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chartsheets/sheet1.xml" ContentType="application/vnd.openxmlformats-officedocument.spreadsheetml.chart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comments8.xml" ContentType="application/vnd.openxmlformats-officedocument.spreadsheetml.comments+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omments10.xml" ContentType="application/vnd.openxmlformats-officedocument.spreadsheetml.comments+xml"/>
  <Override PartName="/xl/drawings/drawing17.xml" ContentType="application/vnd.openxmlformats-officedocument.drawing+xml"/>
  <Override PartName="/xl/comments11.xml" ContentType="application/vnd.openxmlformats-officedocument.spreadsheetml.comments+xml"/>
  <Override PartName="/xl/drawings/drawing18.xml" ContentType="application/vnd.openxmlformats-officedocument.drawing+xml"/>
  <Override PartName="/xl/comments12.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13.xml" ContentType="application/vnd.openxmlformats-officedocument.spreadsheetml.comments+xml"/>
  <Override PartName="/xl/drawings/drawing26.xml" ContentType="application/vnd.openxmlformats-officedocument.drawing+xml"/>
  <Override PartName="/xl/comments14.xml" ContentType="application/vnd.openxmlformats-officedocument.spreadsheetml.comments+xml"/>
  <Override PartName="/xl/drawings/drawing27.xml" ContentType="application/vnd.openxmlformats-officedocument.drawing+xml"/>
  <Override PartName="/xl/comments15.xml" ContentType="application/vnd.openxmlformats-officedocument.spreadsheetml.comments+xml"/>
  <Override PartName="/xl/drawings/drawing28.xml" ContentType="application/vnd.openxmlformats-officedocument.drawing+xml"/>
  <Override PartName="/xl/drawings/drawing29.xml" ContentType="application/vnd.openxmlformats-officedocument.drawing+xml"/>
  <Override PartName="/xl/comments16.xml" ContentType="application/vnd.openxmlformats-officedocument.spreadsheetml.comments+xml"/>
  <Override PartName="/xl/drawings/drawing30.xml" ContentType="application/vnd.openxmlformats-officedocument.drawing+xml"/>
  <Override PartName="/xl/drawings/drawing31.xml" ContentType="application/vnd.openxmlformats-officedocument.drawing+xml"/>
  <Override PartName="/xl/comments17.xml" ContentType="application/vnd.openxmlformats-officedocument.spreadsheetml.comments+xml"/>
  <Override PartName="/xl/drawings/drawing32.xml" ContentType="application/vnd.openxmlformats-officedocument.drawing+xml"/>
  <Override PartName="/xl/comments18.xml" ContentType="application/vnd.openxmlformats-officedocument.spreadsheetml.comments+xml"/>
  <Override PartName="/xl/drawings/drawing33.xml" ContentType="application/vnd.openxmlformats-officedocument.drawing+xml"/>
  <Override PartName="/xl/comments19.xml" ContentType="application/vnd.openxmlformats-officedocument.spreadsheetml.comments+xml"/>
  <Override PartName="/xl/drawings/drawing34.xml" ContentType="application/vnd.openxmlformats-officedocument.drawing+xml"/>
  <Override PartName="/xl/comments20.xml" ContentType="application/vnd.openxmlformats-officedocument.spreadsheetml.comments+xml"/>
  <Override PartName="/xl/drawings/drawing35.xml" ContentType="application/vnd.openxmlformats-officedocument.drawing+xml"/>
  <Override PartName="/xl/comments21.xml" ContentType="application/vnd.openxmlformats-officedocument.spreadsheetml.comments+xml"/>
  <Override PartName="/xl/drawings/drawing36.xml" ContentType="application/vnd.openxmlformats-officedocument.drawing+xml"/>
  <Override PartName="/xl/comments22.xml" ContentType="application/vnd.openxmlformats-officedocument.spreadsheetml.comments+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omments23.xml" ContentType="application/vnd.openxmlformats-officedocument.spreadsheetml.comments+xml"/>
  <Override PartName="/xl/drawings/drawing47.xml" ContentType="application/vnd.openxmlformats-officedocument.drawing+xml"/>
  <Override PartName="/xl/drawings/drawing48.xml" ContentType="application/vnd.openxmlformats-officedocument.drawing+xml"/>
  <Override PartName="/xl/charts/chart1.xml" ContentType="application/vnd.openxmlformats-officedocument.drawingml.chart+xml"/>
  <Override PartName="/xl/drawings/drawing49.xml" ContentType="application/vnd.openxmlformats-officedocument.drawingml.chartshapes+xml"/>
  <Override PartName="/xl/drawings/drawing50.xml" ContentType="application/vnd.openxmlformats-officedocument.drawing+xml"/>
  <Override PartName="/xl/drawings/drawing5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00000000-0000-0000-0000-000000000000}"/>
  <workbookPr codeName="ThisWorkbook" autoCompressPictures="0"/>
  <mc:AlternateContent xmlns:mc="http://schemas.openxmlformats.org/markup-compatibility/2006">
    <mc:Choice Requires="x15">
      <x15ac:absPath xmlns:x15ac="http://schemas.microsoft.com/office/spreadsheetml/2010/11/ac" url="H:\"/>
    </mc:Choice>
  </mc:AlternateContent>
  <xr:revisionPtr revIDLastSave="0" documentId="8_{73A70C51-70F4-7D4A-9606-E50A308C17B7}" xr6:coauthVersionLast="47" xr6:coauthVersionMax="47" xr10:uidLastSave="{00000000-0000-0000-0000-000000000000}"/>
  <bookViews>
    <workbookView xWindow="-108" yWindow="-108" windowWidth="23256" windowHeight="12456" tabRatio="889" firstSheet="19" xr2:uid="{00000000-000D-0000-FFFF-FFFF00000000}"/>
  </bookViews>
  <sheets>
    <sheet name="Instructions" sheetId="243" r:id="rId1"/>
    <sheet name="Cover Page" sheetId="54" r:id="rId2"/>
    <sheet name="ERP" sheetId="261" r:id="rId3"/>
    <sheet name="NOS - PRESET" sheetId="257" state="hidden" r:id="rId4"/>
    <sheet name="NOS - Mainhole" sheetId="231" r:id="rId5"/>
    <sheet name="Land Survey Check" sheetId="248" r:id="rId6"/>
    <sheet name="DATA SHEET" sheetId="249" r:id="rId7"/>
    <sheet name="FINAL DDR SUMMARY" sheetId="256" state="hidden" r:id="rId8"/>
    <sheet name="Day (0)" sheetId="133" r:id="rId9"/>
    <sheet name="Day (1)" sheetId="290" r:id="rId10"/>
    <sheet name="Day (2)" sheetId="311" r:id="rId11"/>
    <sheet name="Day (3)" sheetId="312" r:id="rId12"/>
    <sheet name="Day (4)" sheetId="313" r:id="rId13"/>
    <sheet name="Day (5)" sheetId="314" r:id="rId14"/>
    <sheet name="Day (6)" sheetId="315" r:id="rId15"/>
    <sheet name="Day (7)" sheetId="316" r:id="rId16"/>
    <sheet name="Day (8)" sheetId="317" r:id="rId17"/>
    <sheet name="Day (9)" sheetId="320" r:id="rId18"/>
    <sheet name="Day (10)" sheetId="321" r:id="rId19"/>
    <sheet name="Day (11)" sheetId="323" r:id="rId20"/>
    <sheet name="Day (12)" sheetId="324" r:id="rId21"/>
    <sheet name="Day (13)" sheetId="325" r:id="rId22"/>
    <sheet name="Day (14)" sheetId="328" r:id="rId23"/>
    <sheet name="Day (15)" sheetId="329" r:id="rId24"/>
    <sheet name="Day (16)" sheetId="331" r:id="rId25"/>
    <sheet name="Day (17)" sheetId="332" r:id="rId26"/>
    <sheet name="Cost Week 1" sheetId="4" r:id="rId27"/>
    <sheet name="Summary" sheetId="238" r:id="rId28"/>
    <sheet name="Rentals" sheetId="128" r:id="rId29"/>
    <sheet name="Costs Balance Forward" sheetId="165" r:id="rId30"/>
    <sheet name="Mud List" sheetId="97" r:id="rId31"/>
    <sheet name="Field Ticket Summary" sheetId="226" r:id="rId32"/>
    <sheet name="MATERIAL TRACKING" sheetId="109" r:id="rId33"/>
    <sheet name="Surf. Csg Tally" sheetId="239" r:id="rId34"/>
    <sheet name="Int. Csg Tally" sheetId="262" r:id="rId35"/>
    <sheet name="Prod Liner Offload Tally" sheetId="310" r:id="rId36"/>
    <sheet name="Tieback Offload Tally" sheetId="300" r:id="rId37"/>
    <sheet name="Prod. Csg Tally" sheetId="241" r:id="rId38"/>
    <sheet name="Tie Back Tally" sheetId="289" r:id="rId39"/>
    <sheet name="MT Frac Port - Recieved" sheetId="245" state="hidden" r:id="rId40"/>
    <sheet name="Material Transfer (2)" sheetId="250" state="hidden" r:id="rId41"/>
    <sheet name="Material Transfer (3)" sheetId="251" state="hidden" r:id="rId42"/>
    <sheet name="Received (1)" sheetId="38" state="hidden" r:id="rId43"/>
    <sheet name="Received (2)" sheetId="252" state="hidden" r:id="rId44"/>
    <sheet name="Received (3)" sheetId="253" state="hidden" r:id="rId45"/>
    <sheet name="MACP (Surface) " sheetId="44" r:id="rId46"/>
    <sheet name="MACP  (Int)" sheetId="272" r:id="rId47"/>
    <sheet name="Sheet2" sheetId="277" r:id="rId48"/>
    <sheet name="Sheet3" sheetId="278" r:id="rId49"/>
    <sheet name="Sheet5" sheetId="333" r:id="rId50"/>
    <sheet name="Sheet4" sheetId="330" r:id="rId51"/>
    <sheet name="Abandonment" sheetId="230" state="hidden" r:id="rId52"/>
    <sheet name="Field Csg Tally Example" sheetId="244" state="hidden" r:id="rId53"/>
    <sheet name="DepthCost vs Days (Data) " sheetId="254" state="hidden" r:id="rId54"/>
    <sheet name="DepthCost vs Days (Graph)" sheetId="255" state="hidden" r:id="rId55"/>
    <sheet name="MT Repaired Casing" sheetId="246" state="hidden" r:id="rId56"/>
    <sheet name="Sheet1" sheetId="259" state="hidden" r:id="rId57"/>
  </sheets>
  <definedNames>
    <definedName name="__Feb05" localSheetId="2" hidden="1">{#N/A,#N/A,FALSE,"SurfCsg"}</definedName>
    <definedName name="__Feb05" hidden="1">{#N/A,#N/A,FALSE,"SurfCsg"}</definedName>
    <definedName name="__IntlFixup" hidden="1">TRUE</definedName>
    <definedName name="__JAN27" localSheetId="2" hidden="1">{#N/A,#N/A,FALSE,"Summary"}</definedName>
    <definedName name="__JAN27" hidden="1">{#N/A,#N/A,FALSE,"Summary"}</definedName>
    <definedName name="__Jan30" localSheetId="2" hidden="1">{#N/A,#N/A,FALSE,"SurfCsg"}</definedName>
    <definedName name="__Jan30" hidden="1">{#N/A,#N/A,FALSE,"SurfCsg"}</definedName>
    <definedName name="_Feb05" localSheetId="2" hidden="1">{#N/A,#N/A,FALSE,"SurfCsg"}</definedName>
    <definedName name="_Feb05" hidden="1">{#N/A,#N/A,FALSE,"SurfCsg"}</definedName>
    <definedName name="_JAN27" localSheetId="2" hidden="1">{#N/A,#N/A,FALSE,"Summary"}</definedName>
    <definedName name="_JAN27" hidden="1">{#N/A,#N/A,FALSE,"Summary"}</definedName>
    <definedName name="_Jan30" localSheetId="2" hidden="1">{#N/A,#N/A,FALSE,"SurfCsg"}</definedName>
    <definedName name="_Jan30" hidden="1">{#N/A,#N/A,FALSE,"SurfCsg"}</definedName>
    <definedName name="BL.08" localSheetId="2" hidden="1">{#N/A,#N/A,FALSE,"Rep4";#N/A,#N/A,FALSE,"Swab Report (2)";#N/A,#N/A,FALSE,"Costs";#N/A,#N/A,FALSE,"Tubing Report"}</definedName>
    <definedName name="BL.08" localSheetId="5" hidden="1">{#N/A,#N/A,FALSE,"Rep4";#N/A,#N/A,FALSE,"Swab Report (2)";#N/A,#N/A,FALSE,"Costs";#N/A,#N/A,FALSE,"Tubing Report"}</definedName>
    <definedName name="BL.08" localSheetId="55" hidden="1">{#N/A,#N/A,FALSE,"Rep4";#N/A,#N/A,FALSE,"Swab Report (2)";#N/A,#N/A,FALSE,"Costs";#N/A,#N/A,FALSE,"Tubing Report"}</definedName>
    <definedName name="BL.08" hidden="1">{#N/A,#N/A,FALSE,"Rep4";#N/A,#N/A,FALSE,"Swab Report (2)";#N/A,#N/A,FALSE,"Costs";#N/A,#N/A,FALSE,"Tubing Report"}</definedName>
    <definedName name="BL.09" localSheetId="2" hidden="1">{#N/A,#N/A,FALSE,"Rep4";#N/A,#N/A,FALSE,"Swab Report (2)";#N/A,#N/A,FALSE,"Costs";#N/A,#N/A,FALSE,"Tubing Report"}</definedName>
    <definedName name="BL.09" hidden="1">{#N/A,#N/A,FALSE,"Rep4";#N/A,#N/A,FALSE,"Swab Report (2)";#N/A,#N/A,FALSE,"Costs";#N/A,#N/A,FALSE,"Tubing Report"}</definedName>
    <definedName name="csg" localSheetId="2" hidden="1">{#N/A,#N/A,FALSE,"SurfCsg"}</definedName>
    <definedName name="csg" hidden="1">{#N/A,#N/A,FALSE,"SurfCsg"}</definedName>
    <definedName name="ddd" localSheetId="2" hidden="1">{#N/A,#N/A,FALSE,"ProdCsg"}</definedName>
    <definedName name="ddd" hidden="1">{#N/A,#N/A,FALSE,"ProdCsg"}</definedName>
    <definedName name="fa" localSheetId="2" hidden="1">{#N/A,#N/A,FALSE,"Rep4";#N/A,#N/A,FALSE,"Swab Report (2)";#N/A,#N/A,FALSE,"Costs";#N/A,#N/A,FALSE,"Tubing Report"}</definedName>
    <definedName name="fa" localSheetId="5" hidden="1">{#N/A,#N/A,FALSE,"Rep4";#N/A,#N/A,FALSE,"Swab Report (2)";#N/A,#N/A,FALSE,"Costs";#N/A,#N/A,FALSE,"Tubing Report"}</definedName>
    <definedName name="fa" localSheetId="55" hidden="1">{#N/A,#N/A,FALSE,"Rep4";#N/A,#N/A,FALSE,"Swab Report (2)";#N/A,#N/A,FALSE,"Costs";#N/A,#N/A,FALSE,"Tubing Report"}</definedName>
    <definedName name="fa" hidden="1">{#N/A,#N/A,FALSE,"Rep4";#N/A,#N/A,FALSE,"Swab Report (2)";#N/A,#N/A,FALSE,"Costs";#N/A,#N/A,FALSE,"Tubing Report"}</definedName>
    <definedName name="_xlnm.Print_Area" localSheetId="6">'DATA SHEET'!$A$1:$AT$78</definedName>
    <definedName name="_xlnm.Print_Area" localSheetId="8">'Day (0)'!$A$1:$J$77</definedName>
    <definedName name="_xlnm.Print_Area" localSheetId="9">'Day (1)'!$A$1:$J$77</definedName>
    <definedName name="_xlnm.Print_Area" localSheetId="18">'Day (10)'!$A$1:$J$69</definedName>
    <definedName name="_xlnm.Print_Area" localSheetId="19">'Day (11)'!$A$1:$J$70</definedName>
    <definedName name="_xlnm.Print_Area" localSheetId="20">'Day (12)'!$A$1:$J$70</definedName>
    <definedName name="_xlnm.Print_Area" localSheetId="21">'Day (13)'!$A$1:$J$64</definedName>
    <definedName name="_xlnm.Print_Area" localSheetId="22">'Day (14)'!$A$1:$J$66</definedName>
    <definedName name="_xlnm.Print_Area" localSheetId="23">'Day (15)'!$A$1:$J$77</definedName>
    <definedName name="_xlnm.Print_Area" localSheetId="24">'Day (16)'!$A$1:$J$61</definedName>
    <definedName name="_xlnm.Print_Area" localSheetId="25">'Day (17)'!$A$1:$J$57</definedName>
    <definedName name="_xlnm.Print_Area" localSheetId="10">'Day (2)'!$A$1:$J$77</definedName>
    <definedName name="_xlnm.Print_Area" localSheetId="11">'Day (3)'!$A$1:$J$77</definedName>
    <definedName name="_xlnm.Print_Area" localSheetId="12">'Day (4)'!$A$1:$J$78</definedName>
    <definedName name="_xlnm.Print_Area" localSheetId="13">'Day (5)'!$A$1:$J$77</definedName>
    <definedName name="_xlnm.Print_Area" localSheetId="14">'Day (6)'!$A$1:$J$77</definedName>
    <definedName name="_xlnm.Print_Area" localSheetId="15">'Day (7)'!$A$1:$J$77</definedName>
    <definedName name="_xlnm.Print_Area" localSheetId="16">'Day (8)'!$A$1:$J$77</definedName>
    <definedName name="_xlnm.Print_Area" localSheetId="17">'Day (9)'!$A$1:$J$70</definedName>
    <definedName name="_xlnm.Print_Area" localSheetId="2">ERP!$A$1:$C$41</definedName>
    <definedName name="_xlnm.Print_Area" localSheetId="32">'MATERIAL TRACKING'!$A$1:$M$57</definedName>
    <definedName name="_xlnm.Print_Area" localSheetId="30">'Mud List'!$A$1:$AU$81</definedName>
    <definedName name="_xlnm.Print_Area" localSheetId="4">'NOS - Mainhole'!$A$1:$J$91</definedName>
    <definedName name="_xlnm.Print_Area" localSheetId="3">'NOS - PRESET'!$A$1:$I$50</definedName>
    <definedName name="_xlnm.Print_Area" localSheetId="35">'Prod Liner Offload Tally'!$A$1:$J$291</definedName>
    <definedName name="_xlnm.Print_Area" localSheetId="37">'Prod. Csg Tally'!$A$1:$J$291</definedName>
    <definedName name="_xlnm.Print_Area" localSheetId="28">Rentals!$A$1:$AA$45</definedName>
    <definedName name="_xlnm.Print_Area" localSheetId="33">'Surf. Csg Tally'!$A$1:$J$107</definedName>
    <definedName name="_xlnm.Print_Area" localSheetId="36">'Tieback Offload Tally'!$A$1:$J$164</definedName>
    <definedName name="SCVA2" localSheetId="2" hidden="1">{#N/A,#N/A,FALSE,"Rep4";#N/A,#N/A,FALSE,"Swab Report (2)";#N/A,#N/A,FALSE,"Costs";#N/A,#N/A,FALSE,"Tubing Report"}</definedName>
    <definedName name="SCVA2" hidden="1">{#N/A,#N/A,FALSE,"Rep4";#N/A,#N/A,FALSE,"Swab Report (2)";#N/A,#N/A,FALSE,"Costs";#N/A,#N/A,FALSE,"Tubing Report"}</definedName>
    <definedName name="sept2" localSheetId="2" hidden="1">{#N/A,#N/A,FALSE,"Rep4";#N/A,#N/A,FALSE,"Swab Report (2)";#N/A,#N/A,FALSE,"Costs";#N/A,#N/A,FALSE,"Tubing Report"}</definedName>
    <definedName name="sept2" hidden="1">{#N/A,#N/A,FALSE,"Rep4";#N/A,#N/A,FALSE,"Swab Report (2)";#N/A,#N/A,FALSE,"Costs";#N/A,#N/A,FALSE,"Tubing Report"}</definedName>
    <definedName name="wrn.Cost._.Sheet." localSheetId="2" hidden="1">{#N/A,#N/A,FALSE,"Cost"}</definedName>
    <definedName name="wrn.Cost._.Sheet." hidden="1">{#N/A,#N/A,FALSE,"Cost"}</definedName>
    <definedName name="wrn.NOV5." localSheetId="2" hidden="1">{#N/A,#N/A,FALSE,"Rep4";#N/A,#N/A,FALSE,"Swab Report (2)";#N/A,#N/A,FALSE,"Costs";#N/A,#N/A,FALSE,"Tubing Report"}</definedName>
    <definedName name="wrn.NOV5." localSheetId="5" hidden="1">{#N/A,#N/A,FALSE,"Rep4";#N/A,#N/A,FALSE,"Swab Report (2)";#N/A,#N/A,FALSE,"Costs";#N/A,#N/A,FALSE,"Tubing Report"}</definedName>
    <definedName name="wrn.NOV5." localSheetId="55" hidden="1">{#N/A,#N/A,FALSE,"Rep4";#N/A,#N/A,FALSE,"Swab Report (2)";#N/A,#N/A,FALSE,"Costs";#N/A,#N/A,FALSE,"Tubing Report"}</definedName>
    <definedName name="wrn.NOV5." hidden="1">{#N/A,#N/A,FALSE,"Rep4";#N/A,#N/A,FALSE,"Swab Report (2)";#N/A,#N/A,FALSE,"Costs";#N/A,#N/A,FALSE,"Tubing Report"}</definedName>
    <definedName name="wrn.Production._.Casing." localSheetId="2" hidden="1">{#N/A,#N/A,FALSE,"ProdCsg"}</definedName>
    <definedName name="wrn.Production._.Casing." hidden="1">{#N/A,#N/A,FALSE,"ProdCsg"}</definedName>
    <definedName name="wrn.Surface._.Casing." localSheetId="2" hidden="1">{#N/A,#N/A,FALSE,"SurfCsg"}</definedName>
    <definedName name="wrn.Surface._.Casing." hidden="1">{#N/A,#N/A,FALSE,"SurfCsg"}</definedName>
    <definedName name="wrn.well._.sum" localSheetId="2" hidden="1">{#N/A,#N/A,FALSE,"Summary"}</definedName>
    <definedName name="wrn.well._.sum" hidden="1">{#N/A,#N/A,FALSE,"Summary"}</definedName>
    <definedName name="wrn.Well._.Summary." localSheetId="2" hidden="1">{#N/A,#N/A,FALSE,"Summary"}</definedName>
    <definedName name="wrn.Well._.Summary." hidden="1">{#N/A,#N/A,FALSE,"Summary"}</definedName>
    <definedName name="ws" localSheetId="2" hidden="1">{#N/A,#N/A,FALSE,"Rep4";#N/A,#N/A,FALSE,"Swab Report (2)";#N/A,#N/A,FALSE,"Costs";#N/A,#N/A,FALSE,"Tubing Report"}</definedName>
    <definedName name="ws" hidden="1">{#N/A,#N/A,FALSE,"Rep4";#N/A,#N/A,FALSE,"Swab Report (2)";#N/A,#N/A,FALSE,"Costs";#N/A,#N/A,FALSE,"Tubing Report"}</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238" l="1"/>
  <c r="Y48" i="4"/>
  <c r="Y19" i="4"/>
  <c r="A53" i="332"/>
  <c r="Y40" i="4"/>
  <c r="A52" i="332"/>
  <c r="A51" i="332"/>
  <c r="D54" i="332"/>
  <c r="E54" i="332"/>
  <c r="G54" i="332"/>
  <c r="H54" i="332"/>
  <c r="D55" i="332"/>
  <c r="E55" i="332"/>
  <c r="D56" i="332"/>
  <c r="E56" i="332"/>
  <c r="D57" i="332"/>
  <c r="B50" i="332"/>
  <c r="H48" i="332"/>
  <c r="D48" i="332"/>
  <c r="J42" i="332"/>
  <c r="E33" i="332"/>
  <c r="F26" i="332"/>
  <c r="H26" i="332"/>
  <c r="H17" i="332"/>
  <c r="E26" i="332"/>
  <c r="D26" i="332"/>
  <c r="A26" i="332"/>
  <c r="F25" i="332"/>
  <c r="E25" i="332"/>
  <c r="D25" i="332"/>
  <c r="A25" i="332"/>
  <c r="H11" i="332"/>
  <c r="G7" i="332"/>
  <c r="I6" i="332"/>
  <c r="D6" i="332"/>
  <c r="G5" i="332"/>
  <c r="D5" i="332"/>
  <c r="I4" i="332"/>
  <c r="I3" i="332"/>
  <c r="I2" i="332"/>
  <c r="E27" i="289"/>
  <c r="F27" i="289"/>
  <c r="G27" i="289"/>
  <c r="I30" i="289"/>
  <c r="I31" i="289"/>
  <c r="I32" i="289"/>
  <c r="I33" i="289"/>
  <c r="I34" i="289"/>
  <c r="I35" i="289"/>
  <c r="I36" i="289"/>
  <c r="I37" i="289"/>
  <c r="I38" i="289"/>
  <c r="I39" i="289"/>
  <c r="I40" i="289"/>
  <c r="I41" i="289"/>
  <c r="I42" i="289"/>
  <c r="I43" i="289"/>
  <c r="I44" i="289"/>
  <c r="I45" i="289"/>
  <c r="I46" i="289"/>
  <c r="I47" i="289"/>
  <c r="I48" i="289"/>
  <c r="I49" i="289"/>
  <c r="I50" i="289"/>
  <c r="I51" i="289"/>
  <c r="I52" i="289"/>
  <c r="I53" i="289"/>
  <c r="I54" i="289"/>
  <c r="B56" i="331"/>
  <c r="D61" i="331"/>
  <c r="E60" i="331"/>
  <c r="D60" i="331"/>
  <c r="E59" i="331"/>
  <c r="D59" i="331"/>
  <c r="G58" i="331"/>
  <c r="E58" i="331"/>
  <c r="D58" i="331"/>
  <c r="A55" i="331"/>
  <c r="B55" i="331"/>
  <c r="A54" i="331"/>
  <c r="B54" i="331"/>
  <c r="A53" i="331"/>
  <c r="B53" i="331"/>
  <c r="A52" i="331"/>
  <c r="B52" i="331"/>
  <c r="A51" i="331"/>
  <c r="B51" i="331"/>
  <c r="B50" i="331"/>
  <c r="H48" i="331"/>
  <c r="D48" i="331"/>
  <c r="J42" i="331"/>
  <c r="E33" i="331"/>
  <c r="F26" i="331"/>
  <c r="H26" i="331"/>
  <c r="E26" i="331"/>
  <c r="D26" i="331"/>
  <c r="A26" i="331"/>
  <c r="F25" i="331"/>
  <c r="E25" i="331"/>
  <c r="D25" i="331"/>
  <c r="A25" i="331"/>
  <c r="H11" i="331"/>
  <c r="G7" i="331"/>
  <c r="I6" i="331"/>
  <c r="D6" i="331"/>
  <c r="G5" i="331"/>
  <c r="D5" i="331"/>
  <c r="I4" i="331"/>
  <c r="I3" i="331"/>
  <c r="I2" i="331"/>
  <c r="B8" i="238"/>
  <c r="D74" i="329"/>
  <c r="A66" i="329"/>
  <c r="B66" i="329"/>
  <c r="A61" i="328"/>
  <c r="B61" i="328"/>
  <c r="A60" i="328"/>
  <c r="B60" i="328"/>
  <c r="A59" i="328"/>
  <c r="B59" i="328"/>
  <c r="D77" i="329"/>
  <c r="E76" i="329"/>
  <c r="D76" i="329"/>
  <c r="E75" i="329"/>
  <c r="D75" i="329"/>
  <c r="G74" i="329"/>
  <c r="E74" i="329"/>
  <c r="A71" i="329"/>
  <c r="B71" i="329"/>
  <c r="A70" i="329"/>
  <c r="B70" i="329"/>
  <c r="A69" i="329"/>
  <c r="B69" i="329"/>
  <c r="A68" i="329"/>
  <c r="B68" i="329"/>
  <c r="A67" i="329"/>
  <c r="B67" i="329"/>
  <c r="A58" i="329"/>
  <c r="B58" i="329"/>
  <c r="A57" i="329"/>
  <c r="B57" i="329"/>
  <c r="A55" i="329"/>
  <c r="B55" i="329"/>
  <c r="A54" i="329"/>
  <c r="B54" i="329"/>
  <c r="A52" i="329"/>
  <c r="B52" i="329"/>
  <c r="B50" i="329"/>
  <c r="H48" i="329"/>
  <c r="D48" i="329"/>
  <c r="J42" i="329"/>
  <c r="E33" i="329"/>
  <c r="F26" i="329"/>
  <c r="H26" i="329"/>
  <c r="E26" i="329"/>
  <c r="D26" i="329"/>
  <c r="A26" i="329"/>
  <c r="F25" i="329"/>
  <c r="E25" i="329"/>
  <c r="D25" i="329"/>
  <c r="A25" i="329"/>
  <c r="H16" i="329"/>
  <c r="H11" i="329"/>
  <c r="G7" i="329"/>
  <c r="I6" i="329"/>
  <c r="D6" i="329"/>
  <c r="G5" i="329"/>
  <c r="D5" i="329"/>
  <c r="I4" i="329"/>
  <c r="I3" i="329"/>
  <c r="I2" i="329"/>
  <c r="D66" i="328"/>
  <c r="E65" i="328"/>
  <c r="D65" i="328"/>
  <c r="E64" i="328"/>
  <c r="D64" i="328"/>
  <c r="G63" i="328"/>
  <c r="E63" i="328"/>
  <c r="D63" i="328"/>
  <c r="A58" i="328"/>
  <c r="B58" i="328"/>
  <c r="A57" i="328"/>
  <c r="B57" i="328"/>
  <c r="A56" i="328"/>
  <c r="B56" i="328"/>
  <c r="A55" i="328"/>
  <c r="B55" i="328"/>
  <c r="A54" i="328"/>
  <c r="B54" i="328"/>
  <c r="A53" i="328"/>
  <c r="B53" i="328"/>
  <c r="A52" i="328"/>
  <c r="B52" i="328"/>
  <c r="A51" i="328"/>
  <c r="B51" i="328"/>
  <c r="B50" i="328"/>
  <c r="H48" i="328"/>
  <c r="D48" i="328"/>
  <c r="J42" i="328"/>
  <c r="E33" i="328"/>
  <c r="J29" i="328"/>
  <c r="E32" i="328"/>
  <c r="F26" i="328"/>
  <c r="H26" i="328"/>
  <c r="E26" i="328"/>
  <c r="D26" i="328"/>
  <c r="A26" i="328"/>
  <c r="F25" i="328"/>
  <c r="E25" i="328"/>
  <c r="D25" i="328"/>
  <c r="A25" i="328"/>
  <c r="H16" i="328"/>
  <c r="H11" i="328"/>
  <c r="G7" i="328"/>
  <c r="I6" i="328"/>
  <c r="D6" i="328"/>
  <c r="G5" i="328"/>
  <c r="D5" i="328"/>
  <c r="I4" i="328"/>
  <c r="I3" i="328"/>
  <c r="I2" i="328"/>
  <c r="AR68" i="97"/>
  <c r="A25" i="324"/>
  <c r="P19" i="238"/>
  <c r="S19" i="238"/>
  <c r="Q15" i="238"/>
  <c r="N16" i="238"/>
  <c r="D64" i="325"/>
  <c r="E63" i="325"/>
  <c r="D63" i="325"/>
  <c r="E62" i="325"/>
  <c r="D62" i="325"/>
  <c r="G61" i="325"/>
  <c r="E61" i="325"/>
  <c r="D61" i="325"/>
  <c r="A59" i="325"/>
  <c r="B59" i="325"/>
  <c r="A58" i="325"/>
  <c r="B58" i="325"/>
  <c r="A57" i="325"/>
  <c r="B57" i="325"/>
  <c r="A56" i="325"/>
  <c r="B56" i="325"/>
  <c r="A55" i="325"/>
  <c r="B55" i="325"/>
  <c r="A54" i="325"/>
  <c r="B54" i="325"/>
  <c r="A53" i="325"/>
  <c r="B53" i="325"/>
  <c r="A52" i="325"/>
  <c r="B52" i="325"/>
  <c r="A51" i="325"/>
  <c r="B51" i="325"/>
  <c r="B50" i="325"/>
  <c r="H48" i="325"/>
  <c r="D48" i="325"/>
  <c r="J42" i="325"/>
  <c r="E33" i="325"/>
  <c r="J29" i="325"/>
  <c r="E32" i="325"/>
  <c r="F26" i="325"/>
  <c r="H26" i="325"/>
  <c r="E26" i="325"/>
  <c r="D26" i="325"/>
  <c r="A26" i="325"/>
  <c r="F25" i="325"/>
  <c r="H25" i="325"/>
  <c r="E25" i="325"/>
  <c r="D25" i="325"/>
  <c r="A25" i="325"/>
  <c r="H16" i="325"/>
  <c r="H11" i="325"/>
  <c r="G7" i="325"/>
  <c r="I6" i="325"/>
  <c r="D6" i="325"/>
  <c r="G5" i="325"/>
  <c r="D5" i="325"/>
  <c r="I4" i="325"/>
  <c r="I3" i="325"/>
  <c r="I2" i="325"/>
  <c r="A64" i="324"/>
  <c r="B64" i="324"/>
  <c r="A65" i="324"/>
  <c r="B65" i="324"/>
  <c r="D6" i="324"/>
  <c r="AS42" i="97"/>
  <c r="AT42" i="97"/>
  <c r="AS18" i="97"/>
  <c r="AT18" i="97"/>
  <c r="D70" i="324"/>
  <c r="E69" i="324"/>
  <c r="D69" i="324"/>
  <c r="E68" i="324"/>
  <c r="D68" i="324"/>
  <c r="G67" i="324"/>
  <c r="E67" i="324"/>
  <c r="D67" i="324"/>
  <c r="A63" i="324"/>
  <c r="B63" i="324"/>
  <c r="A62" i="324"/>
  <c r="B62" i="324"/>
  <c r="A61" i="324"/>
  <c r="B61" i="324"/>
  <c r="A60" i="324"/>
  <c r="B60" i="324"/>
  <c r="A59" i="324"/>
  <c r="B59" i="324"/>
  <c r="A58" i="324"/>
  <c r="B58" i="324"/>
  <c r="A57" i="324"/>
  <c r="B57" i="324"/>
  <c r="A56" i="324"/>
  <c r="B56" i="324"/>
  <c r="A55" i="324"/>
  <c r="B55" i="324"/>
  <c r="A54" i="324"/>
  <c r="B54" i="324"/>
  <c r="A53" i="324"/>
  <c r="B53" i="324"/>
  <c r="A52" i="324"/>
  <c r="B52" i="324"/>
  <c r="A51" i="324"/>
  <c r="B51" i="324"/>
  <c r="B50" i="324"/>
  <c r="H48" i="324"/>
  <c r="D48" i="324"/>
  <c r="J42" i="324"/>
  <c r="E33" i="324"/>
  <c r="J29" i="324"/>
  <c r="E32" i="324"/>
  <c r="F26" i="324"/>
  <c r="H26" i="324"/>
  <c r="E26" i="324"/>
  <c r="D26" i="324"/>
  <c r="A26" i="324"/>
  <c r="F25" i="324"/>
  <c r="H25" i="324"/>
  <c r="E25" i="324"/>
  <c r="D25" i="324"/>
  <c r="H16" i="324"/>
  <c r="H11" i="324"/>
  <c r="G7" i="324"/>
  <c r="I6" i="324"/>
  <c r="G5" i="324"/>
  <c r="D5" i="324"/>
  <c r="I4" i="324"/>
  <c r="I3" i="324"/>
  <c r="I2" i="324"/>
  <c r="J29" i="323"/>
  <c r="E32" i="323"/>
  <c r="D70" i="323"/>
  <c r="E69" i="323"/>
  <c r="D69" i="323"/>
  <c r="E68" i="323"/>
  <c r="D68" i="323"/>
  <c r="G67" i="323"/>
  <c r="E67" i="323"/>
  <c r="D67" i="323"/>
  <c r="A65" i="323"/>
  <c r="B65" i="323"/>
  <c r="A64" i="323"/>
  <c r="B64" i="323"/>
  <c r="A63" i="323"/>
  <c r="B63" i="323"/>
  <c r="A62" i="323"/>
  <c r="B62" i="323"/>
  <c r="A61" i="323"/>
  <c r="B61" i="323"/>
  <c r="A60" i="323"/>
  <c r="B60" i="323"/>
  <c r="A59" i="323"/>
  <c r="B59" i="323"/>
  <c r="A58" i="323"/>
  <c r="B58" i="323"/>
  <c r="A57" i="323"/>
  <c r="B57" i="323"/>
  <c r="A56" i="323"/>
  <c r="B56" i="323"/>
  <c r="A55" i="323"/>
  <c r="B55" i="323"/>
  <c r="A54" i="323"/>
  <c r="B54" i="323"/>
  <c r="A53" i="323"/>
  <c r="B53" i="323"/>
  <c r="A52" i="323"/>
  <c r="B52" i="323"/>
  <c r="A51" i="323"/>
  <c r="B51" i="323"/>
  <c r="B50" i="323"/>
  <c r="H48" i="323"/>
  <c r="D48" i="323"/>
  <c r="J42" i="323"/>
  <c r="E33" i="323"/>
  <c r="F26" i="323"/>
  <c r="H26" i="323"/>
  <c r="E26" i="323"/>
  <c r="D26" i="323"/>
  <c r="A26" i="323"/>
  <c r="F25" i="323"/>
  <c r="H25" i="323"/>
  <c r="E25" i="323"/>
  <c r="D25" i="323"/>
  <c r="A25" i="323"/>
  <c r="H16" i="323"/>
  <c r="H11" i="323"/>
  <c r="G7" i="323"/>
  <c r="I6" i="323"/>
  <c r="D6" i="323"/>
  <c r="G5" i="323"/>
  <c r="D5" i="323"/>
  <c r="I4" i="323"/>
  <c r="I3" i="323"/>
  <c r="I2" i="323"/>
  <c r="J29" i="321"/>
  <c r="E32" i="321"/>
  <c r="A62" i="321"/>
  <c r="B62" i="321"/>
  <c r="A61" i="321"/>
  <c r="B61" i="321"/>
  <c r="AR18" i="97"/>
  <c r="J29" i="320"/>
  <c r="D69" i="321"/>
  <c r="E68" i="321"/>
  <c r="D68" i="321"/>
  <c r="E67" i="321"/>
  <c r="D67" i="321"/>
  <c r="G66" i="321"/>
  <c r="E66" i="321"/>
  <c r="D66" i="321"/>
  <c r="A65" i="321"/>
  <c r="B65" i="321"/>
  <c r="A64" i="321"/>
  <c r="B64" i="321"/>
  <c r="A63" i="321"/>
  <c r="B63" i="321"/>
  <c r="A60" i="321"/>
  <c r="B60" i="321"/>
  <c r="A59" i="321"/>
  <c r="B59" i="321"/>
  <c r="A58" i="321"/>
  <c r="B58" i="321"/>
  <c r="A57" i="321"/>
  <c r="B57" i="321"/>
  <c r="A56" i="321"/>
  <c r="B56" i="321"/>
  <c r="A55" i="321"/>
  <c r="B55" i="321"/>
  <c r="A54" i="321"/>
  <c r="B54" i="321"/>
  <c r="A53" i="321"/>
  <c r="B53" i="321"/>
  <c r="A52" i="321"/>
  <c r="B52" i="321"/>
  <c r="A51" i="321"/>
  <c r="B51" i="321"/>
  <c r="B50" i="321"/>
  <c r="H48" i="321"/>
  <c r="D48" i="321"/>
  <c r="J42" i="321"/>
  <c r="E33" i="321"/>
  <c r="F26" i="321"/>
  <c r="H26" i="321"/>
  <c r="E26" i="321"/>
  <c r="D26" i="321"/>
  <c r="A26" i="321"/>
  <c r="F25" i="321"/>
  <c r="H25" i="321"/>
  <c r="H17" i="321"/>
  <c r="E25" i="321"/>
  <c r="D25" i="321"/>
  <c r="A25" i="321"/>
  <c r="H16" i="321"/>
  <c r="H11" i="321"/>
  <c r="G7" i="321"/>
  <c r="I6" i="321"/>
  <c r="D6" i="321"/>
  <c r="G5" i="321"/>
  <c r="D5" i="321"/>
  <c r="I4" i="321"/>
  <c r="I3" i="321"/>
  <c r="I2" i="321"/>
  <c r="A60" i="320"/>
  <c r="H11" i="317"/>
  <c r="J47" i="332"/>
  <c r="J47" i="331"/>
  <c r="H18" i="332"/>
  <c r="E28" i="289"/>
  <c r="F28" i="289"/>
  <c r="G28" i="289"/>
  <c r="H17" i="331"/>
  <c r="H18" i="331"/>
  <c r="J47" i="329"/>
  <c r="H17" i="329"/>
  <c r="H18" i="329"/>
  <c r="J47" i="328"/>
  <c r="H18" i="328"/>
  <c r="H17" i="328"/>
  <c r="J47" i="324"/>
  <c r="J47" i="325"/>
  <c r="J47" i="323"/>
  <c r="H17" i="325"/>
  <c r="H18" i="325"/>
  <c r="H18" i="324"/>
  <c r="H17" i="324"/>
  <c r="H17" i="323"/>
  <c r="H18" i="323"/>
  <c r="J47" i="321"/>
  <c r="H18" i="321"/>
  <c r="A61" i="317"/>
  <c r="B61" i="317"/>
  <c r="A59" i="317"/>
  <c r="B59" i="317"/>
  <c r="D70" i="320"/>
  <c r="E69" i="320"/>
  <c r="D69" i="320"/>
  <c r="E68" i="320"/>
  <c r="D68" i="320"/>
  <c r="G67" i="320"/>
  <c r="E67" i="320"/>
  <c r="D67" i="320"/>
  <c r="B66" i="320"/>
  <c r="A65" i="320"/>
  <c r="B65" i="320"/>
  <c r="A64" i="320"/>
  <c r="B64" i="320"/>
  <c r="A63" i="320"/>
  <c r="B63" i="320"/>
  <c r="A62" i="320"/>
  <c r="B62" i="320"/>
  <c r="A61" i="320"/>
  <c r="B61" i="320"/>
  <c r="B60" i="320"/>
  <c r="A59" i="320"/>
  <c r="B59" i="320"/>
  <c r="A58" i="320"/>
  <c r="B58" i="320"/>
  <c r="A57" i="320"/>
  <c r="B57" i="320"/>
  <c r="A56" i="320"/>
  <c r="B56" i="320"/>
  <c r="A55" i="320"/>
  <c r="B55" i="320"/>
  <c r="A54" i="320"/>
  <c r="B54" i="320"/>
  <c r="A53" i="320"/>
  <c r="B53" i="320"/>
  <c r="A52" i="320"/>
  <c r="B52" i="320"/>
  <c r="A51" i="320"/>
  <c r="B51" i="320"/>
  <c r="B50" i="320"/>
  <c r="H48" i="320"/>
  <c r="D48" i="320"/>
  <c r="J42" i="320"/>
  <c r="E33" i="320"/>
  <c r="E32" i="320"/>
  <c r="F26" i="320"/>
  <c r="H26" i="320"/>
  <c r="E26" i="320"/>
  <c r="D26" i="320"/>
  <c r="A26" i="320"/>
  <c r="F25" i="320"/>
  <c r="H25" i="320"/>
  <c r="H17" i="320"/>
  <c r="E25" i="320"/>
  <c r="D25" i="320"/>
  <c r="A25" i="320"/>
  <c r="H16" i="320"/>
  <c r="H11" i="320"/>
  <c r="G7" i="320"/>
  <c r="I6" i="320"/>
  <c r="D6" i="320"/>
  <c r="G5" i="320"/>
  <c r="D5" i="320"/>
  <c r="I4" i="320"/>
  <c r="I3" i="320"/>
  <c r="I2" i="320"/>
  <c r="A71" i="317"/>
  <c r="B71" i="317"/>
  <c r="A70" i="317"/>
  <c r="B70" i="317"/>
  <c r="A69" i="317"/>
  <c r="B69" i="317"/>
  <c r="A68" i="317"/>
  <c r="B68" i="317"/>
  <c r="A67" i="317"/>
  <c r="B67" i="317"/>
  <c r="A66" i="317"/>
  <c r="A65" i="317"/>
  <c r="B65" i="317"/>
  <c r="A64" i="317"/>
  <c r="B64" i="317"/>
  <c r="A63" i="317"/>
  <c r="B63" i="317"/>
  <c r="A62" i="317"/>
  <c r="B62" i="317"/>
  <c r="B60" i="317"/>
  <c r="A58" i="317"/>
  <c r="B58" i="317"/>
  <c r="A57" i="317"/>
  <c r="B57" i="317"/>
  <c r="A56" i="317"/>
  <c r="B56" i="317"/>
  <c r="A55" i="317"/>
  <c r="B55" i="317"/>
  <c r="A54" i="317"/>
  <c r="B54" i="317"/>
  <c r="A53" i="317"/>
  <c r="B53" i="317"/>
  <c r="A52" i="317"/>
  <c r="B52" i="317"/>
  <c r="A51" i="317"/>
  <c r="B51" i="317"/>
  <c r="D77" i="317"/>
  <c r="E76" i="317"/>
  <c r="D76" i="317"/>
  <c r="E75" i="317"/>
  <c r="D75" i="317"/>
  <c r="G74" i="317"/>
  <c r="E74" i="317"/>
  <c r="D74" i="317"/>
  <c r="B73" i="317"/>
  <c r="B72" i="317"/>
  <c r="B66" i="317"/>
  <c r="B50" i="317"/>
  <c r="H48" i="317"/>
  <c r="D48" i="317"/>
  <c r="J42" i="317"/>
  <c r="E33" i="317"/>
  <c r="E32" i="317"/>
  <c r="F26" i="317"/>
  <c r="H26" i="317"/>
  <c r="E26" i="317"/>
  <c r="D26" i="317"/>
  <c r="A26" i="317"/>
  <c r="F25" i="317"/>
  <c r="H25" i="317"/>
  <c r="E25" i="317"/>
  <c r="D25" i="317"/>
  <c r="A25" i="317"/>
  <c r="H16" i="317"/>
  <c r="H12" i="317"/>
  <c r="G7" i="317"/>
  <c r="I6" i="317"/>
  <c r="D6" i="317"/>
  <c r="G5" i="317"/>
  <c r="D5" i="317"/>
  <c r="I4" i="317"/>
  <c r="I3" i="317"/>
  <c r="I2" i="317"/>
  <c r="A65" i="316"/>
  <c r="B65" i="316"/>
  <c r="J29" i="316"/>
  <c r="E32" i="316"/>
  <c r="A64" i="316"/>
  <c r="B64" i="316"/>
  <c r="A63" i="316"/>
  <c r="B63" i="316"/>
  <c r="A62" i="316"/>
  <c r="B62" i="316"/>
  <c r="A61" i="316"/>
  <c r="B61" i="316"/>
  <c r="A60" i="316"/>
  <c r="B60" i="316"/>
  <c r="A59" i="316"/>
  <c r="B59" i="316"/>
  <c r="A58" i="316"/>
  <c r="B58" i="316"/>
  <c r="A57" i="316"/>
  <c r="B57" i="316"/>
  <c r="D77" i="316"/>
  <c r="E76" i="316"/>
  <c r="D76" i="316"/>
  <c r="E75" i="316"/>
  <c r="D75" i="316"/>
  <c r="G74" i="316"/>
  <c r="E74" i="316"/>
  <c r="D74" i="316"/>
  <c r="B73" i="316"/>
  <c r="B72" i="316"/>
  <c r="B71" i="316"/>
  <c r="B70" i="316"/>
  <c r="B69" i="316"/>
  <c r="B68" i="316"/>
  <c r="B67" i="316"/>
  <c r="B66" i="316"/>
  <c r="B56" i="316"/>
  <c r="B55" i="316"/>
  <c r="B54" i="316"/>
  <c r="B53" i="316"/>
  <c r="B52" i="316"/>
  <c r="B51" i="316"/>
  <c r="B50" i="316"/>
  <c r="H48" i="316"/>
  <c r="D48" i="316"/>
  <c r="J42" i="316"/>
  <c r="E33" i="316"/>
  <c r="F26" i="316"/>
  <c r="H26" i="316"/>
  <c r="E26" i="316"/>
  <c r="D26" i="316"/>
  <c r="A26" i="316"/>
  <c r="F25" i="316"/>
  <c r="H25" i="316"/>
  <c r="E25" i="316"/>
  <c r="D25" i="316"/>
  <c r="A25" i="316"/>
  <c r="H16" i="316"/>
  <c r="H12" i="316"/>
  <c r="H11" i="316"/>
  <c r="G7" i="316"/>
  <c r="I6" i="316"/>
  <c r="D6" i="316"/>
  <c r="G5" i="316"/>
  <c r="D5" i="316"/>
  <c r="I4" i="316"/>
  <c r="I3" i="316"/>
  <c r="I2" i="316"/>
  <c r="J43" i="128"/>
  <c r="I43" i="128"/>
  <c r="F26" i="315"/>
  <c r="H26" i="315"/>
  <c r="E26" i="315"/>
  <c r="D26" i="315"/>
  <c r="A26" i="315"/>
  <c r="F25" i="315"/>
  <c r="H25" i="315"/>
  <c r="E25" i="315"/>
  <c r="D25" i="315"/>
  <c r="A25" i="315"/>
  <c r="A51" i="315"/>
  <c r="B51" i="315"/>
  <c r="D77" i="315"/>
  <c r="E76" i="315"/>
  <c r="D76" i="315"/>
  <c r="E75" i="315"/>
  <c r="D75" i="315"/>
  <c r="G74" i="315"/>
  <c r="E74" i="315"/>
  <c r="D74" i="315"/>
  <c r="B73" i="315"/>
  <c r="B72" i="315"/>
  <c r="B71" i="315"/>
  <c r="B70" i="315"/>
  <c r="B69" i="315"/>
  <c r="B68" i="315"/>
  <c r="B67" i="315"/>
  <c r="B66" i="315"/>
  <c r="B65" i="315"/>
  <c r="B64" i="315"/>
  <c r="B63" i="315"/>
  <c r="B62" i="315"/>
  <c r="B61" i="315"/>
  <c r="B60" i="315"/>
  <c r="B59" i="315"/>
  <c r="B58" i="315"/>
  <c r="B57" i="315"/>
  <c r="B56" i="315"/>
  <c r="B55" i="315"/>
  <c r="B54" i="315"/>
  <c r="B53" i="315"/>
  <c r="B52" i="315"/>
  <c r="B50" i="315"/>
  <c r="H48" i="315"/>
  <c r="D48" i="315"/>
  <c r="J42" i="315"/>
  <c r="E33" i="315"/>
  <c r="E32" i="315"/>
  <c r="H16" i="315"/>
  <c r="H12" i="315"/>
  <c r="H11" i="315"/>
  <c r="G7" i="315"/>
  <c r="I6" i="315"/>
  <c r="D6" i="315"/>
  <c r="G5" i="315"/>
  <c r="D5" i="315"/>
  <c r="I4" i="315"/>
  <c r="I3" i="315"/>
  <c r="I2" i="315"/>
  <c r="H12" i="314"/>
  <c r="H12" i="313"/>
  <c r="H16" i="313"/>
  <c r="B72" i="314"/>
  <c r="A71" i="314"/>
  <c r="B71" i="314"/>
  <c r="A70" i="314"/>
  <c r="B70" i="314"/>
  <c r="A69" i="314"/>
  <c r="B69" i="314"/>
  <c r="A68" i="314"/>
  <c r="B68" i="314"/>
  <c r="A67" i="314"/>
  <c r="B67" i="314"/>
  <c r="A66" i="314"/>
  <c r="B66" i="314"/>
  <c r="B63" i="314"/>
  <c r="A62" i="314"/>
  <c r="B62" i="314"/>
  <c r="A61" i="314"/>
  <c r="B61" i="314"/>
  <c r="A60" i="314"/>
  <c r="B60" i="314"/>
  <c r="A59" i="314"/>
  <c r="B59" i="314"/>
  <c r="A58" i="314"/>
  <c r="B55" i="314"/>
  <c r="B54" i="314"/>
  <c r="A53" i="314"/>
  <c r="B53" i="314"/>
  <c r="A52" i="314"/>
  <c r="B52" i="314"/>
  <c r="A51" i="314"/>
  <c r="B51" i="314"/>
  <c r="D77" i="314"/>
  <c r="E76" i="314"/>
  <c r="D76" i="314"/>
  <c r="E75" i="314"/>
  <c r="D75" i="314"/>
  <c r="G74" i="314"/>
  <c r="E74" i="314"/>
  <c r="D74" i="314"/>
  <c r="B73" i="314"/>
  <c r="B65" i="314"/>
  <c r="B64" i="314"/>
  <c r="B56" i="314"/>
  <c r="B50" i="314"/>
  <c r="H48" i="314"/>
  <c r="D48" i="314"/>
  <c r="J42" i="314"/>
  <c r="E33" i="314"/>
  <c r="E32" i="314"/>
  <c r="F26" i="314"/>
  <c r="H26" i="314"/>
  <c r="E26" i="314"/>
  <c r="D26" i="314"/>
  <c r="A26" i="314"/>
  <c r="F25" i="314"/>
  <c r="H25" i="314"/>
  <c r="E25" i="314"/>
  <c r="D25" i="314"/>
  <c r="A25" i="314"/>
  <c r="H16" i="314"/>
  <c r="H11" i="314"/>
  <c r="G7" i="314"/>
  <c r="I6" i="314"/>
  <c r="D6" i="314"/>
  <c r="G5" i="314"/>
  <c r="D5" i="314"/>
  <c r="I4" i="314"/>
  <c r="I3" i="314"/>
  <c r="I2" i="314"/>
  <c r="E29" i="289"/>
  <c r="G29" i="289"/>
  <c r="E30" i="289"/>
  <c r="F29" i="289"/>
  <c r="J47" i="320"/>
  <c r="J47" i="317"/>
  <c r="H18" i="320"/>
  <c r="J47" i="316"/>
  <c r="H18" i="317"/>
  <c r="H17" i="317"/>
  <c r="H17" i="316"/>
  <c r="H18" i="316"/>
  <c r="J47" i="315"/>
  <c r="H17" i="315"/>
  <c r="H18" i="315"/>
  <c r="H18" i="314"/>
  <c r="J47" i="314"/>
  <c r="H17" i="314"/>
  <c r="A74" i="313"/>
  <c r="B74" i="313"/>
  <c r="A73" i="313"/>
  <c r="B73" i="313"/>
  <c r="A72" i="313"/>
  <c r="B72" i="313"/>
  <c r="A71" i="313"/>
  <c r="B71" i="313"/>
  <c r="A70" i="313"/>
  <c r="B70" i="313"/>
  <c r="A69" i="313"/>
  <c r="B69" i="313"/>
  <c r="A68" i="313"/>
  <c r="B68" i="313"/>
  <c r="A67" i="313"/>
  <c r="B67" i="313"/>
  <c r="A66" i="313"/>
  <c r="B66" i="313"/>
  <c r="D5" i="312"/>
  <c r="D5" i="313"/>
  <c r="D78" i="313"/>
  <c r="E77" i="313"/>
  <c r="D77" i="313"/>
  <c r="E76" i="313"/>
  <c r="D76" i="313"/>
  <c r="G75" i="313"/>
  <c r="E75" i="313"/>
  <c r="D75" i="313"/>
  <c r="B65" i="313"/>
  <c r="B64" i="313"/>
  <c r="B63" i="313"/>
  <c r="B62" i="313"/>
  <c r="B61" i="313"/>
  <c r="B60" i="313"/>
  <c r="B59" i="313"/>
  <c r="B58" i="313"/>
  <c r="B57" i="313"/>
  <c r="B56" i="313"/>
  <c r="B55" i="313"/>
  <c r="B54" i="313"/>
  <c r="B53" i="313"/>
  <c r="B52" i="313"/>
  <c r="B51" i="313"/>
  <c r="B50" i="313"/>
  <c r="H48" i="313"/>
  <c r="D48" i="313"/>
  <c r="J42" i="313"/>
  <c r="E33" i="313"/>
  <c r="E32" i="313"/>
  <c r="F26" i="313"/>
  <c r="H26" i="313"/>
  <c r="E26" i="313"/>
  <c r="D26" i="313"/>
  <c r="A26" i="313"/>
  <c r="F25" i="313"/>
  <c r="H25" i="313"/>
  <c r="E25" i="313"/>
  <c r="D25" i="313"/>
  <c r="A25" i="313"/>
  <c r="H11" i="313"/>
  <c r="G7" i="313"/>
  <c r="I6" i="313"/>
  <c r="D6" i="313"/>
  <c r="G5" i="313"/>
  <c r="I4" i="313"/>
  <c r="I3" i="313"/>
  <c r="I2" i="313"/>
  <c r="A59" i="312"/>
  <c r="B59" i="312"/>
  <c r="B58" i="312"/>
  <c r="A57" i="312"/>
  <c r="B57" i="312"/>
  <c r="A56" i="312"/>
  <c r="B56" i="312"/>
  <c r="A55" i="312"/>
  <c r="B55" i="312"/>
  <c r="A54" i="312"/>
  <c r="B54" i="312"/>
  <c r="A52" i="312"/>
  <c r="B52" i="312"/>
  <c r="A51" i="312"/>
  <c r="B51" i="312"/>
  <c r="E32" i="312"/>
  <c r="D77" i="312"/>
  <c r="E76" i="312"/>
  <c r="D76" i="312"/>
  <c r="E75" i="312"/>
  <c r="D75" i="312"/>
  <c r="G74" i="312"/>
  <c r="E74" i="312"/>
  <c r="D74" i="312"/>
  <c r="B73" i="312"/>
  <c r="B72" i="312"/>
  <c r="B71" i="312"/>
  <c r="B70" i="312"/>
  <c r="B69" i="312"/>
  <c r="B68" i="312"/>
  <c r="B67" i="312"/>
  <c r="B66" i="312"/>
  <c r="B65" i="312"/>
  <c r="B64" i="312"/>
  <c r="B63" i="312"/>
  <c r="B62" i="312"/>
  <c r="B61" i="312"/>
  <c r="B60" i="312"/>
  <c r="B53" i="312"/>
  <c r="B50" i="312"/>
  <c r="H48" i="312"/>
  <c r="D48" i="312"/>
  <c r="J42" i="312"/>
  <c r="E33" i="312"/>
  <c r="F26" i="312"/>
  <c r="H26" i="312"/>
  <c r="H17" i="312"/>
  <c r="E26" i="312"/>
  <c r="D26" i="312"/>
  <c r="A26" i="312"/>
  <c r="F25" i="312"/>
  <c r="E25" i="312"/>
  <c r="D25" i="312"/>
  <c r="A25" i="312"/>
  <c r="H16" i="312"/>
  <c r="H11" i="312"/>
  <c r="G7" i="312"/>
  <c r="I6" i="312"/>
  <c r="D6" i="312"/>
  <c r="G5" i="312"/>
  <c r="I4" i="312"/>
  <c r="I3" i="312"/>
  <c r="I2" i="312"/>
  <c r="H12" i="311"/>
  <c r="A67" i="311"/>
  <c r="A66" i="311"/>
  <c r="A57" i="311"/>
  <c r="A65" i="311"/>
  <c r="A64" i="311"/>
  <c r="A63" i="311"/>
  <c r="A62" i="311"/>
  <c r="A61" i="311"/>
  <c r="A60" i="311"/>
  <c r="A59" i="311"/>
  <c r="A58" i="311"/>
  <c r="A56" i="311"/>
  <c r="A55" i="311"/>
  <c r="A54" i="311"/>
  <c r="A53" i="311"/>
  <c r="G7" i="290"/>
  <c r="E31" i="289"/>
  <c r="G30" i="289"/>
  <c r="F30" i="289"/>
  <c r="H17" i="313"/>
  <c r="H18" i="312"/>
  <c r="H18" i="313"/>
  <c r="J47" i="313"/>
  <c r="J47" i="312"/>
  <c r="D77" i="311"/>
  <c r="E76" i="311"/>
  <c r="D76" i="311"/>
  <c r="E75" i="311"/>
  <c r="D75" i="311"/>
  <c r="G74" i="311"/>
  <c r="E74" i="311"/>
  <c r="D74" i="311"/>
  <c r="B73" i="311"/>
  <c r="B72" i="311"/>
  <c r="B71" i="311"/>
  <c r="B70" i="311"/>
  <c r="B69" i="311"/>
  <c r="B68" i="311"/>
  <c r="B67" i="311"/>
  <c r="B66" i="311"/>
  <c r="B65" i="311"/>
  <c r="B64" i="311"/>
  <c r="B63" i="311"/>
  <c r="B62" i="311"/>
  <c r="B61" i="311"/>
  <c r="B60" i="311"/>
  <c r="B59" i="311"/>
  <c r="B58" i="311"/>
  <c r="B57" i="311"/>
  <c r="B56" i="311"/>
  <c r="B55" i="311"/>
  <c r="B54" i="311"/>
  <c r="B53" i="311"/>
  <c r="B52" i="311"/>
  <c r="B51" i="311"/>
  <c r="B50" i="311"/>
  <c r="H48" i="311"/>
  <c r="D48" i="311"/>
  <c r="J42" i="311"/>
  <c r="E33" i="311"/>
  <c r="F26" i="311"/>
  <c r="H26" i="311"/>
  <c r="E26" i="311"/>
  <c r="D26" i="311"/>
  <c r="A26" i="311"/>
  <c r="F25" i="311"/>
  <c r="H25" i="311"/>
  <c r="E25" i="311"/>
  <c r="D25" i="311"/>
  <c r="A25" i="311"/>
  <c r="H16" i="311"/>
  <c r="H18" i="311"/>
  <c r="H11" i="311"/>
  <c r="G7" i="311"/>
  <c r="I6" i="311"/>
  <c r="D6" i="311"/>
  <c r="G5" i="311"/>
  <c r="D5" i="311"/>
  <c r="I4" i="311"/>
  <c r="I3" i="311"/>
  <c r="I2" i="311"/>
  <c r="A31" i="289"/>
  <c r="A32" i="289"/>
  <c r="A33" i="289"/>
  <c r="A34" i="289"/>
  <c r="A35" i="289"/>
  <c r="A36" i="289"/>
  <c r="A37" i="289"/>
  <c r="A38" i="289"/>
  <c r="A39" i="289"/>
  <c r="A40" i="289"/>
  <c r="A41" i="289"/>
  <c r="A42" i="289"/>
  <c r="A43" i="289"/>
  <c r="A44" i="289"/>
  <c r="A45" i="289"/>
  <c r="A46" i="289"/>
  <c r="A47" i="289"/>
  <c r="A48" i="289"/>
  <c r="A49" i="289"/>
  <c r="A50" i="289"/>
  <c r="A51" i="289"/>
  <c r="A52" i="289"/>
  <c r="A53" i="289"/>
  <c r="A54" i="289"/>
  <c r="A55" i="289"/>
  <c r="A56" i="289"/>
  <c r="A57" i="289"/>
  <c r="A58" i="289"/>
  <c r="A59" i="289"/>
  <c r="A60" i="289"/>
  <c r="A61" i="289"/>
  <c r="A62" i="289"/>
  <c r="A63" i="289"/>
  <c r="A64" i="289"/>
  <c r="A65" i="289"/>
  <c r="A66" i="289"/>
  <c r="A67" i="289"/>
  <c r="A68" i="289"/>
  <c r="A69" i="289"/>
  <c r="A70" i="289"/>
  <c r="A71" i="289"/>
  <c r="A72" i="289"/>
  <c r="A73" i="289"/>
  <c r="A74" i="289"/>
  <c r="A75" i="289"/>
  <c r="A76" i="289"/>
  <c r="A77" i="289"/>
  <c r="A78" i="289"/>
  <c r="A79" i="289"/>
  <c r="A80" i="289"/>
  <c r="A81" i="289"/>
  <c r="A82" i="289"/>
  <c r="A83" i="289"/>
  <c r="A84" i="289"/>
  <c r="A85" i="289"/>
  <c r="A86" i="289"/>
  <c r="A87" i="289"/>
  <c r="A88" i="289"/>
  <c r="A89" i="289"/>
  <c r="A90" i="289"/>
  <c r="A91" i="289"/>
  <c r="A92" i="289"/>
  <c r="A93" i="289"/>
  <c r="A94" i="289"/>
  <c r="A95" i="289"/>
  <c r="A96" i="289"/>
  <c r="A97" i="289"/>
  <c r="A98" i="289"/>
  <c r="A99" i="289"/>
  <c r="A100" i="289"/>
  <c r="A101" i="289"/>
  <c r="A102" i="289"/>
  <c r="A103" i="289"/>
  <c r="A104" i="289"/>
  <c r="A105" i="289"/>
  <c r="A106" i="289"/>
  <c r="A107" i="289"/>
  <c r="A108" i="289"/>
  <c r="A109" i="289"/>
  <c r="A110" i="289"/>
  <c r="A111" i="289"/>
  <c r="A112" i="289"/>
  <c r="A113" i="289"/>
  <c r="A114" i="289"/>
  <c r="A115" i="289"/>
  <c r="A116" i="289"/>
  <c r="A117" i="289"/>
  <c r="A118" i="289"/>
  <c r="A119" i="289"/>
  <c r="A120" i="289"/>
  <c r="A121" i="289"/>
  <c r="A122" i="289"/>
  <c r="A123" i="289"/>
  <c r="A124" i="289"/>
  <c r="A125" i="289"/>
  <c r="A126" i="289"/>
  <c r="A127" i="289"/>
  <c r="A128" i="289"/>
  <c r="A129" i="289"/>
  <c r="A130" i="289"/>
  <c r="A131" i="289"/>
  <c r="A132" i="289"/>
  <c r="A133" i="289"/>
  <c r="A134" i="289"/>
  <c r="A135" i="289"/>
  <c r="A136" i="289"/>
  <c r="A137" i="289"/>
  <c r="A138" i="289"/>
  <c r="A139" i="289"/>
  <c r="A140" i="289"/>
  <c r="A141" i="289"/>
  <c r="A142" i="289"/>
  <c r="A143" i="289"/>
  <c r="A144" i="289"/>
  <c r="A145" i="289"/>
  <c r="A146" i="289"/>
  <c r="A147" i="289"/>
  <c r="A148" i="289"/>
  <c r="E32" i="289"/>
  <c r="G31" i="289"/>
  <c r="F31" i="289"/>
  <c r="H17" i="311"/>
  <c r="J47" i="311"/>
  <c r="G41" i="310"/>
  <c r="E41" i="310"/>
  <c r="E42" i="310"/>
  <c r="E43" i="310"/>
  <c r="A31" i="310"/>
  <c r="A30" i="310"/>
  <c r="A29" i="310"/>
  <c r="C12" i="310"/>
  <c r="H5" i="310"/>
  <c r="C5" i="310"/>
  <c r="H4" i="310"/>
  <c r="C4" i="310"/>
  <c r="I2" i="310"/>
  <c r="G2" i="310"/>
  <c r="G32" i="289"/>
  <c r="E33" i="289"/>
  <c r="F32" i="289"/>
  <c r="F41" i="310"/>
  <c r="I44" i="310"/>
  <c r="I45" i="310"/>
  <c r="I46" i="310"/>
  <c r="I47" i="310"/>
  <c r="I48" i="310"/>
  <c r="I49" i="310"/>
  <c r="I50" i="310"/>
  <c r="I51" i="310"/>
  <c r="I52" i="310"/>
  <c r="I53" i="310"/>
  <c r="I54" i="310"/>
  <c r="I55" i="310"/>
  <c r="I56" i="310"/>
  <c r="I57" i="310"/>
  <c r="I58" i="310"/>
  <c r="I59" i="310"/>
  <c r="I60" i="310"/>
  <c r="I61" i="310"/>
  <c r="I62" i="310"/>
  <c r="I63" i="310"/>
  <c r="I64" i="310"/>
  <c r="I65" i="310"/>
  <c r="I66" i="310"/>
  <c r="I67" i="310"/>
  <c r="I68" i="310"/>
  <c r="I69" i="310"/>
  <c r="I70" i="310"/>
  <c r="I71" i="310"/>
  <c r="I72" i="310"/>
  <c r="I73" i="310"/>
  <c r="I74" i="310"/>
  <c r="I75" i="310"/>
  <c r="I76" i="310"/>
  <c r="I77" i="310"/>
  <c r="I78" i="310"/>
  <c r="I79" i="310"/>
  <c r="I80" i="310"/>
  <c r="I81" i="310"/>
  <c r="I82" i="310"/>
  <c r="I83" i="310"/>
  <c r="I84" i="310"/>
  <c r="I85" i="310"/>
  <c r="I86" i="310"/>
  <c r="I87" i="310"/>
  <c r="I88" i="310"/>
  <c r="I89" i="310"/>
  <c r="I90" i="310"/>
  <c r="I91" i="310"/>
  <c r="I92" i="310"/>
  <c r="I93" i="310"/>
  <c r="I94" i="310"/>
  <c r="I95" i="310"/>
  <c r="I96" i="310"/>
  <c r="I97" i="310"/>
  <c r="I98" i="310"/>
  <c r="I99" i="310"/>
  <c r="I100" i="310"/>
  <c r="I101" i="310"/>
  <c r="I102" i="310"/>
  <c r="I103" i="310"/>
  <c r="I104" i="310"/>
  <c r="I105" i="310"/>
  <c r="I106" i="310"/>
  <c r="I107" i="310"/>
  <c r="I108" i="310"/>
  <c r="I109" i="310"/>
  <c r="I110" i="310"/>
  <c r="I111" i="310"/>
  <c r="I112" i="310"/>
  <c r="I113" i="310"/>
  <c r="I114" i="310"/>
  <c r="I115" i="310"/>
  <c r="I116" i="310"/>
  <c r="I117" i="310"/>
  <c r="I118" i="310"/>
  <c r="I119" i="310"/>
  <c r="I120" i="310"/>
  <c r="I121" i="310"/>
  <c r="I122" i="310"/>
  <c r="I123" i="310"/>
  <c r="I124" i="310"/>
  <c r="I125" i="310"/>
  <c r="I126" i="310"/>
  <c r="I127" i="310"/>
  <c r="I128" i="310"/>
  <c r="I129" i="310"/>
  <c r="I130" i="310"/>
  <c r="I131" i="310"/>
  <c r="I132" i="310"/>
  <c r="I133" i="310"/>
  <c r="I134" i="310"/>
  <c r="I135" i="310"/>
  <c r="I136" i="310"/>
  <c r="I137" i="310"/>
  <c r="I138" i="310"/>
  <c r="I139" i="310"/>
  <c r="I140" i="310"/>
  <c r="I141" i="310"/>
  <c r="I142" i="310"/>
  <c r="I143" i="310"/>
  <c r="I144" i="310"/>
  <c r="I145" i="310"/>
  <c r="I146" i="310"/>
  <c r="I147" i="310"/>
  <c r="I148" i="310"/>
  <c r="I149" i="310"/>
  <c r="I150" i="310"/>
  <c r="I151" i="310"/>
  <c r="I152" i="310"/>
  <c r="I153" i="310"/>
  <c r="I154" i="310"/>
  <c r="I155" i="310"/>
  <c r="I156" i="310"/>
  <c r="I157" i="310"/>
  <c r="I158" i="310"/>
  <c r="I159" i="310"/>
  <c r="I160" i="310"/>
  <c r="I161" i="310"/>
  <c r="I162" i="310"/>
  <c r="I163" i="310"/>
  <c r="I164" i="310"/>
  <c r="I165" i="310"/>
  <c r="I166" i="310"/>
  <c r="I167" i="310"/>
  <c r="I168" i="310"/>
  <c r="I169" i="310"/>
  <c r="I170" i="310"/>
  <c r="I171" i="310"/>
  <c r="I172" i="310"/>
  <c r="I173" i="310"/>
  <c r="I174" i="310"/>
  <c r="I175" i="310"/>
  <c r="I176" i="310"/>
  <c r="I177" i="310"/>
  <c r="I178" i="310"/>
  <c r="I179" i="310"/>
  <c r="I180" i="310"/>
  <c r="I181" i="310"/>
  <c r="I182" i="310"/>
  <c r="I183" i="310"/>
  <c r="I184" i="310"/>
  <c r="I185" i="310"/>
  <c r="I186" i="310"/>
  <c r="I187" i="310"/>
  <c r="I188" i="310"/>
  <c r="I189" i="310"/>
  <c r="I190" i="310"/>
  <c r="I191" i="310"/>
  <c r="I192" i="310"/>
  <c r="I193" i="310"/>
  <c r="I194" i="310"/>
  <c r="I195" i="310"/>
  <c r="I196" i="310"/>
  <c r="I197" i="310"/>
  <c r="I198" i="310"/>
  <c r="I199" i="310"/>
  <c r="I200" i="310"/>
  <c r="I201" i="310"/>
  <c r="I202" i="310"/>
  <c r="I203" i="310"/>
  <c r="I204" i="310"/>
  <c r="I205" i="310"/>
  <c r="I206" i="310"/>
  <c r="I207" i="310"/>
  <c r="I208" i="310"/>
  <c r="I209" i="310"/>
  <c r="I210" i="310"/>
  <c r="I211" i="310"/>
  <c r="I212" i="310"/>
  <c r="I213" i="310"/>
  <c r="I214" i="310"/>
  <c r="I215" i="310"/>
  <c r="I216" i="310"/>
  <c r="I217" i="310"/>
  <c r="I218" i="310"/>
  <c r="I219" i="310"/>
  <c r="I220" i="310"/>
  <c r="I221" i="310"/>
  <c r="I222" i="310"/>
  <c r="I223" i="310"/>
  <c r="I224" i="310"/>
  <c r="I225" i="310"/>
  <c r="I226" i="310"/>
  <c r="I227" i="310"/>
  <c r="I228" i="310"/>
  <c r="I229" i="310"/>
  <c r="I230" i="310"/>
  <c r="I231" i="310"/>
  <c r="I232" i="310"/>
  <c r="I233" i="310"/>
  <c r="I234" i="310"/>
  <c r="I235" i="310"/>
  <c r="I236" i="310"/>
  <c r="I237" i="310"/>
  <c r="I238" i="310"/>
  <c r="I239" i="310"/>
  <c r="I240" i="310"/>
  <c r="I241" i="310"/>
  <c r="I242" i="310"/>
  <c r="I243" i="310"/>
  <c r="I244" i="310"/>
  <c r="I245" i="310"/>
  <c r="I246" i="310"/>
  <c r="I247" i="310"/>
  <c r="I248" i="310"/>
  <c r="I249" i="310"/>
  <c r="I250" i="310"/>
  <c r="I251" i="310"/>
  <c r="I252" i="310"/>
  <c r="I253" i="310"/>
  <c r="I254" i="310"/>
  <c r="I255" i="310"/>
  <c r="I256" i="310"/>
  <c r="I257" i="310"/>
  <c r="I258" i="310"/>
  <c r="I259" i="310"/>
  <c r="I260" i="310"/>
  <c r="I261" i="310"/>
  <c r="I262" i="310"/>
  <c r="I263" i="310"/>
  <c r="I264" i="310"/>
  <c r="I265" i="310"/>
  <c r="I266" i="310"/>
  <c r="I267" i="310"/>
  <c r="I268" i="310"/>
  <c r="I269" i="310"/>
  <c r="I270" i="310"/>
  <c r="I271" i="310"/>
  <c r="I272" i="310"/>
  <c r="I273" i="310"/>
  <c r="I274" i="310"/>
  <c r="I275" i="310"/>
  <c r="I276" i="310"/>
  <c r="I277" i="310"/>
  <c r="I278" i="310"/>
  <c r="I279" i="310"/>
  <c r="I280" i="310"/>
  <c r="I281" i="310"/>
  <c r="I282" i="310"/>
  <c r="I283" i="310"/>
  <c r="I284" i="310"/>
  <c r="I285" i="310"/>
  <c r="I286" i="310"/>
  <c r="I287" i="310"/>
  <c r="I288" i="310"/>
  <c r="I289" i="310"/>
  <c r="I290" i="310"/>
  <c r="I291" i="310"/>
  <c r="I292" i="310"/>
  <c r="I293" i="310"/>
  <c r="I294" i="310"/>
  <c r="I295" i="310"/>
  <c r="I296" i="310"/>
  <c r="I297" i="310"/>
  <c r="I298" i="310"/>
  <c r="I299" i="310"/>
  <c r="I300" i="310"/>
  <c r="I301" i="310"/>
  <c r="I302" i="310"/>
  <c r="I303" i="310"/>
  <c r="I304" i="310"/>
  <c r="I305" i="310"/>
  <c r="I306" i="310"/>
  <c r="I307" i="310"/>
  <c r="I308" i="310"/>
  <c r="I309" i="310"/>
  <c r="I310" i="310"/>
  <c r="I311" i="310"/>
  <c r="I312" i="310"/>
  <c r="I313" i="310"/>
  <c r="I314" i="310"/>
  <c r="I315" i="310"/>
  <c r="I316" i="310"/>
  <c r="I317" i="310"/>
  <c r="I318" i="310"/>
  <c r="I319" i="310"/>
  <c r="I320" i="310"/>
  <c r="I321" i="310"/>
  <c r="I322" i="310"/>
  <c r="I323" i="310"/>
  <c r="I324" i="310"/>
  <c r="I325" i="310"/>
  <c r="I326" i="310"/>
  <c r="I327" i="310"/>
  <c r="I328" i="310"/>
  <c r="I329" i="310"/>
  <c r="I330" i="310"/>
  <c r="I331" i="310"/>
  <c r="I332" i="310"/>
  <c r="I333" i="310"/>
  <c r="I334" i="310"/>
  <c r="I335" i="310"/>
  <c r="I336" i="310"/>
  <c r="I337" i="310"/>
  <c r="I338" i="310"/>
  <c r="I339" i="310"/>
  <c r="I340" i="310"/>
  <c r="I341" i="310"/>
  <c r="I342" i="310"/>
  <c r="I343" i="310"/>
  <c r="I344" i="310"/>
  <c r="I345" i="310"/>
  <c r="I346" i="310"/>
  <c r="I347" i="310"/>
  <c r="I348" i="310"/>
  <c r="I349" i="310"/>
  <c r="I350" i="310"/>
  <c r="I351" i="310"/>
  <c r="I352" i="310"/>
  <c r="I353" i="310"/>
  <c r="I354" i="310"/>
  <c r="I355" i="310"/>
  <c r="I356" i="310"/>
  <c r="I357" i="310"/>
  <c r="I358" i="310"/>
  <c r="I359" i="310"/>
  <c r="I360" i="310"/>
  <c r="I361" i="310"/>
  <c r="I362" i="310"/>
  <c r="I363" i="310"/>
  <c r="I364" i="310"/>
  <c r="I365" i="310"/>
  <c r="I366" i="310"/>
  <c r="I367" i="310"/>
  <c r="F43" i="310"/>
  <c r="G43" i="310"/>
  <c r="E44" i="310"/>
  <c r="F44" i="310"/>
  <c r="G42" i="310"/>
  <c r="F42" i="310"/>
  <c r="E34" i="289"/>
  <c r="G33" i="289"/>
  <c r="F33" i="289"/>
  <c r="G44" i="310"/>
  <c r="E45" i="310"/>
  <c r="A44" i="262"/>
  <c r="A45" i="262"/>
  <c r="A46" i="262"/>
  <c r="A47" i="262"/>
  <c r="A48" i="262"/>
  <c r="A49" i="262"/>
  <c r="A50" i="262"/>
  <c r="A51" i="262"/>
  <c r="A52" i="262"/>
  <c r="A53" i="262"/>
  <c r="A54" i="262"/>
  <c r="A55" i="262"/>
  <c r="A56" i="262"/>
  <c r="A57" i="262"/>
  <c r="A58" i="262"/>
  <c r="A59" i="262"/>
  <c r="A60" i="262"/>
  <c r="A61" i="262"/>
  <c r="A62" i="262"/>
  <c r="A63" i="262"/>
  <c r="A64" i="262"/>
  <c r="A65" i="262"/>
  <c r="A66" i="262"/>
  <c r="A67" i="262"/>
  <c r="A68" i="262"/>
  <c r="A69" i="262"/>
  <c r="A70" i="262"/>
  <c r="A71" i="262"/>
  <c r="A72" i="262"/>
  <c r="A73" i="262"/>
  <c r="A74" i="262"/>
  <c r="A75" i="262"/>
  <c r="A76" i="262"/>
  <c r="A77" i="262"/>
  <c r="A78" i="262"/>
  <c r="A79" i="262"/>
  <c r="A80" i="262"/>
  <c r="A81" i="262"/>
  <c r="A82" i="262"/>
  <c r="A83" i="262"/>
  <c r="A84" i="262"/>
  <c r="A85" i="262"/>
  <c r="A86" i="262"/>
  <c r="A87" i="262"/>
  <c r="A88" i="262"/>
  <c r="A89" i="262"/>
  <c r="A90" i="262"/>
  <c r="A91" i="262"/>
  <c r="A92" i="262"/>
  <c r="A93" i="262"/>
  <c r="A94" i="262"/>
  <c r="A95" i="262"/>
  <c r="A96" i="262"/>
  <c r="A97" i="262"/>
  <c r="A98" i="262"/>
  <c r="A99" i="262"/>
  <c r="A100" i="262"/>
  <c r="A101" i="262"/>
  <c r="A102" i="262"/>
  <c r="A103" i="262"/>
  <c r="A104" i="262"/>
  <c r="A105" i="262"/>
  <c r="A106" i="262"/>
  <c r="A107" i="262"/>
  <c r="A108" i="262"/>
  <c r="A109" i="262"/>
  <c r="A110" i="262"/>
  <c r="A111" i="262"/>
  <c r="A112" i="262"/>
  <c r="A113" i="262"/>
  <c r="A114" i="262"/>
  <c r="A115" i="262"/>
  <c r="A116" i="262"/>
  <c r="A117" i="262"/>
  <c r="A118" i="262"/>
  <c r="A119" i="262"/>
  <c r="A120" i="262"/>
  <c r="A121" i="262"/>
  <c r="A122" i="262"/>
  <c r="A123" i="262"/>
  <c r="A124" i="262"/>
  <c r="A125" i="262"/>
  <c r="A126" i="262"/>
  <c r="A127" i="262"/>
  <c r="A128" i="262"/>
  <c r="A129" i="262"/>
  <c r="A130" i="262"/>
  <c r="A131" i="262"/>
  <c r="A132" i="262"/>
  <c r="A133" i="262"/>
  <c r="A134" i="262"/>
  <c r="A135" i="262"/>
  <c r="A136" i="262"/>
  <c r="A137" i="262"/>
  <c r="A138" i="262"/>
  <c r="A139" i="262"/>
  <c r="A140" i="262"/>
  <c r="A141" i="262"/>
  <c r="A142" i="262"/>
  <c r="A143" i="262"/>
  <c r="A144" i="262"/>
  <c r="A145" i="262"/>
  <c r="A146" i="262"/>
  <c r="A147" i="262"/>
  <c r="A148" i="262"/>
  <c r="A149" i="262"/>
  <c r="A150" i="262"/>
  <c r="A151" i="262"/>
  <c r="A152" i="262"/>
  <c r="A153" i="262"/>
  <c r="A154" i="262"/>
  <c r="A155" i="262"/>
  <c r="A156" i="262"/>
  <c r="A157" i="262"/>
  <c r="A158" i="262"/>
  <c r="A159" i="262"/>
  <c r="A160" i="262"/>
  <c r="A161" i="262"/>
  <c r="A162" i="262"/>
  <c r="A163" i="262"/>
  <c r="A164" i="262"/>
  <c r="A165" i="262"/>
  <c r="A166" i="262"/>
  <c r="A167" i="262"/>
  <c r="A168" i="262"/>
  <c r="A169" i="262"/>
  <c r="A170" i="262"/>
  <c r="A171" i="262"/>
  <c r="A172" i="262"/>
  <c r="A173" i="262"/>
  <c r="A174" i="262"/>
  <c r="A175" i="262"/>
  <c r="A176" i="262"/>
  <c r="A177" i="262"/>
  <c r="A178" i="262"/>
  <c r="A179" i="262"/>
  <c r="A180" i="262"/>
  <c r="A181" i="262"/>
  <c r="A182" i="262"/>
  <c r="A183" i="262"/>
  <c r="A184" i="262"/>
  <c r="A185" i="262"/>
  <c r="A186" i="262"/>
  <c r="A187" i="262"/>
  <c r="E35" i="289"/>
  <c r="G34" i="289"/>
  <c r="F34" i="289"/>
  <c r="E46" i="310"/>
  <c r="F45" i="310"/>
  <c r="G45" i="310"/>
  <c r="E36" i="289"/>
  <c r="G35" i="289"/>
  <c r="F35" i="289"/>
  <c r="F46" i="310"/>
  <c r="E47" i="310"/>
  <c r="G46" i="310"/>
  <c r="E37" i="289"/>
  <c r="G36" i="289"/>
  <c r="F36" i="289"/>
  <c r="F47" i="310"/>
  <c r="E48" i="310"/>
  <c r="G47" i="310"/>
  <c r="B7" i="238"/>
  <c r="G41" i="300"/>
  <c r="E41" i="300"/>
  <c r="E42" i="300"/>
  <c r="A31" i="300"/>
  <c r="A30" i="300"/>
  <c r="A29" i="300"/>
  <c r="C12" i="300"/>
  <c r="I43" i="300"/>
  <c r="H5" i="300"/>
  <c r="C5" i="300"/>
  <c r="H4" i="300"/>
  <c r="C4" i="300"/>
  <c r="I2" i="300"/>
  <c r="G2" i="300"/>
  <c r="E38" i="289"/>
  <c r="G37" i="289"/>
  <c r="F37" i="289"/>
  <c r="E49" i="310"/>
  <c r="G48" i="310"/>
  <c r="F48" i="310"/>
  <c r="G42" i="300"/>
  <c r="F42" i="300"/>
  <c r="E43" i="300"/>
  <c r="F41" i="300"/>
  <c r="I44" i="300"/>
  <c r="I45" i="300"/>
  <c r="I46" i="300"/>
  <c r="I47" i="300"/>
  <c r="I48" i="300"/>
  <c r="I49" i="300"/>
  <c r="I50" i="300"/>
  <c r="I51" i="300"/>
  <c r="I52" i="300"/>
  <c r="I53" i="300"/>
  <c r="I54" i="300"/>
  <c r="I55" i="300"/>
  <c r="I56" i="300"/>
  <c r="I57" i="300"/>
  <c r="I58" i="300"/>
  <c r="I59" i="300"/>
  <c r="I60" i="300"/>
  <c r="I61" i="300"/>
  <c r="I62" i="300"/>
  <c r="I63" i="300"/>
  <c r="I64" i="300"/>
  <c r="I65" i="300"/>
  <c r="I66" i="300"/>
  <c r="I67" i="300"/>
  <c r="I68" i="300"/>
  <c r="I69" i="300"/>
  <c r="I70" i="300"/>
  <c r="I71" i="300"/>
  <c r="I72" i="300"/>
  <c r="I73" i="300"/>
  <c r="I74" i="300"/>
  <c r="I75" i="300"/>
  <c r="I76" i="300"/>
  <c r="I77" i="300"/>
  <c r="I78" i="300"/>
  <c r="I79" i="300"/>
  <c r="I80" i="300"/>
  <c r="I81" i="300"/>
  <c r="I82" i="300"/>
  <c r="I83" i="300"/>
  <c r="I84" i="300"/>
  <c r="I85" i="300"/>
  <c r="I86" i="300"/>
  <c r="I87" i="300"/>
  <c r="I88" i="300"/>
  <c r="I89" i="300"/>
  <c r="I90" i="300"/>
  <c r="I91" i="300"/>
  <c r="I92" i="300"/>
  <c r="I93" i="300"/>
  <c r="I94" i="300"/>
  <c r="I95" i="300"/>
  <c r="I96" i="300"/>
  <c r="I97" i="300"/>
  <c r="I98" i="300"/>
  <c r="I99" i="300"/>
  <c r="I100" i="300"/>
  <c r="I101" i="300"/>
  <c r="I102" i="300"/>
  <c r="I103" i="300"/>
  <c r="I104" i="300"/>
  <c r="I105" i="300"/>
  <c r="I106" i="300"/>
  <c r="I107" i="300"/>
  <c r="I108" i="300"/>
  <c r="I109" i="300"/>
  <c r="I110" i="300"/>
  <c r="I111" i="300"/>
  <c r="I112" i="300"/>
  <c r="I113" i="300"/>
  <c r="I114" i="300"/>
  <c r="I115" i="300"/>
  <c r="I116" i="300"/>
  <c r="I117" i="300"/>
  <c r="I118" i="300"/>
  <c r="I119" i="300"/>
  <c r="I120" i="300"/>
  <c r="I121" i="300"/>
  <c r="I122" i="300"/>
  <c r="I123" i="300"/>
  <c r="I124" i="300"/>
  <c r="I125" i="300"/>
  <c r="I126" i="300"/>
  <c r="I127" i="300"/>
  <c r="I128" i="300"/>
  <c r="I129" i="300"/>
  <c r="I130" i="300"/>
  <c r="I131" i="300"/>
  <c r="I132" i="300"/>
  <c r="I133" i="300"/>
  <c r="I134" i="300"/>
  <c r="I135" i="300"/>
  <c r="I136" i="300"/>
  <c r="I137" i="300"/>
  <c r="I138" i="300"/>
  <c r="I139" i="300"/>
  <c r="I140" i="300"/>
  <c r="I141" i="300"/>
  <c r="I142" i="300"/>
  <c r="I143" i="300"/>
  <c r="I144" i="300"/>
  <c r="I145" i="300"/>
  <c r="I146" i="300"/>
  <c r="I147" i="300"/>
  <c r="I148" i="300"/>
  <c r="I149" i="300"/>
  <c r="I150" i="300"/>
  <c r="I151" i="300"/>
  <c r="I152" i="300"/>
  <c r="I153" i="300"/>
  <c r="I154" i="300"/>
  <c r="I155" i="300"/>
  <c r="I156" i="300"/>
  <c r="I157" i="300"/>
  <c r="I158" i="300"/>
  <c r="I159" i="300"/>
  <c r="I160" i="300"/>
  <c r="I161" i="300"/>
  <c r="I162" i="300"/>
  <c r="I163" i="300"/>
  <c r="I164" i="300"/>
  <c r="I165" i="300"/>
  <c r="I166" i="300"/>
  <c r="I167" i="300"/>
  <c r="I168" i="300"/>
  <c r="I169" i="300"/>
  <c r="E39" i="289"/>
  <c r="F38" i="289"/>
  <c r="G38" i="289"/>
  <c r="F49" i="310"/>
  <c r="E50" i="310"/>
  <c r="G49" i="310"/>
  <c r="E44" i="300"/>
  <c r="G43" i="300"/>
  <c r="F43" i="300"/>
  <c r="E40" i="289"/>
  <c r="G39" i="289"/>
  <c r="F39" i="289"/>
  <c r="G50" i="310"/>
  <c r="E51" i="310"/>
  <c r="F50" i="310"/>
  <c r="F44" i="300"/>
  <c r="G44" i="300"/>
  <c r="E45" i="300"/>
  <c r="G40" i="289"/>
  <c r="E41" i="289"/>
  <c r="F40" i="289"/>
  <c r="E52" i="310"/>
  <c r="G51" i="310"/>
  <c r="F51" i="310"/>
  <c r="E46" i="300"/>
  <c r="G45" i="300"/>
  <c r="F45" i="300"/>
  <c r="E42" i="289"/>
  <c r="G41" i="289"/>
  <c r="F41" i="289"/>
  <c r="F52" i="310"/>
  <c r="E53" i="310"/>
  <c r="G52" i="310"/>
  <c r="F46" i="300"/>
  <c r="G46" i="300"/>
  <c r="E47" i="300"/>
  <c r="BD32" i="249"/>
  <c r="E43" i="289"/>
  <c r="F42" i="289"/>
  <c r="G42" i="289"/>
  <c r="G53" i="310"/>
  <c r="E54" i="310"/>
  <c r="F53" i="310"/>
  <c r="F47" i="300"/>
  <c r="E48" i="300"/>
  <c r="G47" i="300"/>
  <c r="L24" i="238"/>
  <c r="E44" i="289"/>
  <c r="G43" i="289"/>
  <c r="F43" i="289"/>
  <c r="E55" i="310"/>
  <c r="G54" i="310"/>
  <c r="F54" i="310"/>
  <c r="E49" i="300"/>
  <c r="G48" i="300"/>
  <c r="F48" i="300"/>
  <c r="G44" i="289"/>
  <c r="E45" i="289"/>
  <c r="F44" i="289"/>
  <c r="G55" i="310"/>
  <c r="E56" i="310"/>
  <c r="F55" i="310"/>
  <c r="G49" i="300"/>
  <c r="E50" i="300"/>
  <c r="F49" i="300"/>
  <c r="E46" i="289"/>
  <c r="G45" i="289"/>
  <c r="F45" i="289"/>
  <c r="F56" i="310"/>
  <c r="E57" i="310"/>
  <c r="G56" i="310"/>
  <c r="F50" i="300"/>
  <c r="G50" i="300"/>
  <c r="E51" i="300"/>
  <c r="G46" i="289"/>
  <c r="E47" i="289"/>
  <c r="F46" i="289"/>
  <c r="E58" i="310"/>
  <c r="G57" i="310"/>
  <c r="F57" i="310"/>
  <c r="E52" i="300"/>
  <c r="G51" i="300"/>
  <c r="F51" i="300"/>
  <c r="D77" i="290"/>
  <c r="E76" i="290"/>
  <c r="D76" i="290"/>
  <c r="E75" i="290"/>
  <c r="D75" i="290"/>
  <c r="G74" i="290"/>
  <c r="E74" i="290"/>
  <c r="D74" i="290"/>
  <c r="B73" i="290"/>
  <c r="B72" i="290"/>
  <c r="B71" i="290"/>
  <c r="B70" i="290"/>
  <c r="B69" i="290"/>
  <c r="B68" i="290"/>
  <c r="B67" i="290"/>
  <c r="B66" i="290"/>
  <c r="B65" i="290"/>
  <c r="B64" i="290"/>
  <c r="B53" i="290"/>
  <c r="B52" i="290"/>
  <c r="B51" i="290"/>
  <c r="B50" i="290"/>
  <c r="H48" i="290"/>
  <c r="D48" i="290"/>
  <c r="J42" i="290"/>
  <c r="E33" i="290"/>
  <c r="F26" i="290"/>
  <c r="H26" i="290"/>
  <c r="E26" i="290"/>
  <c r="D26" i="290"/>
  <c r="A26" i="290"/>
  <c r="F25" i="290"/>
  <c r="H25" i="290"/>
  <c r="E25" i="290"/>
  <c r="D25" i="290"/>
  <c r="A25" i="290"/>
  <c r="H16" i="290"/>
  <c r="H11" i="290"/>
  <c r="I6" i="290"/>
  <c r="D6" i="290"/>
  <c r="G5" i="290"/>
  <c r="D5" i="290"/>
  <c r="I4" i="290"/>
  <c r="I3" i="290"/>
  <c r="I2" i="290"/>
  <c r="I2" i="289"/>
  <c r="G2" i="289"/>
  <c r="I2" i="262"/>
  <c r="G2" i="262"/>
  <c r="I2" i="239"/>
  <c r="G2" i="239"/>
  <c r="G132" i="226"/>
  <c r="AS55" i="97"/>
  <c r="AU55" i="97"/>
  <c r="AS39" i="97"/>
  <c r="AU39" i="97"/>
  <c r="AS26" i="97"/>
  <c r="AU26" i="97"/>
  <c r="E41" i="241"/>
  <c r="G41" i="241"/>
  <c r="E48" i="289"/>
  <c r="F47" i="289"/>
  <c r="G47" i="289"/>
  <c r="F58" i="310"/>
  <c r="E59" i="310"/>
  <c r="G58" i="310"/>
  <c r="J47" i="290"/>
  <c r="G52" i="300"/>
  <c r="F52" i="300"/>
  <c r="E53" i="300"/>
  <c r="H17" i="290"/>
  <c r="H18" i="290"/>
  <c r="AT39" i="97"/>
  <c r="AT55" i="97"/>
  <c r="AT26" i="97"/>
  <c r="F41" i="241"/>
  <c r="E42" i="241"/>
  <c r="F80" i="97"/>
  <c r="AR80" i="97"/>
  <c r="AR79" i="97"/>
  <c r="AR78" i="97"/>
  <c r="AR77" i="97"/>
  <c r="AR76" i="97"/>
  <c r="AR75" i="97"/>
  <c r="AR74" i="97"/>
  <c r="AR73" i="97"/>
  <c r="AR72" i="97"/>
  <c r="AR71" i="97"/>
  <c r="AR70" i="97"/>
  <c r="AR69" i="97"/>
  <c r="AR67" i="97"/>
  <c r="AR66" i="97"/>
  <c r="AR65" i="97"/>
  <c r="AR64" i="97"/>
  <c r="AR63" i="97"/>
  <c r="AR62" i="97"/>
  <c r="AR61" i="97"/>
  <c r="AR60" i="97"/>
  <c r="AR59" i="97"/>
  <c r="AR58" i="97"/>
  <c r="AR57" i="97"/>
  <c r="AR56" i="97"/>
  <c r="AR55" i="97"/>
  <c r="AR54" i="97"/>
  <c r="AR53" i="97"/>
  <c r="AR52" i="97"/>
  <c r="AR51" i="97"/>
  <c r="AR50" i="97"/>
  <c r="AR49" i="97"/>
  <c r="AR48" i="97"/>
  <c r="AR47" i="97"/>
  <c r="AR46" i="97"/>
  <c r="AR45" i="97"/>
  <c r="AR44" i="97"/>
  <c r="AR43" i="97"/>
  <c r="AR42" i="97"/>
  <c r="AR41" i="97"/>
  <c r="AR40" i="97"/>
  <c r="AR39" i="97"/>
  <c r="AR38" i="97"/>
  <c r="AR37" i="97"/>
  <c r="AR36" i="97"/>
  <c r="AR35" i="97"/>
  <c r="AR34" i="97"/>
  <c r="AR33" i="97"/>
  <c r="AR32" i="97"/>
  <c r="AR31" i="97"/>
  <c r="AR30" i="97"/>
  <c r="AR29" i="97"/>
  <c r="AR28" i="97"/>
  <c r="AR27" i="97"/>
  <c r="AR26" i="97"/>
  <c r="AR25" i="97"/>
  <c r="AR24" i="97"/>
  <c r="AR23" i="97"/>
  <c r="AR22" i="97"/>
  <c r="AR21" i="97"/>
  <c r="AR20" i="97"/>
  <c r="AR19" i="97"/>
  <c r="AR17" i="97"/>
  <c r="AR16" i="97"/>
  <c r="AR15" i="97"/>
  <c r="AR14" i="97"/>
  <c r="AR13" i="97"/>
  <c r="AP80" i="97"/>
  <c r="AP13" i="97"/>
  <c r="AN80" i="97"/>
  <c r="AN13" i="97"/>
  <c r="AL80" i="97"/>
  <c r="AL13" i="97"/>
  <c r="AJ80" i="97"/>
  <c r="AJ13" i="97"/>
  <c r="AH80" i="97"/>
  <c r="AH13" i="97"/>
  <c r="AF80" i="97"/>
  <c r="AF13" i="97"/>
  <c r="AD80" i="97"/>
  <c r="AD13" i="97"/>
  <c r="AB80" i="97"/>
  <c r="AB13" i="97"/>
  <c r="Z80" i="97"/>
  <c r="Z13" i="97"/>
  <c r="X80" i="97"/>
  <c r="X13" i="97"/>
  <c r="V80" i="97"/>
  <c r="V13" i="97"/>
  <c r="T80" i="97"/>
  <c r="T13" i="97"/>
  <c r="R80" i="97"/>
  <c r="P80" i="97"/>
  <c r="N80" i="97"/>
  <c r="L80" i="97"/>
  <c r="J80" i="97"/>
  <c r="H80" i="97"/>
  <c r="E49" i="289"/>
  <c r="G48" i="289"/>
  <c r="F48" i="289"/>
  <c r="AK81" i="97"/>
  <c r="AQ81" i="97"/>
  <c r="G81" i="97"/>
  <c r="AM81" i="97"/>
  <c r="AI81" i="97"/>
  <c r="AO81" i="97"/>
  <c r="I81" i="97"/>
  <c r="F59" i="310"/>
  <c r="E60" i="310"/>
  <c r="G59" i="310"/>
  <c r="E81" i="97"/>
  <c r="AG81" i="97"/>
  <c r="AE81" i="97"/>
  <c r="AC81" i="97"/>
  <c r="AA81" i="97"/>
  <c r="Y81" i="97"/>
  <c r="W81" i="97"/>
  <c r="U81" i="97"/>
  <c r="S81" i="97"/>
  <c r="Q81" i="97"/>
  <c r="O81" i="97"/>
  <c r="M81" i="97"/>
  <c r="K81" i="97"/>
  <c r="F53" i="300"/>
  <c r="E54" i="300"/>
  <c r="G53" i="300"/>
  <c r="E43" i="241"/>
  <c r="F42" i="241"/>
  <c r="G42" i="241"/>
  <c r="AS80" i="97"/>
  <c r="AS14" i="97"/>
  <c r="AS15" i="97"/>
  <c r="AS16" i="97"/>
  <c r="AS17" i="97"/>
  <c r="AS19" i="97"/>
  <c r="AS20" i="97"/>
  <c r="AS21" i="97"/>
  <c r="AS22" i="97"/>
  <c r="AS23" i="97"/>
  <c r="AS24" i="97"/>
  <c r="AS25" i="97"/>
  <c r="AS27" i="97"/>
  <c r="AS28" i="97"/>
  <c r="AS29" i="97"/>
  <c r="AS30" i="97"/>
  <c r="AS31" i="97"/>
  <c r="AS32" i="97"/>
  <c r="AS33" i="97"/>
  <c r="AS34" i="97"/>
  <c r="AS35" i="97"/>
  <c r="AS36" i="97"/>
  <c r="AS37" i="97"/>
  <c r="AS38" i="97"/>
  <c r="AS40" i="97"/>
  <c r="AS41" i="97"/>
  <c r="AT41" i="97"/>
  <c r="AS43" i="97"/>
  <c r="AS44" i="97"/>
  <c r="AS45" i="97"/>
  <c r="AS46" i="97"/>
  <c r="AS47" i="97"/>
  <c r="AS49" i="97"/>
  <c r="AS50" i="97"/>
  <c r="AS51" i="97"/>
  <c r="AS52" i="97"/>
  <c r="AS53" i="97"/>
  <c r="AS54" i="97"/>
  <c r="AS56" i="97"/>
  <c r="AS57" i="97"/>
  <c r="AS58" i="97"/>
  <c r="AS59" i="97"/>
  <c r="AS60" i="97"/>
  <c r="AS61" i="97"/>
  <c r="AS62" i="97"/>
  <c r="AS63" i="97"/>
  <c r="AS64" i="97"/>
  <c r="AS65" i="97"/>
  <c r="AS66" i="97"/>
  <c r="AS67" i="97"/>
  <c r="AS69" i="97"/>
  <c r="AS70" i="97"/>
  <c r="AS71" i="97"/>
  <c r="AS72" i="97"/>
  <c r="AS73" i="97"/>
  <c r="AS74" i="97"/>
  <c r="AS75" i="97"/>
  <c r="AS76" i="97"/>
  <c r="AS77" i="97"/>
  <c r="AS78" i="97"/>
  <c r="AS79" i="97"/>
  <c r="AS13" i="97"/>
  <c r="AT13" i="97"/>
  <c r="AQ12" i="97"/>
  <c r="AO12" i="97"/>
  <c r="AM12" i="97"/>
  <c r="AK12" i="97"/>
  <c r="AI12" i="97"/>
  <c r="T60" i="4"/>
  <c r="U60" i="4"/>
  <c r="V60" i="4"/>
  <c r="W60" i="4"/>
  <c r="X60" i="4"/>
  <c r="P43" i="128"/>
  <c r="O25" i="4"/>
  <c r="Q43" i="128"/>
  <c r="P25" i="4"/>
  <c r="R43" i="128"/>
  <c r="Q25" i="4"/>
  <c r="Q60" i="4"/>
  <c r="S43" i="128"/>
  <c r="R25" i="4"/>
  <c r="R60" i="4"/>
  <c r="J74" i="329"/>
  <c r="T43" i="128"/>
  <c r="S25" i="4"/>
  <c r="S60" i="4"/>
  <c r="J58" i="331"/>
  <c r="U43" i="128"/>
  <c r="V43" i="128"/>
  <c r="W43" i="128"/>
  <c r="X43" i="128"/>
  <c r="Y43" i="128"/>
  <c r="Z43" i="128"/>
  <c r="I55" i="289"/>
  <c r="I56" i="289"/>
  <c r="I57" i="289"/>
  <c r="I58" i="289"/>
  <c r="I59" i="289"/>
  <c r="I60" i="289"/>
  <c r="I61" i="289"/>
  <c r="I62" i="289"/>
  <c r="I63" i="289"/>
  <c r="I64" i="289"/>
  <c r="I65" i="289"/>
  <c r="I66" i="289"/>
  <c r="I67" i="289"/>
  <c r="I68" i="289"/>
  <c r="I69" i="289"/>
  <c r="I70" i="289"/>
  <c r="I71" i="289"/>
  <c r="I72" i="289"/>
  <c r="I73" i="289"/>
  <c r="I74" i="289"/>
  <c r="I75" i="289"/>
  <c r="I76" i="289"/>
  <c r="I77" i="289"/>
  <c r="I78" i="289"/>
  <c r="I79" i="289"/>
  <c r="I80" i="289"/>
  <c r="I81" i="289"/>
  <c r="I82" i="289"/>
  <c r="I83" i="289"/>
  <c r="I84" i="289"/>
  <c r="I85" i="289"/>
  <c r="I86" i="289"/>
  <c r="I87" i="289"/>
  <c r="I88" i="289"/>
  <c r="I89" i="289"/>
  <c r="I90" i="289"/>
  <c r="I91" i="289"/>
  <c r="I92" i="289"/>
  <c r="I93" i="289"/>
  <c r="I94" i="289"/>
  <c r="I95" i="289"/>
  <c r="I96" i="289"/>
  <c r="I97" i="289"/>
  <c r="I98" i="289"/>
  <c r="I99" i="289"/>
  <c r="I100" i="289"/>
  <c r="I101" i="289"/>
  <c r="I102" i="289"/>
  <c r="I103" i="289"/>
  <c r="I104" i="289"/>
  <c r="I105" i="289"/>
  <c r="I106" i="289"/>
  <c r="I107" i="289"/>
  <c r="I108" i="289"/>
  <c r="I109" i="289"/>
  <c r="I110" i="289"/>
  <c r="I111" i="289"/>
  <c r="I112" i="289"/>
  <c r="I113" i="289"/>
  <c r="I114" i="289"/>
  <c r="I115" i="289"/>
  <c r="I116" i="289"/>
  <c r="I117" i="289"/>
  <c r="I118" i="289"/>
  <c r="I119" i="289"/>
  <c r="I120" i="289"/>
  <c r="I121" i="289"/>
  <c r="I122" i="289"/>
  <c r="I123" i="289"/>
  <c r="I124" i="289"/>
  <c r="I125" i="289"/>
  <c r="I126" i="289"/>
  <c r="I127" i="289"/>
  <c r="I128" i="289"/>
  <c r="I129" i="289"/>
  <c r="I130" i="289"/>
  <c r="I131" i="289"/>
  <c r="I132" i="289"/>
  <c r="I133" i="289"/>
  <c r="I134" i="289"/>
  <c r="I135" i="289"/>
  <c r="I136" i="289"/>
  <c r="I137" i="289"/>
  <c r="I138" i="289"/>
  <c r="I139" i="289"/>
  <c r="I140" i="289"/>
  <c r="I141" i="289"/>
  <c r="I142" i="289"/>
  <c r="I143" i="289"/>
  <c r="I144" i="289"/>
  <c r="I145" i="289"/>
  <c r="I146" i="289"/>
  <c r="I147" i="289"/>
  <c r="I148" i="289"/>
  <c r="I149" i="289"/>
  <c r="I150" i="289"/>
  <c r="I151" i="289"/>
  <c r="I152" i="289"/>
  <c r="I153" i="289"/>
  <c r="C21" i="289"/>
  <c r="H5" i="289"/>
  <c r="C5" i="289"/>
  <c r="H4" i="289"/>
  <c r="C4" i="289"/>
  <c r="J54" i="332"/>
  <c r="G49" i="289"/>
  <c r="E50" i="289"/>
  <c r="F49" i="289"/>
  <c r="J63" i="328"/>
  <c r="AT14" i="97"/>
  <c r="AS48" i="97"/>
  <c r="AT48" i="97"/>
  <c r="E61" i="310"/>
  <c r="G60" i="310"/>
  <c r="F60" i="310"/>
  <c r="E55" i="300"/>
  <c r="F54" i="300"/>
  <c r="G54" i="300"/>
  <c r="G43" i="241"/>
  <c r="E44" i="241"/>
  <c r="F43" i="241"/>
  <c r="AU13" i="97"/>
  <c r="E51" i="289"/>
  <c r="F50" i="289"/>
  <c r="G50" i="289"/>
  <c r="G61" i="310"/>
  <c r="E62" i="310"/>
  <c r="F61" i="310"/>
  <c r="E56" i="300"/>
  <c r="G55" i="300"/>
  <c r="F55" i="300"/>
  <c r="F44" i="241"/>
  <c r="G44" i="241"/>
  <c r="E45" i="241"/>
  <c r="E52" i="289"/>
  <c r="G51" i="289"/>
  <c r="F51" i="289"/>
  <c r="G62" i="310"/>
  <c r="E63" i="310"/>
  <c r="F62" i="310"/>
  <c r="F56" i="300"/>
  <c r="G56" i="300"/>
  <c r="E57" i="300"/>
  <c r="E46" i="241"/>
  <c r="F45" i="241"/>
  <c r="G45" i="241"/>
  <c r="G52" i="289"/>
  <c r="E53" i="289"/>
  <c r="F52" i="289"/>
  <c r="E64" i="310"/>
  <c r="G63" i="310"/>
  <c r="F63" i="310"/>
  <c r="E58" i="300"/>
  <c r="G57" i="300"/>
  <c r="F57" i="300"/>
  <c r="F46" i="241"/>
  <c r="G46" i="241"/>
  <c r="E47" i="241"/>
  <c r="E54" i="289"/>
  <c r="F53" i="289"/>
  <c r="G53" i="289"/>
  <c r="G64" i="310"/>
  <c r="E65" i="310"/>
  <c r="F64" i="310"/>
  <c r="F58" i="300"/>
  <c r="G58" i="300"/>
  <c r="E59" i="300"/>
  <c r="E48" i="241"/>
  <c r="G47" i="241"/>
  <c r="F47" i="241"/>
  <c r="G54" i="289"/>
  <c r="F54" i="289"/>
  <c r="G65" i="310"/>
  <c r="E66" i="310"/>
  <c r="F65" i="310"/>
  <c r="F59" i="300"/>
  <c r="E60" i="300"/>
  <c r="G59" i="300"/>
  <c r="F48" i="241"/>
  <c r="G48" i="241"/>
  <c r="E49" i="241"/>
  <c r="E67" i="310"/>
  <c r="F66" i="310"/>
  <c r="G66" i="310"/>
  <c r="E61" i="300"/>
  <c r="G60" i="300"/>
  <c r="F60" i="300"/>
  <c r="E50" i="241"/>
  <c r="G49" i="241"/>
  <c r="F49" i="241"/>
  <c r="F67" i="310"/>
  <c r="E68" i="310"/>
  <c r="G67" i="310"/>
  <c r="G61" i="300"/>
  <c r="E62" i="300"/>
  <c r="F61" i="300"/>
  <c r="F50" i="241"/>
  <c r="G50" i="241"/>
  <c r="E51" i="241"/>
  <c r="F68" i="310"/>
  <c r="E69" i="310"/>
  <c r="G68" i="310"/>
  <c r="F62" i="300"/>
  <c r="G62" i="300"/>
  <c r="E63" i="300"/>
  <c r="E52" i="241"/>
  <c r="F51" i="241"/>
  <c r="G51" i="241"/>
  <c r="E70" i="310"/>
  <c r="G69" i="310"/>
  <c r="F69" i="310"/>
  <c r="E64" i="300"/>
  <c r="G63" i="300"/>
  <c r="F63" i="300"/>
  <c r="F52" i="241"/>
  <c r="G52" i="241"/>
  <c r="E53" i="241"/>
  <c r="F70" i="310"/>
  <c r="G70" i="310"/>
  <c r="E71" i="310"/>
  <c r="G64" i="300"/>
  <c r="F64" i="300"/>
  <c r="E65" i="300"/>
  <c r="E54" i="241"/>
  <c r="G53" i="241"/>
  <c r="F53" i="241"/>
  <c r="F71" i="310"/>
  <c r="E72" i="310"/>
  <c r="G71" i="310"/>
  <c r="F65" i="300"/>
  <c r="E66" i="300"/>
  <c r="G65" i="300"/>
  <c r="F54" i="241"/>
  <c r="G54" i="241"/>
  <c r="E55" i="241"/>
  <c r="E73" i="310"/>
  <c r="F72" i="310"/>
  <c r="G72" i="310"/>
  <c r="E67" i="300"/>
  <c r="G66" i="300"/>
  <c r="F66" i="300"/>
  <c r="E56" i="241"/>
  <c r="F55" i="241"/>
  <c r="G55" i="241"/>
  <c r="G73" i="310"/>
  <c r="E74" i="310"/>
  <c r="F73" i="310"/>
  <c r="G67" i="300"/>
  <c r="F67" i="300"/>
  <c r="E68" i="300"/>
  <c r="F56" i="241"/>
  <c r="G56" i="241"/>
  <c r="E57" i="241"/>
  <c r="F74" i="310"/>
  <c r="E75" i="310"/>
  <c r="G74" i="310"/>
  <c r="G68" i="300"/>
  <c r="F68" i="300"/>
  <c r="E69" i="300"/>
  <c r="E58" i="241"/>
  <c r="G57" i="241"/>
  <c r="F57" i="241"/>
  <c r="E76" i="310"/>
  <c r="F75" i="310"/>
  <c r="G75" i="310"/>
  <c r="E70" i="300"/>
  <c r="G69" i="300"/>
  <c r="F69" i="300"/>
  <c r="F58" i="241"/>
  <c r="G58" i="241"/>
  <c r="E59" i="241"/>
  <c r="G76" i="310"/>
  <c r="E77" i="310"/>
  <c r="F76" i="310"/>
  <c r="G70" i="300"/>
  <c r="F70" i="300"/>
  <c r="E71" i="300"/>
  <c r="E60" i="241"/>
  <c r="F59" i="241"/>
  <c r="G59" i="241"/>
  <c r="F77" i="310"/>
  <c r="E78" i="310"/>
  <c r="G77" i="310"/>
  <c r="G71" i="300"/>
  <c r="F71" i="300"/>
  <c r="E72" i="300"/>
  <c r="F60" i="241"/>
  <c r="G60" i="241"/>
  <c r="E61" i="241"/>
  <c r="E79" i="310"/>
  <c r="F78" i="310"/>
  <c r="G78" i="310"/>
  <c r="G72" i="300"/>
  <c r="E73" i="300"/>
  <c r="F72" i="300"/>
  <c r="E62" i="241"/>
  <c r="G61" i="241"/>
  <c r="F61" i="241"/>
  <c r="G79" i="310"/>
  <c r="E80" i="310"/>
  <c r="F79" i="310"/>
  <c r="G73" i="300"/>
  <c r="F73" i="300"/>
  <c r="E74" i="300"/>
  <c r="F62" i="241"/>
  <c r="G62" i="241"/>
  <c r="E63" i="241"/>
  <c r="G80" i="310"/>
  <c r="E81" i="310"/>
  <c r="F80" i="310"/>
  <c r="G74" i="300"/>
  <c r="F74" i="300"/>
  <c r="E75" i="300"/>
  <c r="F63" i="241"/>
  <c r="G63" i="241"/>
  <c r="E64" i="241"/>
  <c r="E82" i="310"/>
  <c r="G81" i="310"/>
  <c r="F81" i="310"/>
  <c r="E76" i="300"/>
  <c r="G75" i="300"/>
  <c r="F75" i="300"/>
  <c r="F64" i="241"/>
  <c r="G64" i="241"/>
  <c r="E65" i="241"/>
  <c r="G82" i="310"/>
  <c r="E83" i="310"/>
  <c r="F82" i="310"/>
  <c r="G76" i="300"/>
  <c r="F76" i="300"/>
  <c r="E77" i="300"/>
  <c r="F65" i="241"/>
  <c r="G65" i="241"/>
  <c r="E66" i="241"/>
  <c r="F83" i="310"/>
  <c r="E84" i="310"/>
  <c r="G83" i="310"/>
  <c r="G77" i="300"/>
  <c r="F77" i="300"/>
  <c r="E78" i="300"/>
  <c r="F66" i="241"/>
  <c r="G66" i="241"/>
  <c r="E67" i="241"/>
  <c r="E85" i="310"/>
  <c r="G84" i="310"/>
  <c r="F84" i="310"/>
  <c r="E79" i="300"/>
  <c r="G78" i="300"/>
  <c r="F78" i="300"/>
  <c r="G67" i="241"/>
  <c r="F67" i="241"/>
  <c r="E68" i="241"/>
  <c r="F85" i="310"/>
  <c r="E86" i="310"/>
  <c r="G85" i="310"/>
  <c r="G79" i="300"/>
  <c r="F79" i="300"/>
  <c r="E80" i="300"/>
  <c r="F68" i="241"/>
  <c r="G68" i="241"/>
  <c r="E69" i="241"/>
  <c r="G86" i="310"/>
  <c r="E87" i="310"/>
  <c r="F86" i="310"/>
  <c r="G80" i="300"/>
  <c r="F80" i="300"/>
  <c r="E81" i="300"/>
  <c r="E70" i="241"/>
  <c r="F69" i="241"/>
  <c r="G69" i="241"/>
  <c r="E88" i="310"/>
  <c r="F87" i="310"/>
  <c r="G87" i="310"/>
  <c r="G81" i="300"/>
  <c r="E82" i="300"/>
  <c r="F81" i="300"/>
  <c r="F70" i="241"/>
  <c r="G70" i="241"/>
  <c r="E71" i="241"/>
  <c r="E55" i="289"/>
  <c r="F88" i="310"/>
  <c r="E89" i="310"/>
  <c r="G88" i="310"/>
  <c r="G82" i="300"/>
  <c r="F82" i="300"/>
  <c r="E83" i="300"/>
  <c r="E72" i="241"/>
  <c r="F71" i="241"/>
  <c r="G71" i="241"/>
  <c r="E56" i="289"/>
  <c r="G55" i="289"/>
  <c r="F55" i="289"/>
  <c r="G89" i="310"/>
  <c r="E90" i="310"/>
  <c r="F89" i="310"/>
  <c r="G83" i="300"/>
  <c r="F83" i="300"/>
  <c r="E84" i="300"/>
  <c r="F72" i="241"/>
  <c r="G72" i="241"/>
  <c r="E73" i="241"/>
  <c r="E57" i="289"/>
  <c r="G56" i="289"/>
  <c r="F56" i="289"/>
  <c r="E91" i="310"/>
  <c r="F90" i="310"/>
  <c r="G90" i="310"/>
  <c r="G84" i="300"/>
  <c r="E85" i="300"/>
  <c r="F84" i="300"/>
  <c r="E74" i="241"/>
  <c r="F73" i="241"/>
  <c r="G73" i="241"/>
  <c r="E58" i="289"/>
  <c r="G57" i="289"/>
  <c r="F57" i="289"/>
  <c r="G91" i="310"/>
  <c r="E92" i="310"/>
  <c r="F91" i="310"/>
  <c r="G85" i="300"/>
  <c r="F85" i="300"/>
  <c r="E86" i="300"/>
  <c r="F74" i="241"/>
  <c r="G74" i="241"/>
  <c r="E75" i="241"/>
  <c r="E59" i="289"/>
  <c r="G58" i="289"/>
  <c r="F58" i="289"/>
  <c r="F92" i="310"/>
  <c r="E93" i="310"/>
  <c r="G92" i="310"/>
  <c r="G86" i="300"/>
  <c r="F86" i="300"/>
  <c r="E87" i="300"/>
  <c r="E76" i="241"/>
  <c r="F75" i="241"/>
  <c r="G75" i="241"/>
  <c r="E60" i="289"/>
  <c r="G59" i="289"/>
  <c r="F59" i="289"/>
  <c r="E94" i="310"/>
  <c r="G93" i="310"/>
  <c r="F93" i="310"/>
  <c r="E88" i="300"/>
  <c r="G87" i="300"/>
  <c r="F87" i="300"/>
  <c r="F76" i="241"/>
  <c r="G76" i="241"/>
  <c r="E77" i="241"/>
  <c r="E61" i="289"/>
  <c r="G60" i="289"/>
  <c r="F60" i="289"/>
  <c r="F94" i="310"/>
  <c r="E95" i="310"/>
  <c r="G94" i="310"/>
  <c r="G88" i="300"/>
  <c r="F88" i="300"/>
  <c r="E89" i="300"/>
  <c r="F77" i="241"/>
  <c r="G77" i="241"/>
  <c r="E78" i="241"/>
  <c r="E62" i="289"/>
  <c r="G61" i="289"/>
  <c r="F61" i="289"/>
  <c r="F95" i="310"/>
  <c r="E96" i="310"/>
  <c r="G95" i="310"/>
  <c r="G89" i="300"/>
  <c r="F89" i="300"/>
  <c r="E90" i="300"/>
  <c r="F78" i="241"/>
  <c r="G78" i="241"/>
  <c r="E63" i="289"/>
  <c r="G62" i="289"/>
  <c r="F62" i="289"/>
  <c r="E97" i="310"/>
  <c r="F96" i="310"/>
  <c r="G96" i="310"/>
  <c r="G90" i="300"/>
  <c r="F90" i="300"/>
  <c r="E91" i="300"/>
  <c r="E64" i="289"/>
  <c r="G63" i="289"/>
  <c r="F63" i="289"/>
  <c r="F97" i="310"/>
  <c r="E98" i="310"/>
  <c r="G97" i="310"/>
  <c r="G91" i="300"/>
  <c r="F91" i="300"/>
  <c r="E92" i="300"/>
  <c r="E65" i="289"/>
  <c r="G64" i="289"/>
  <c r="F64" i="289"/>
  <c r="G98" i="310"/>
  <c r="E99" i="310"/>
  <c r="F98" i="310"/>
  <c r="G92" i="300"/>
  <c r="F92" i="300"/>
  <c r="E93" i="300"/>
  <c r="E66" i="289"/>
  <c r="G65" i="289"/>
  <c r="F65" i="289"/>
  <c r="E100" i="310"/>
  <c r="G99" i="310"/>
  <c r="F99" i="310"/>
  <c r="E94" i="300"/>
  <c r="G93" i="300"/>
  <c r="F93" i="300"/>
  <c r="E67" i="289"/>
  <c r="G66" i="289"/>
  <c r="F66" i="289"/>
  <c r="F100" i="310"/>
  <c r="E101" i="310"/>
  <c r="G100" i="310"/>
  <c r="G94" i="300"/>
  <c r="F94" i="300"/>
  <c r="E95" i="300"/>
  <c r="E68" i="289"/>
  <c r="G67" i="289"/>
  <c r="F67" i="289"/>
  <c r="G101" i="310"/>
  <c r="E102" i="310"/>
  <c r="F101" i="310"/>
  <c r="G95" i="300"/>
  <c r="F95" i="300"/>
  <c r="E96" i="300"/>
  <c r="E69" i="289"/>
  <c r="G68" i="289"/>
  <c r="F68" i="289"/>
  <c r="E103" i="310"/>
  <c r="F102" i="310"/>
  <c r="G102" i="310"/>
  <c r="E97" i="300"/>
  <c r="G96" i="300"/>
  <c r="F96" i="300"/>
  <c r="E70" i="289"/>
  <c r="G69" i="289"/>
  <c r="F69" i="289"/>
  <c r="F103" i="310"/>
  <c r="E104" i="310"/>
  <c r="G103" i="310"/>
  <c r="G97" i="300"/>
  <c r="F97" i="300"/>
  <c r="E98" i="300"/>
  <c r="E71" i="289"/>
  <c r="G70" i="289"/>
  <c r="F70" i="289"/>
  <c r="F104" i="310"/>
  <c r="E105" i="310"/>
  <c r="G104" i="310"/>
  <c r="G98" i="300"/>
  <c r="F98" i="300"/>
  <c r="E99" i="300"/>
  <c r="E72" i="289"/>
  <c r="G71" i="289"/>
  <c r="F71" i="289"/>
  <c r="E106" i="310"/>
  <c r="G105" i="310"/>
  <c r="F105" i="310"/>
  <c r="G99" i="300"/>
  <c r="E100" i="300"/>
  <c r="F99" i="300"/>
  <c r="E73" i="289"/>
  <c r="G72" i="289"/>
  <c r="F72" i="289"/>
  <c r="F106" i="310"/>
  <c r="G106" i="310"/>
  <c r="E107" i="310"/>
  <c r="G100" i="300"/>
  <c r="F100" i="300"/>
  <c r="E101" i="300"/>
  <c r="E74" i="289"/>
  <c r="G73" i="289"/>
  <c r="F73" i="289"/>
  <c r="F107" i="310"/>
  <c r="E108" i="310"/>
  <c r="G107" i="310"/>
  <c r="G101" i="300"/>
  <c r="F101" i="300"/>
  <c r="E102" i="300"/>
  <c r="E75" i="289"/>
  <c r="G74" i="289"/>
  <c r="F74" i="289"/>
  <c r="E109" i="310"/>
  <c r="F108" i="310"/>
  <c r="G108" i="310"/>
  <c r="F102" i="300"/>
  <c r="E103" i="300"/>
  <c r="G102" i="300"/>
  <c r="E76" i="289"/>
  <c r="G75" i="289"/>
  <c r="F75" i="289"/>
  <c r="G109" i="310"/>
  <c r="E110" i="310"/>
  <c r="F109" i="310"/>
  <c r="G103" i="300"/>
  <c r="F103" i="300"/>
  <c r="E104" i="300"/>
  <c r="E77" i="289"/>
  <c r="G76" i="289"/>
  <c r="F76" i="289"/>
  <c r="F110" i="310"/>
  <c r="E111" i="310"/>
  <c r="G110" i="310"/>
  <c r="G104" i="300"/>
  <c r="F104" i="300"/>
  <c r="E105" i="300"/>
  <c r="E78" i="289"/>
  <c r="G77" i="289"/>
  <c r="F77" i="289"/>
  <c r="E112" i="310"/>
  <c r="G111" i="310"/>
  <c r="F111" i="310"/>
  <c r="E106" i="300"/>
  <c r="G105" i="300"/>
  <c r="F105" i="300"/>
  <c r="E79" i="289"/>
  <c r="G78" i="289"/>
  <c r="F78" i="289"/>
  <c r="F112" i="310"/>
  <c r="E113" i="310"/>
  <c r="G112" i="310"/>
  <c r="G106" i="300"/>
  <c r="F106" i="300"/>
  <c r="E107" i="300"/>
  <c r="E80" i="289"/>
  <c r="G79" i="289"/>
  <c r="F79" i="289"/>
  <c r="F113" i="310"/>
  <c r="G113" i="310"/>
  <c r="E114" i="310"/>
  <c r="G107" i="300"/>
  <c r="F107" i="300"/>
  <c r="E108" i="300"/>
  <c r="E81" i="289"/>
  <c r="G80" i="289"/>
  <c r="F80" i="289"/>
  <c r="E115" i="310"/>
  <c r="F114" i="310"/>
  <c r="G114" i="310"/>
  <c r="G108" i="300"/>
  <c r="E109" i="300"/>
  <c r="F108" i="300"/>
  <c r="E82" i="289"/>
  <c r="G81" i="289"/>
  <c r="F81" i="289"/>
  <c r="G115" i="310"/>
  <c r="E116" i="310"/>
  <c r="F115" i="310"/>
  <c r="G109" i="300"/>
  <c r="F109" i="300"/>
  <c r="E110" i="300"/>
  <c r="E83" i="289"/>
  <c r="G82" i="289"/>
  <c r="F82" i="289"/>
  <c r="G116" i="310"/>
  <c r="E117" i="310"/>
  <c r="F116" i="310"/>
  <c r="G110" i="300"/>
  <c r="F110" i="300"/>
  <c r="E111" i="300"/>
  <c r="E84" i="289"/>
  <c r="G83" i="289"/>
  <c r="F83" i="289"/>
  <c r="E118" i="310"/>
  <c r="G117" i="310"/>
  <c r="F117" i="310"/>
  <c r="E112" i="300"/>
  <c r="G111" i="300"/>
  <c r="F111" i="300"/>
  <c r="E85" i="289"/>
  <c r="G84" i="289"/>
  <c r="F84" i="289"/>
  <c r="G118" i="310"/>
  <c r="E119" i="310"/>
  <c r="F118" i="310"/>
  <c r="G112" i="300"/>
  <c r="F112" i="300"/>
  <c r="E113" i="300"/>
  <c r="E86" i="289"/>
  <c r="G85" i="289"/>
  <c r="F85" i="289"/>
  <c r="F119" i="310"/>
  <c r="E120" i="310"/>
  <c r="G119" i="310"/>
  <c r="G113" i="300"/>
  <c r="F113" i="300"/>
  <c r="E114" i="300"/>
  <c r="E87" i="289"/>
  <c r="G86" i="289"/>
  <c r="F86" i="289"/>
  <c r="E121" i="310"/>
  <c r="G120" i="310"/>
  <c r="F120" i="310"/>
  <c r="E115" i="300"/>
  <c r="F114" i="300"/>
  <c r="G114" i="300"/>
  <c r="E88" i="289"/>
  <c r="G87" i="289"/>
  <c r="F87" i="289"/>
  <c r="F121" i="310"/>
  <c r="E122" i="310"/>
  <c r="G121" i="310"/>
  <c r="G115" i="300"/>
  <c r="F115" i="300"/>
  <c r="E116" i="300"/>
  <c r="E89" i="289"/>
  <c r="G88" i="289"/>
  <c r="F88" i="289"/>
  <c r="G122" i="310"/>
  <c r="E123" i="310"/>
  <c r="F122" i="310"/>
  <c r="G116" i="300"/>
  <c r="F116" i="300"/>
  <c r="E117" i="300"/>
  <c r="E90" i="289"/>
  <c r="G89" i="289"/>
  <c r="F89" i="289"/>
  <c r="E124" i="310"/>
  <c r="G123" i="310"/>
  <c r="F123" i="310"/>
  <c r="G117" i="300"/>
  <c r="E118" i="300"/>
  <c r="F117" i="300"/>
  <c r="E91" i="289"/>
  <c r="G90" i="289"/>
  <c r="F90" i="289"/>
  <c r="F124" i="310"/>
  <c r="E125" i="310"/>
  <c r="G124" i="310"/>
  <c r="G118" i="300"/>
  <c r="F118" i="300"/>
  <c r="E119" i="300"/>
  <c r="E92" i="289"/>
  <c r="G91" i="289"/>
  <c r="F91" i="289"/>
  <c r="G125" i="310"/>
  <c r="E126" i="310"/>
  <c r="F125" i="310"/>
  <c r="G119" i="300"/>
  <c r="F119" i="300"/>
  <c r="E120" i="300"/>
  <c r="E93" i="289"/>
  <c r="G92" i="289"/>
  <c r="F92" i="289"/>
  <c r="E127" i="310"/>
  <c r="G126" i="310"/>
  <c r="F126" i="310"/>
  <c r="E121" i="300"/>
  <c r="G120" i="300"/>
  <c r="F120" i="300"/>
  <c r="E94" i="289"/>
  <c r="G93" i="289"/>
  <c r="F93" i="289"/>
  <c r="G127" i="310"/>
  <c r="E128" i="310"/>
  <c r="F127" i="310"/>
  <c r="G121" i="300"/>
  <c r="F121" i="300"/>
  <c r="E122" i="300"/>
  <c r="E95" i="289"/>
  <c r="G94" i="289"/>
  <c r="F94" i="289"/>
  <c r="F128" i="310"/>
  <c r="E129" i="310"/>
  <c r="G128" i="310"/>
  <c r="G122" i="300"/>
  <c r="F122" i="300"/>
  <c r="E123" i="300"/>
  <c r="E96" i="289"/>
  <c r="G95" i="289"/>
  <c r="F95" i="289"/>
  <c r="E130" i="310"/>
  <c r="G129" i="310"/>
  <c r="F129" i="310"/>
  <c r="E124" i="300"/>
  <c r="G123" i="300"/>
  <c r="F123" i="300"/>
  <c r="E97" i="289"/>
  <c r="G96" i="289"/>
  <c r="F96" i="289"/>
  <c r="G130" i="310"/>
  <c r="E131" i="310"/>
  <c r="F130" i="310"/>
  <c r="G124" i="300"/>
  <c r="F124" i="300"/>
  <c r="E125" i="300"/>
  <c r="E98" i="289"/>
  <c r="G97" i="289"/>
  <c r="F97" i="289"/>
  <c r="F131" i="310"/>
  <c r="E132" i="310"/>
  <c r="G131" i="310"/>
  <c r="E126" i="300"/>
  <c r="G125" i="300"/>
  <c r="F125" i="300"/>
  <c r="E99" i="289"/>
  <c r="G98" i="289"/>
  <c r="F98" i="289"/>
  <c r="E133" i="310"/>
  <c r="G132" i="310"/>
  <c r="F132" i="310"/>
  <c r="G126" i="300"/>
  <c r="F126" i="300"/>
  <c r="E127" i="300"/>
  <c r="E100" i="289"/>
  <c r="G99" i="289"/>
  <c r="F99" i="289"/>
  <c r="G133" i="310"/>
  <c r="E134" i="310"/>
  <c r="F133" i="310"/>
  <c r="E128" i="300"/>
  <c r="G127" i="300"/>
  <c r="F127" i="300"/>
  <c r="E101" i="289"/>
  <c r="G100" i="289"/>
  <c r="F100" i="289"/>
  <c r="G134" i="310"/>
  <c r="E135" i="310"/>
  <c r="F134" i="310"/>
  <c r="E129" i="300"/>
  <c r="F128" i="300"/>
  <c r="G128" i="300"/>
  <c r="E102" i="289"/>
  <c r="G101" i="289"/>
  <c r="F101" i="289"/>
  <c r="E136" i="310"/>
  <c r="G135" i="310"/>
  <c r="F135" i="310"/>
  <c r="G129" i="300"/>
  <c r="F129" i="300"/>
  <c r="E130" i="300"/>
  <c r="E103" i="289"/>
  <c r="G102" i="289"/>
  <c r="F102" i="289"/>
  <c r="G136" i="310"/>
  <c r="E137" i="310"/>
  <c r="F136" i="310"/>
  <c r="G130" i="300"/>
  <c r="E131" i="300"/>
  <c r="F130" i="300"/>
  <c r="E104" i="289"/>
  <c r="G103" i="289"/>
  <c r="F103" i="289"/>
  <c r="F137" i="310"/>
  <c r="E138" i="310"/>
  <c r="G137" i="310"/>
  <c r="E132" i="300"/>
  <c r="G131" i="300"/>
  <c r="F131" i="300"/>
  <c r="E105" i="289"/>
  <c r="G104" i="289"/>
  <c r="F104" i="289"/>
  <c r="E139" i="310"/>
  <c r="G138" i="310"/>
  <c r="F138" i="310"/>
  <c r="G132" i="300"/>
  <c r="F132" i="300"/>
  <c r="E133" i="300"/>
  <c r="E106" i="289"/>
  <c r="G105" i="289"/>
  <c r="F105" i="289"/>
  <c r="F139" i="310"/>
  <c r="E140" i="310"/>
  <c r="G139" i="310"/>
  <c r="G133" i="300"/>
  <c r="E134" i="300"/>
  <c r="F133" i="300"/>
  <c r="E107" i="289"/>
  <c r="G106" i="289"/>
  <c r="F106" i="289"/>
  <c r="G140" i="310"/>
  <c r="E141" i="310"/>
  <c r="F140" i="310"/>
  <c r="E135" i="300"/>
  <c r="F134" i="300"/>
  <c r="G134" i="300"/>
  <c r="E108" i="289"/>
  <c r="G107" i="289"/>
  <c r="F107" i="289"/>
  <c r="E142" i="310"/>
  <c r="G141" i="310"/>
  <c r="F141" i="310"/>
  <c r="G135" i="300"/>
  <c r="F135" i="300"/>
  <c r="E136" i="300"/>
  <c r="E109" i="289"/>
  <c r="G108" i="289"/>
  <c r="F108" i="289"/>
  <c r="F142" i="310"/>
  <c r="E143" i="310"/>
  <c r="G142" i="310"/>
  <c r="G136" i="300"/>
  <c r="F136" i="300"/>
  <c r="E137" i="300"/>
  <c r="E110" i="289"/>
  <c r="G109" i="289"/>
  <c r="F109" i="289"/>
  <c r="F143" i="310"/>
  <c r="G143" i="310"/>
  <c r="E144" i="310"/>
  <c r="E138" i="300"/>
  <c r="G137" i="300"/>
  <c r="F137" i="300"/>
  <c r="E111" i="289"/>
  <c r="G110" i="289"/>
  <c r="F110" i="289"/>
  <c r="E145" i="310"/>
  <c r="F144" i="310"/>
  <c r="G144" i="310"/>
  <c r="G138" i="300"/>
  <c r="F138" i="300"/>
  <c r="E139" i="300"/>
  <c r="E112" i="289"/>
  <c r="G111" i="289"/>
  <c r="F111" i="289"/>
  <c r="G145" i="310"/>
  <c r="E146" i="310"/>
  <c r="F145" i="310"/>
  <c r="E140" i="300"/>
  <c r="G139" i="300"/>
  <c r="F139" i="300"/>
  <c r="E113" i="289"/>
  <c r="G112" i="289"/>
  <c r="F112" i="289"/>
  <c r="F146" i="310"/>
  <c r="E147" i="310"/>
  <c r="G146" i="310"/>
  <c r="E141" i="300"/>
  <c r="F140" i="300"/>
  <c r="G140" i="300"/>
  <c r="E114" i="289"/>
  <c r="G113" i="289"/>
  <c r="F113" i="289"/>
  <c r="E148" i="310"/>
  <c r="G147" i="310"/>
  <c r="F147" i="310"/>
  <c r="G141" i="300"/>
  <c r="F141" i="300"/>
  <c r="E142" i="300"/>
  <c r="E115" i="289"/>
  <c r="G114" i="289"/>
  <c r="F114" i="289"/>
  <c r="F148" i="310"/>
  <c r="E149" i="310"/>
  <c r="G148" i="310"/>
  <c r="G142" i="300"/>
  <c r="E143" i="300"/>
  <c r="F142" i="300"/>
  <c r="E116" i="289"/>
  <c r="G115" i="289"/>
  <c r="F115" i="289"/>
  <c r="F149" i="310"/>
  <c r="E150" i="310"/>
  <c r="G149" i="310"/>
  <c r="E144" i="300"/>
  <c r="F143" i="300"/>
  <c r="G143" i="300"/>
  <c r="E117" i="289"/>
  <c r="G116" i="289"/>
  <c r="F116" i="289"/>
  <c r="E151" i="310"/>
  <c r="F150" i="310"/>
  <c r="G150" i="310"/>
  <c r="G144" i="300"/>
  <c r="F144" i="300"/>
  <c r="E145" i="300"/>
  <c r="E118" i="289"/>
  <c r="G117" i="289"/>
  <c r="F117" i="289"/>
  <c r="G151" i="310"/>
  <c r="F151" i="310"/>
  <c r="E152" i="310"/>
  <c r="G145" i="300"/>
  <c r="E146" i="300"/>
  <c r="F145" i="300"/>
  <c r="E119" i="289"/>
  <c r="G118" i="289"/>
  <c r="F118" i="289"/>
  <c r="G152" i="310"/>
  <c r="E153" i="310"/>
  <c r="F152" i="310"/>
  <c r="E147" i="300"/>
  <c r="F146" i="300"/>
  <c r="G146" i="300"/>
  <c r="E120" i="289"/>
  <c r="G119" i="289"/>
  <c r="F119" i="289"/>
  <c r="E154" i="310"/>
  <c r="F153" i="310"/>
  <c r="G153" i="310"/>
  <c r="G147" i="300"/>
  <c r="F147" i="300"/>
  <c r="E148" i="300"/>
  <c r="E121" i="289"/>
  <c r="G120" i="289"/>
  <c r="F120" i="289"/>
  <c r="F154" i="310"/>
  <c r="E155" i="310"/>
  <c r="G154" i="310"/>
  <c r="G148" i="300"/>
  <c r="F148" i="300"/>
  <c r="E149" i="300"/>
  <c r="E122" i="289"/>
  <c r="G121" i="289"/>
  <c r="F121" i="289"/>
  <c r="F155" i="310"/>
  <c r="E156" i="310"/>
  <c r="G155" i="310"/>
  <c r="E150" i="300"/>
  <c r="G149" i="300"/>
  <c r="F149" i="300"/>
  <c r="E123" i="289"/>
  <c r="G122" i="289"/>
  <c r="F122" i="289"/>
  <c r="E157" i="310"/>
  <c r="G156" i="310"/>
  <c r="F156" i="310"/>
  <c r="G150" i="300"/>
  <c r="F150" i="300"/>
  <c r="E151" i="300"/>
  <c r="E124" i="289"/>
  <c r="G123" i="289"/>
  <c r="F123" i="289"/>
  <c r="F157" i="310"/>
  <c r="G157" i="310"/>
  <c r="E158" i="310"/>
  <c r="E152" i="300"/>
  <c r="G151" i="300"/>
  <c r="F151" i="300"/>
  <c r="E125" i="289"/>
  <c r="G124" i="289"/>
  <c r="F124" i="289"/>
  <c r="G158" i="310"/>
  <c r="E159" i="310"/>
  <c r="F158" i="310"/>
  <c r="E153" i="300"/>
  <c r="F152" i="300"/>
  <c r="G152" i="300"/>
  <c r="E126" i="289"/>
  <c r="G125" i="289"/>
  <c r="F125" i="289"/>
  <c r="E160" i="310"/>
  <c r="G159" i="310"/>
  <c r="F159" i="310"/>
  <c r="G153" i="300"/>
  <c r="F153" i="300"/>
  <c r="E154" i="300"/>
  <c r="E127" i="289"/>
  <c r="G126" i="289"/>
  <c r="F126" i="289"/>
  <c r="F160" i="310"/>
  <c r="G160" i="310"/>
  <c r="E161" i="310"/>
  <c r="G154" i="300"/>
  <c r="E155" i="300"/>
  <c r="F154" i="300"/>
  <c r="E128" i="289"/>
  <c r="G127" i="289"/>
  <c r="F127" i="289"/>
  <c r="F161" i="310"/>
  <c r="E162" i="310"/>
  <c r="G161" i="310"/>
  <c r="E156" i="300"/>
  <c r="G155" i="300"/>
  <c r="F155" i="300"/>
  <c r="E129" i="289"/>
  <c r="G128" i="289"/>
  <c r="F128" i="289"/>
  <c r="E163" i="310"/>
  <c r="F162" i="310"/>
  <c r="G162" i="310"/>
  <c r="G156" i="300"/>
  <c r="F156" i="300"/>
  <c r="E157" i="300"/>
  <c r="E130" i="289"/>
  <c r="G129" i="289"/>
  <c r="F129" i="289"/>
  <c r="G163" i="310"/>
  <c r="E164" i="310"/>
  <c r="F163" i="310"/>
  <c r="G157" i="300"/>
  <c r="E158" i="300"/>
  <c r="F157" i="300"/>
  <c r="E131" i="289"/>
  <c r="G130" i="289"/>
  <c r="F130" i="289"/>
  <c r="F164" i="310"/>
  <c r="G164" i="310"/>
  <c r="E165" i="310"/>
  <c r="E159" i="300"/>
  <c r="G158" i="300"/>
  <c r="F158" i="300"/>
  <c r="E132" i="289"/>
  <c r="G131" i="289"/>
  <c r="F131" i="289"/>
  <c r="E166" i="310"/>
  <c r="G165" i="310"/>
  <c r="F165" i="310"/>
  <c r="G159" i="300"/>
  <c r="F159" i="300"/>
  <c r="E160" i="300"/>
  <c r="E133" i="289"/>
  <c r="G132" i="289"/>
  <c r="F132" i="289"/>
  <c r="G166" i="310"/>
  <c r="E167" i="310"/>
  <c r="F166" i="310"/>
  <c r="G160" i="300"/>
  <c r="F160" i="300"/>
  <c r="E161" i="300"/>
  <c r="E134" i="289"/>
  <c r="G133" i="289"/>
  <c r="F133" i="289"/>
  <c r="F167" i="310"/>
  <c r="E168" i="310"/>
  <c r="G167" i="310"/>
  <c r="E162" i="300"/>
  <c r="G161" i="300"/>
  <c r="F161" i="300"/>
  <c r="E135" i="289"/>
  <c r="E136" i="289"/>
  <c r="G134" i="289"/>
  <c r="F134" i="289"/>
  <c r="E169" i="310"/>
  <c r="G168" i="310"/>
  <c r="F168" i="310"/>
  <c r="G162" i="300"/>
  <c r="F162" i="300"/>
  <c r="E163" i="300"/>
  <c r="G135" i="289"/>
  <c r="F135" i="289"/>
  <c r="F169" i="310"/>
  <c r="E170" i="310"/>
  <c r="G169" i="310"/>
  <c r="E164" i="300"/>
  <c r="E165" i="300"/>
  <c r="G163" i="300"/>
  <c r="F163" i="300"/>
  <c r="E137" i="289"/>
  <c r="G136" i="289"/>
  <c r="F136" i="289"/>
  <c r="G165" i="300"/>
  <c r="E166" i="300"/>
  <c r="F165" i="300"/>
  <c r="G170" i="310"/>
  <c r="E171" i="310"/>
  <c r="F170" i="310"/>
  <c r="F164" i="300"/>
  <c r="G164" i="300"/>
  <c r="E138" i="289"/>
  <c r="E139" i="289"/>
  <c r="G137" i="289"/>
  <c r="F137" i="289"/>
  <c r="G166" i="300"/>
  <c r="F166" i="300"/>
  <c r="E167" i="300"/>
  <c r="E172" i="310"/>
  <c r="F171" i="310"/>
  <c r="G171" i="310"/>
  <c r="E140" i="289"/>
  <c r="F139" i="289"/>
  <c r="G139" i="289"/>
  <c r="G138" i="289"/>
  <c r="F138" i="289"/>
  <c r="G167" i="300"/>
  <c r="E168" i="300"/>
  <c r="F167" i="300"/>
  <c r="F172" i="310"/>
  <c r="E173" i="310"/>
  <c r="G172" i="310"/>
  <c r="E141" i="289"/>
  <c r="F140" i="289"/>
  <c r="G140" i="289"/>
  <c r="G168" i="300"/>
  <c r="F168" i="300"/>
  <c r="E169" i="300"/>
  <c r="G173" i="310"/>
  <c r="E174" i="310"/>
  <c r="F173" i="310"/>
  <c r="E142" i="289"/>
  <c r="G141" i="289"/>
  <c r="F141" i="289"/>
  <c r="AT77" i="97"/>
  <c r="AU79" i="97"/>
  <c r="AT78" i="97"/>
  <c r="AT76" i="97"/>
  <c r="AT75" i="97"/>
  <c r="AT74" i="97"/>
  <c r="AT73" i="97"/>
  <c r="AT72" i="97"/>
  <c r="AT71" i="97"/>
  <c r="AU69" i="97"/>
  <c r="AT70" i="97"/>
  <c r="AT67" i="97"/>
  <c r="AT66" i="97"/>
  <c r="AT65" i="97"/>
  <c r="AT64" i="97"/>
  <c r="AT63" i="97"/>
  <c r="AU61" i="97"/>
  <c r="AT62" i="97"/>
  <c r="AT60" i="97"/>
  <c r="AT59" i="97"/>
  <c r="AT58" i="97"/>
  <c r="AT57" i="97"/>
  <c r="AT56" i="97"/>
  <c r="F169" i="300"/>
  <c r="G169" i="300"/>
  <c r="E175" i="310"/>
  <c r="F174" i="310"/>
  <c r="G174" i="310"/>
  <c r="E143" i="289"/>
  <c r="G142" i="289"/>
  <c r="F142" i="289"/>
  <c r="AT61" i="97"/>
  <c r="AU74" i="97"/>
  <c r="AU72" i="97"/>
  <c r="AU67" i="97"/>
  <c r="AU70" i="97"/>
  <c r="AU58" i="97"/>
  <c r="AU64" i="97"/>
  <c r="AU75" i="97"/>
  <c r="AU56" i="97"/>
  <c r="AU59" i="97"/>
  <c r="AU57" i="97"/>
  <c r="AU65" i="97"/>
  <c r="AT69" i="97"/>
  <c r="AU73" i="97"/>
  <c r="AU78" i="97"/>
  <c r="AU76" i="97"/>
  <c r="AT79" i="97"/>
  <c r="AU71" i="97"/>
  <c r="AU63" i="97"/>
  <c r="AU60" i="97"/>
  <c r="AU62" i="97"/>
  <c r="AU77" i="97"/>
  <c r="AU66" i="97"/>
  <c r="H63" i="249"/>
  <c r="F175" i="310"/>
  <c r="G175" i="310"/>
  <c r="E176" i="310"/>
  <c r="G143" i="289"/>
  <c r="F143" i="289"/>
  <c r="E144" i="289"/>
  <c r="K26" i="238"/>
  <c r="G40" i="262"/>
  <c r="L27" i="238"/>
  <c r="C21" i="239"/>
  <c r="F9" i="272"/>
  <c r="E17" i="272"/>
  <c r="G176" i="310"/>
  <c r="E177" i="310"/>
  <c r="F176" i="310"/>
  <c r="E145" i="289"/>
  <c r="G144" i="289"/>
  <c r="F144" i="289"/>
  <c r="A61" i="272"/>
  <c r="A20" i="272"/>
  <c r="F14" i="272"/>
  <c r="E49" i="272"/>
  <c r="A3" i="272"/>
  <c r="E178" i="310"/>
  <c r="G177" i="310"/>
  <c r="F177" i="310"/>
  <c r="G145" i="289"/>
  <c r="F145" i="289"/>
  <c r="E146" i="289"/>
  <c r="E24" i="272"/>
  <c r="B25" i="272"/>
  <c r="H25" i="272"/>
  <c r="E26" i="272"/>
  <c r="B27" i="272"/>
  <c r="H27" i="272"/>
  <c r="E28" i="272"/>
  <c r="B29" i="272"/>
  <c r="H29" i="272"/>
  <c r="E30" i="272"/>
  <c r="B31" i="272"/>
  <c r="H31" i="272"/>
  <c r="E32" i="272"/>
  <c r="B33" i="272"/>
  <c r="H33" i="272"/>
  <c r="E34" i="272"/>
  <c r="B35" i="272"/>
  <c r="H35" i="272"/>
  <c r="E36" i="272"/>
  <c r="B37" i="272"/>
  <c r="H37" i="272"/>
  <c r="E38" i="272"/>
  <c r="B39" i="272"/>
  <c r="H39" i="272"/>
  <c r="E40" i="272"/>
  <c r="B41" i="272"/>
  <c r="H41" i="272"/>
  <c r="E42" i="272"/>
  <c r="B43" i="272"/>
  <c r="H43" i="272"/>
  <c r="E44" i="272"/>
  <c r="B45" i="272"/>
  <c r="H45" i="272"/>
  <c r="E46" i="272"/>
  <c r="B47" i="272"/>
  <c r="H47" i="272"/>
  <c r="E48" i="272"/>
  <c r="B49" i="272"/>
  <c r="H49" i="272"/>
  <c r="B24" i="272"/>
  <c r="H24" i="272"/>
  <c r="E25" i="272"/>
  <c r="B26" i="272"/>
  <c r="H26" i="272"/>
  <c r="E27" i="272"/>
  <c r="B28" i="272"/>
  <c r="H28" i="272"/>
  <c r="E29" i="272"/>
  <c r="B30" i="272"/>
  <c r="H30" i="272"/>
  <c r="E31" i="272"/>
  <c r="B32" i="272"/>
  <c r="H32" i="272"/>
  <c r="E33" i="272"/>
  <c r="B34" i="272"/>
  <c r="H34" i="272"/>
  <c r="E35" i="272"/>
  <c r="B36" i="272"/>
  <c r="H36" i="272"/>
  <c r="E37" i="272"/>
  <c r="B38" i="272"/>
  <c r="H38" i="272"/>
  <c r="E39" i="272"/>
  <c r="B40" i="272"/>
  <c r="H40" i="272"/>
  <c r="E41" i="272"/>
  <c r="B42" i="272"/>
  <c r="H42" i="272"/>
  <c r="E43" i="272"/>
  <c r="B44" i="272"/>
  <c r="H44" i="272"/>
  <c r="E45" i="272"/>
  <c r="B46" i="272"/>
  <c r="H46" i="272"/>
  <c r="E47" i="272"/>
  <c r="B48" i="272"/>
  <c r="H48" i="272"/>
  <c r="F178" i="310"/>
  <c r="E179" i="310"/>
  <c r="G178" i="310"/>
  <c r="E147" i="289"/>
  <c r="G146" i="289"/>
  <c r="F146" i="289"/>
  <c r="AU80" i="97"/>
  <c r="AA10" i="128"/>
  <c r="AA11" i="128"/>
  <c r="AA12" i="128"/>
  <c r="AA13" i="128"/>
  <c r="AA14" i="128"/>
  <c r="AA15" i="128"/>
  <c r="AA16" i="128"/>
  <c r="AA17" i="128"/>
  <c r="AA18" i="128"/>
  <c r="AA19" i="128"/>
  <c r="AA20" i="128"/>
  <c r="AA21" i="128"/>
  <c r="AA22" i="128"/>
  <c r="AA23" i="128"/>
  <c r="AA25" i="128"/>
  <c r="AA26" i="128"/>
  <c r="AA27" i="128"/>
  <c r="AA28" i="128"/>
  <c r="AA29" i="128"/>
  <c r="AA24" i="128"/>
  <c r="AA30" i="128"/>
  <c r="AA31" i="128"/>
  <c r="AA32" i="128"/>
  <c r="AA33" i="128"/>
  <c r="AA34" i="128"/>
  <c r="AA35" i="128"/>
  <c r="AA36" i="128"/>
  <c r="AA37" i="128"/>
  <c r="AA38" i="128"/>
  <c r="AA39" i="128"/>
  <c r="AA40" i="128"/>
  <c r="AA41" i="128"/>
  <c r="AA42" i="128"/>
  <c r="AA7" i="128"/>
  <c r="O43" i="128"/>
  <c r="N25" i="4"/>
  <c r="N60" i="4"/>
  <c r="O60" i="4"/>
  <c r="P60" i="4"/>
  <c r="Y9" i="4"/>
  <c r="Y10" i="4"/>
  <c r="Y11" i="4"/>
  <c r="Y12" i="4"/>
  <c r="Y13" i="4"/>
  <c r="Y14" i="4"/>
  <c r="Y15" i="4"/>
  <c r="Y16" i="4"/>
  <c r="Y17" i="4"/>
  <c r="Y18" i="4"/>
  <c r="Y20" i="4"/>
  <c r="Y21" i="4"/>
  <c r="Y22" i="4"/>
  <c r="Y23" i="4"/>
  <c r="Y27" i="4"/>
  <c r="Y28" i="4"/>
  <c r="Y29" i="4"/>
  <c r="Y30" i="4"/>
  <c r="Y31" i="4"/>
  <c r="Y32" i="4"/>
  <c r="Y33" i="4"/>
  <c r="Y34" i="4"/>
  <c r="Y35" i="4"/>
  <c r="Y36" i="4"/>
  <c r="Y37" i="4"/>
  <c r="Y38" i="4"/>
  <c r="Y39" i="4"/>
  <c r="Y41" i="4"/>
  <c r="Y42" i="4"/>
  <c r="Y43" i="4"/>
  <c r="Y44" i="4"/>
  <c r="Y45" i="4"/>
  <c r="Y46" i="4"/>
  <c r="Y47" i="4"/>
  <c r="Y49" i="4"/>
  <c r="Y50" i="4"/>
  <c r="Y51" i="4"/>
  <c r="Y52" i="4"/>
  <c r="Y53" i="4"/>
  <c r="Y54" i="4"/>
  <c r="Y55" i="4"/>
  <c r="Y56" i="4"/>
  <c r="Y57" i="4"/>
  <c r="Y58" i="4"/>
  <c r="Y59" i="4"/>
  <c r="Y8" i="4"/>
  <c r="J61" i="325"/>
  <c r="J67" i="324"/>
  <c r="J67" i="323"/>
  <c r="F179" i="310"/>
  <c r="E180" i="310"/>
  <c r="G179" i="310"/>
  <c r="G147" i="289"/>
  <c r="F147" i="289"/>
  <c r="E148" i="289"/>
  <c r="E181" i="310"/>
  <c r="G180" i="310"/>
  <c r="F180" i="310"/>
  <c r="E149" i="289"/>
  <c r="F148" i="289"/>
  <c r="G148" i="289"/>
  <c r="G181" i="310"/>
  <c r="E182" i="310"/>
  <c r="F181" i="310"/>
  <c r="G149" i="289"/>
  <c r="F149" i="289"/>
  <c r="E150" i="289"/>
  <c r="U72" i="249"/>
  <c r="U73" i="249"/>
  <c r="U69" i="249"/>
  <c r="U70" i="249"/>
  <c r="U71" i="249"/>
  <c r="U64" i="249"/>
  <c r="U65" i="249"/>
  <c r="U66" i="249"/>
  <c r="J50" i="238"/>
  <c r="U67" i="249"/>
  <c r="U68" i="249"/>
  <c r="K50" i="238"/>
  <c r="U63" i="249"/>
  <c r="F182" i="310"/>
  <c r="E183" i="310"/>
  <c r="G182" i="310"/>
  <c r="G150" i="289"/>
  <c r="E151" i="289"/>
  <c r="F150" i="289"/>
  <c r="M52" i="238"/>
  <c r="M50" i="238"/>
  <c r="K25" i="238"/>
  <c r="H64" i="249"/>
  <c r="AF64" i="249"/>
  <c r="H65" i="249"/>
  <c r="H66" i="249"/>
  <c r="AF66" i="249"/>
  <c r="H67" i="249"/>
  <c r="AF67" i="249"/>
  <c r="H68" i="249"/>
  <c r="K49" i="238"/>
  <c r="AF68" i="249"/>
  <c r="H69" i="249"/>
  <c r="AF69" i="249"/>
  <c r="H70" i="249"/>
  <c r="AF70" i="249"/>
  <c r="H71" i="249"/>
  <c r="L49" i="238"/>
  <c r="H72" i="249"/>
  <c r="AF72" i="249"/>
  <c r="H73" i="249"/>
  <c r="E184" i="310"/>
  <c r="F183" i="310"/>
  <c r="G183" i="310"/>
  <c r="G151" i="289"/>
  <c r="F151" i="289"/>
  <c r="E152" i="289"/>
  <c r="C59" i="4"/>
  <c r="F8" i="249"/>
  <c r="C56" i="165"/>
  <c r="C8" i="165"/>
  <c r="C9" i="165"/>
  <c r="C10" i="165"/>
  <c r="C11" i="165"/>
  <c r="C12" i="165"/>
  <c r="C13" i="165"/>
  <c r="C14" i="165"/>
  <c r="C15" i="165"/>
  <c r="C16" i="165"/>
  <c r="C17" i="165"/>
  <c r="C18" i="165"/>
  <c r="C19" i="165"/>
  <c r="C20" i="165"/>
  <c r="C21" i="165"/>
  <c r="C22" i="165"/>
  <c r="C23" i="165"/>
  <c r="C24" i="165"/>
  <c r="C25" i="165"/>
  <c r="C26" i="165"/>
  <c r="C27" i="165"/>
  <c r="C28" i="165"/>
  <c r="C29" i="165"/>
  <c r="C30" i="165"/>
  <c r="C31" i="165"/>
  <c r="C32" i="165"/>
  <c r="C33" i="165"/>
  <c r="C34" i="165"/>
  <c r="C35" i="165"/>
  <c r="C36" i="165"/>
  <c r="C37" i="165"/>
  <c r="C38" i="165"/>
  <c r="C39" i="165"/>
  <c r="C40" i="165"/>
  <c r="C41" i="165"/>
  <c r="C42" i="165"/>
  <c r="C43" i="165"/>
  <c r="C44" i="165"/>
  <c r="C45" i="165"/>
  <c r="C46" i="165"/>
  <c r="C47" i="165"/>
  <c r="C48" i="165"/>
  <c r="C49" i="165"/>
  <c r="C50" i="165"/>
  <c r="C51" i="165"/>
  <c r="C52" i="165"/>
  <c r="C53" i="165"/>
  <c r="C54" i="165"/>
  <c r="C55" i="165"/>
  <c r="C57" i="165"/>
  <c r="C7" i="165"/>
  <c r="I5" i="331"/>
  <c r="I5" i="332"/>
  <c r="I5" i="328"/>
  <c r="I5" i="329"/>
  <c r="I5" i="325"/>
  <c r="I5" i="323"/>
  <c r="I5" i="324"/>
  <c r="I5" i="320"/>
  <c r="I5" i="321"/>
  <c r="I5" i="316"/>
  <c r="I5" i="317"/>
  <c r="I5" i="314"/>
  <c r="I5" i="315"/>
  <c r="F184" i="310"/>
  <c r="E185" i="310"/>
  <c r="G184" i="310"/>
  <c r="G152" i="289"/>
  <c r="F152" i="289"/>
  <c r="E153" i="289"/>
  <c r="I43" i="262"/>
  <c r="I44" i="262"/>
  <c r="I45" i="262"/>
  <c r="I46" i="262"/>
  <c r="I47" i="262"/>
  <c r="I48" i="262"/>
  <c r="I49" i="262"/>
  <c r="I50" i="262"/>
  <c r="I51" i="262"/>
  <c r="I52" i="262"/>
  <c r="I53" i="262"/>
  <c r="I54" i="262"/>
  <c r="I55" i="262"/>
  <c r="I56" i="262"/>
  <c r="I57" i="262"/>
  <c r="I58" i="262"/>
  <c r="I59" i="262"/>
  <c r="I60" i="262"/>
  <c r="I61" i="262"/>
  <c r="I62" i="262"/>
  <c r="I63" i="262"/>
  <c r="I64" i="262"/>
  <c r="I65" i="262"/>
  <c r="I66" i="262"/>
  <c r="I67" i="262"/>
  <c r="I68" i="262"/>
  <c r="I69" i="262"/>
  <c r="I70" i="262"/>
  <c r="I71" i="262"/>
  <c r="I72" i="262"/>
  <c r="I73" i="262"/>
  <c r="I74" i="262"/>
  <c r="I75" i="262"/>
  <c r="I76" i="262"/>
  <c r="I77" i="262"/>
  <c r="I78" i="262"/>
  <c r="I79" i="262"/>
  <c r="I80" i="262"/>
  <c r="I81" i="262"/>
  <c r="I82" i="262"/>
  <c r="I83" i="262"/>
  <c r="I84" i="262"/>
  <c r="I85" i="262"/>
  <c r="I86" i="262"/>
  <c r="I87" i="262"/>
  <c r="I88" i="262"/>
  <c r="I89" i="262"/>
  <c r="I90" i="262"/>
  <c r="I91" i="262"/>
  <c r="I92" i="262"/>
  <c r="I93" i="262"/>
  <c r="I94" i="262"/>
  <c r="I95" i="262"/>
  <c r="I96" i="262"/>
  <c r="I97" i="262"/>
  <c r="I98" i="262"/>
  <c r="I99" i="262"/>
  <c r="I100" i="262"/>
  <c r="I101" i="262"/>
  <c r="I102" i="262"/>
  <c r="I103" i="262"/>
  <c r="I104" i="262"/>
  <c r="I105" i="262"/>
  <c r="I106" i="262"/>
  <c r="I107" i="262"/>
  <c r="I108" i="262"/>
  <c r="I109" i="262"/>
  <c r="I110" i="262"/>
  <c r="I111" i="262"/>
  <c r="I112" i="262"/>
  <c r="I113" i="262"/>
  <c r="I114" i="262"/>
  <c r="I115" i="262"/>
  <c r="I116" i="262"/>
  <c r="I117" i="262"/>
  <c r="I118" i="262"/>
  <c r="I119" i="262"/>
  <c r="I120" i="262"/>
  <c r="I121" i="262"/>
  <c r="I122" i="262"/>
  <c r="I123" i="262"/>
  <c r="I124" i="262"/>
  <c r="I125" i="262"/>
  <c r="I126" i="262"/>
  <c r="I127" i="262"/>
  <c r="I128" i="262"/>
  <c r="I129" i="262"/>
  <c r="I130" i="262"/>
  <c r="I131" i="262"/>
  <c r="I132" i="262"/>
  <c r="I133" i="262"/>
  <c r="I134" i="262"/>
  <c r="I135" i="262"/>
  <c r="I136" i="262"/>
  <c r="I137" i="262"/>
  <c r="I138" i="262"/>
  <c r="I139" i="262"/>
  <c r="I140" i="262"/>
  <c r="I141" i="262"/>
  <c r="I142" i="262"/>
  <c r="I143" i="262"/>
  <c r="I144" i="262"/>
  <c r="I145" i="262"/>
  <c r="I146" i="262"/>
  <c r="I147" i="262"/>
  <c r="I148" i="262"/>
  <c r="I149" i="262"/>
  <c r="I150" i="262"/>
  <c r="I151" i="262"/>
  <c r="I152" i="262"/>
  <c r="I153" i="262"/>
  <c r="I154" i="262"/>
  <c r="I155" i="262"/>
  <c r="I156" i="262"/>
  <c r="I157" i="262"/>
  <c r="I158" i="262"/>
  <c r="I159" i="262"/>
  <c r="I160" i="262"/>
  <c r="I161" i="262"/>
  <c r="I162" i="262"/>
  <c r="I163" i="262"/>
  <c r="I164" i="262"/>
  <c r="I165" i="262"/>
  <c r="I166" i="262"/>
  <c r="I167" i="262"/>
  <c r="I168" i="262"/>
  <c r="I169" i="262"/>
  <c r="I170" i="262"/>
  <c r="I171" i="262"/>
  <c r="I172" i="262"/>
  <c r="I173" i="262"/>
  <c r="I174" i="262"/>
  <c r="I175" i="262"/>
  <c r="I176" i="262"/>
  <c r="I177" i="262"/>
  <c r="I178" i="262"/>
  <c r="I179" i="262"/>
  <c r="I180" i="262"/>
  <c r="I181" i="262"/>
  <c r="I182" i="262"/>
  <c r="I183" i="262"/>
  <c r="I184" i="262"/>
  <c r="I185" i="262"/>
  <c r="I186" i="262"/>
  <c r="I187" i="262"/>
  <c r="E40" i="262"/>
  <c r="C21" i="262"/>
  <c r="C5" i="262"/>
  <c r="H4" i="262"/>
  <c r="C4" i="262"/>
  <c r="I5" i="312"/>
  <c r="I5" i="313"/>
  <c r="I5" i="311"/>
  <c r="F185" i="310"/>
  <c r="G185" i="310"/>
  <c r="E186" i="310"/>
  <c r="G153" i="289"/>
  <c r="F153" i="289"/>
  <c r="I5" i="290"/>
  <c r="F40" i="262"/>
  <c r="E41" i="262"/>
  <c r="G41" i="262"/>
  <c r="E187" i="310"/>
  <c r="G186" i="310"/>
  <c r="F186" i="310"/>
  <c r="F41" i="262"/>
  <c r="E42" i="262"/>
  <c r="G43" i="128"/>
  <c r="B2" i="261"/>
  <c r="B3" i="261"/>
  <c r="C12" i="241"/>
  <c r="E12" i="97"/>
  <c r="G12" i="97"/>
  <c r="I12" i="97"/>
  <c r="K12" i="97"/>
  <c r="M12" i="97"/>
  <c r="O12" i="97"/>
  <c r="Q12" i="97"/>
  <c r="S12" i="97"/>
  <c r="U12" i="97"/>
  <c r="W12" i="97"/>
  <c r="Y12" i="97"/>
  <c r="AA12" i="97"/>
  <c r="AC12" i="97"/>
  <c r="AE12" i="97"/>
  <c r="AG12" i="97"/>
  <c r="E6" i="128"/>
  <c r="F6" i="128"/>
  <c r="G6" i="128"/>
  <c r="H6" i="128"/>
  <c r="I6" i="128"/>
  <c r="J6" i="128"/>
  <c r="K6" i="128"/>
  <c r="L6" i="128"/>
  <c r="M6" i="128"/>
  <c r="N6" i="128"/>
  <c r="D8" i="165"/>
  <c r="E8" i="165"/>
  <c r="D9" i="165"/>
  <c r="E9" i="165"/>
  <c r="D10" i="165"/>
  <c r="E10" i="165"/>
  <c r="D11" i="165"/>
  <c r="D12" i="165"/>
  <c r="D13" i="165"/>
  <c r="E13" i="165"/>
  <c r="D14" i="165"/>
  <c r="E14" i="165"/>
  <c r="D15" i="165"/>
  <c r="D16" i="165"/>
  <c r="D17" i="165"/>
  <c r="E17" i="165"/>
  <c r="D18" i="165"/>
  <c r="E18" i="165"/>
  <c r="D19" i="165"/>
  <c r="D20" i="165"/>
  <c r="D21" i="165"/>
  <c r="E21" i="165"/>
  <c r="D22" i="165"/>
  <c r="E22" i="165"/>
  <c r="D26" i="165"/>
  <c r="E26" i="165"/>
  <c r="D27" i="165"/>
  <c r="D28" i="165"/>
  <c r="D29" i="165"/>
  <c r="E29" i="165"/>
  <c r="D30" i="165"/>
  <c r="E30" i="165"/>
  <c r="D31" i="165"/>
  <c r="D32" i="165"/>
  <c r="D33" i="165"/>
  <c r="E33" i="165"/>
  <c r="D34" i="165"/>
  <c r="E34" i="165"/>
  <c r="D35" i="165"/>
  <c r="D36" i="165"/>
  <c r="D37" i="165"/>
  <c r="E37" i="165"/>
  <c r="D38" i="165"/>
  <c r="E38" i="165"/>
  <c r="D39" i="165"/>
  <c r="D40" i="165"/>
  <c r="D41" i="165"/>
  <c r="E41" i="165"/>
  <c r="D42" i="165"/>
  <c r="E42" i="165"/>
  <c r="D43" i="165"/>
  <c r="E43" i="165"/>
  <c r="D44" i="165"/>
  <c r="D45" i="165"/>
  <c r="E45" i="165"/>
  <c r="D46" i="165"/>
  <c r="E46" i="165"/>
  <c r="D47" i="165"/>
  <c r="E47" i="165"/>
  <c r="D48" i="165"/>
  <c r="D49" i="165"/>
  <c r="E49" i="165"/>
  <c r="D50" i="165"/>
  <c r="E50" i="165"/>
  <c r="D51" i="165"/>
  <c r="E51" i="165"/>
  <c r="D52" i="165"/>
  <c r="D53" i="165"/>
  <c r="E53" i="165"/>
  <c r="D54" i="165"/>
  <c r="D55" i="165"/>
  <c r="D56" i="165"/>
  <c r="D57" i="165"/>
  <c r="E57" i="165"/>
  <c r="D6" i="4"/>
  <c r="E6" i="4"/>
  <c r="F6" i="4"/>
  <c r="G6" i="4"/>
  <c r="H6" i="4"/>
  <c r="I6" i="4"/>
  <c r="J6" i="4"/>
  <c r="K6" i="4"/>
  <c r="L6" i="4"/>
  <c r="M6" i="4"/>
  <c r="N6" i="4"/>
  <c r="O6" i="4"/>
  <c r="P6" i="4"/>
  <c r="Q6" i="4"/>
  <c r="R6" i="4"/>
  <c r="S6" i="4"/>
  <c r="T6" i="4"/>
  <c r="U6" i="4"/>
  <c r="V6" i="4"/>
  <c r="W6" i="4"/>
  <c r="X6" i="4"/>
  <c r="O6" i="128"/>
  <c r="P6" i="128"/>
  <c r="Q6" i="128"/>
  <c r="R6" i="128"/>
  <c r="S6" i="128"/>
  <c r="G187" i="310"/>
  <c r="E188" i="310"/>
  <c r="F187" i="310"/>
  <c r="I44" i="241"/>
  <c r="I45" i="241"/>
  <c r="I46" i="241"/>
  <c r="I47" i="241"/>
  <c r="I48" i="241"/>
  <c r="I49" i="241"/>
  <c r="I50" i="241"/>
  <c r="I51" i="241"/>
  <c r="I52" i="241"/>
  <c r="I53" i="241"/>
  <c r="I54" i="241"/>
  <c r="I55" i="241"/>
  <c r="I56" i="241"/>
  <c r="I57" i="241"/>
  <c r="I58" i="241"/>
  <c r="I59" i="241"/>
  <c r="I60" i="241"/>
  <c r="I61" i="241"/>
  <c r="I62" i="241"/>
  <c r="I63" i="241"/>
  <c r="I64" i="241"/>
  <c r="I65" i="241"/>
  <c r="I66" i="241"/>
  <c r="I67" i="241"/>
  <c r="I68" i="241"/>
  <c r="I69" i="241"/>
  <c r="I70" i="241"/>
  <c r="I71" i="241"/>
  <c r="I72" i="241"/>
  <c r="I73" i="241"/>
  <c r="I74" i="241"/>
  <c r="I75" i="241"/>
  <c r="I76" i="241"/>
  <c r="I77" i="241"/>
  <c r="I78" i="241"/>
  <c r="G42" i="262"/>
  <c r="E43" i="262"/>
  <c r="F42" i="262"/>
  <c r="E39" i="165"/>
  <c r="E35" i="165"/>
  <c r="E31" i="165"/>
  <c r="E27" i="165"/>
  <c r="E19" i="165"/>
  <c r="E15" i="165"/>
  <c r="E11" i="165"/>
  <c r="E52" i="165"/>
  <c r="E48" i="165"/>
  <c r="E44" i="165"/>
  <c r="E40" i="165"/>
  <c r="E36" i="165"/>
  <c r="E32" i="165"/>
  <c r="E28" i="165"/>
  <c r="E16" i="165"/>
  <c r="T6" i="128"/>
  <c r="U6" i="128"/>
  <c r="V6" i="128"/>
  <c r="W6" i="128"/>
  <c r="X6" i="128"/>
  <c r="Y6" i="128"/>
  <c r="Z6" i="128"/>
  <c r="G188" i="310"/>
  <c r="E189" i="310"/>
  <c r="F188" i="310"/>
  <c r="F43" i="262"/>
  <c r="E44" i="262"/>
  <c r="G43" i="262"/>
  <c r="H36" i="54"/>
  <c r="B6" i="261"/>
  <c r="G189" i="310"/>
  <c r="E190" i="310"/>
  <c r="F189" i="310"/>
  <c r="F44" i="262"/>
  <c r="E45" i="262"/>
  <c r="G44" i="262"/>
  <c r="AF18" i="249"/>
  <c r="E191" i="310"/>
  <c r="G190" i="310"/>
  <c r="F190" i="310"/>
  <c r="F45" i="262"/>
  <c r="E46" i="262"/>
  <c r="G45" i="262"/>
  <c r="B9" i="261"/>
  <c r="A31" i="261"/>
  <c r="B8" i="261"/>
  <c r="B7" i="261"/>
  <c r="F191" i="310"/>
  <c r="E192" i="310"/>
  <c r="G191" i="310"/>
  <c r="F46" i="262"/>
  <c r="E47" i="262"/>
  <c r="G46" i="262"/>
  <c r="C16" i="256"/>
  <c r="C10" i="256"/>
  <c r="G192" i="310"/>
  <c r="E193" i="310"/>
  <c r="F192" i="310"/>
  <c r="F47" i="262"/>
  <c r="E48" i="262"/>
  <c r="G47" i="262"/>
  <c r="C11" i="256"/>
  <c r="C18" i="256"/>
  <c r="C12" i="256"/>
  <c r="F193" i="310"/>
  <c r="E194" i="310"/>
  <c r="G193" i="310"/>
  <c r="F48" i="262"/>
  <c r="E49" i="262"/>
  <c r="G48" i="262"/>
  <c r="D24" i="256"/>
  <c r="D25" i="256"/>
  <c r="D26" i="256"/>
  <c r="D27" i="256"/>
  <c r="D23" i="256"/>
  <c r="C24" i="256"/>
  <c r="C25" i="256"/>
  <c r="C26" i="256"/>
  <c r="C27" i="256"/>
  <c r="C23" i="256"/>
  <c r="B24" i="256"/>
  <c r="B25" i="256"/>
  <c r="B26" i="256"/>
  <c r="B27" i="256"/>
  <c r="B23" i="256"/>
  <c r="A23" i="256"/>
  <c r="A24" i="256"/>
  <c r="A25" i="256"/>
  <c r="A26" i="256"/>
  <c r="A27" i="256"/>
  <c r="E22" i="256"/>
  <c r="D22" i="256"/>
  <c r="C22" i="256"/>
  <c r="A22" i="256"/>
  <c r="F194" i="310"/>
  <c r="G194" i="310"/>
  <c r="E195" i="310"/>
  <c r="F49" i="262"/>
  <c r="E50" i="262"/>
  <c r="G49" i="262"/>
  <c r="D77" i="133"/>
  <c r="E196" i="310"/>
  <c r="G195" i="310"/>
  <c r="F195" i="310"/>
  <c r="F50" i="262"/>
  <c r="E51" i="262"/>
  <c r="G50" i="262"/>
  <c r="E197" i="310"/>
  <c r="G196" i="310"/>
  <c r="F196" i="310"/>
  <c r="F51" i="262"/>
  <c r="E52" i="262"/>
  <c r="G51" i="262"/>
  <c r="H21" i="249"/>
  <c r="H22" i="249"/>
  <c r="I1" i="331"/>
  <c r="I1" i="332"/>
  <c r="I1" i="328"/>
  <c r="I1" i="329"/>
  <c r="I1" i="325"/>
  <c r="I1" i="323"/>
  <c r="I1" i="324"/>
  <c r="I1" i="320"/>
  <c r="I1" i="321"/>
  <c r="I1" i="316"/>
  <c r="I1" i="317"/>
  <c r="I1" i="314"/>
  <c r="I1" i="315"/>
  <c r="I1" i="312"/>
  <c r="I1" i="313"/>
  <c r="I1" i="311"/>
  <c r="G197" i="310"/>
  <c r="E198" i="310"/>
  <c r="F197" i="310"/>
  <c r="I1" i="290"/>
  <c r="F52" i="262"/>
  <c r="E53" i="262"/>
  <c r="G52" i="262"/>
  <c r="G198" i="310"/>
  <c r="E199" i="310"/>
  <c r="F198" i="310"/>
  <c r="F53" i="262"/>
  <c r="E54" i="262"/>
  <c r="G53" i="262"/>
  <c r="AF22" i="249"/>
  <c r="F60" i="4"/>
  <c r="J74" i="312"/>
  <c r="H37" i="54"/>
  <c r="H38" i="54"/>
  <c r="H34" i="54"/>
  <c r="B52" i="133"/>
  <c r="B53" i="133"/>
  <c r="B54" i="133"/>
  <c r="B55" i="133"/>
  <c r="B56" i="133"/>
  <c r="B57" i="133"/>
  <c r="B58" i="133"/>
  <c r="B59" i="133"/>
  <c r="B60" i="133"/>
  <c r="B61" i="133"/>
  <c r="B62" i="133"/>
  <c r="B63" i="133"/>
  <c r="B64" i="133"/>
  <c r="B65" i="133"/>
  <c r="B66" i="133"/>
  <c r="B67" i="133"/>
  <c r="B68" i="133"/>
  <c r="B69" i="133"/>
  <c r="B70" i="133"/>
  <c r="B71" i="133"/>
  <c r="B72" i="133"/>
  <c r="B73" i="133"/>
  <c r="B51" i="133"/>
  <c r="B50" i="133"/>
  <c r="B5" i="4"/>
  <c r="H40" i="54"/>
  <c r="E24" i="256"/>
  <c r="E25" i="256"/>
  <c r="V10" i="238"/>
  <c r="E26" i="256"/>
  <c r="V11" i="238"/>
  <c r="E27" i="256"/>
  <c r="E23" i="256"/>
  <c r="A28" i="239"/>
  <c r="E5" i="257"/>
  <c r="G41" i="257"/>
  <c r="E17" i="257"/>
  <c r="F14" i="257"/>
  <c r="G3" i="257"/>
  <c r="M55" i="109"/>
  <c r="M57" i="109"/>
  <c r="M54" i="109"/>
  <c r="M56" i="109"/>
  <c r="M52" i="109"/>
  <c r="M32" i="109"/>
  <c r="E24" i="109"/>
  <c r="E25" i="109"/>
  <c r="E26" i="109"/>
  <c r="E27" i="109"/>
  <c r="E28" i="109"/>
  <c r="E29" i="109"/>
  <c r="G24" i="109"/>
  <c r="G25" i="109"/>
  <c r="G26" i="109"/>
  <c r="G27" i="109"/>
  <c r="G28" i="109"/>
  <c r="G29" i="109"/>
  <c r="M21" i="109"/>
  <c r="M22" i="109"/>
  <c r="M23" i="109"/>
  <c r="M24" i="109"/>
  <c r="M25" i="109"/>
  <c r="M26" i="109"/>
  <c r="M27" i="109"/>
  <c r="M28" i="109"/>
  <c r="M29" i="109"/>
  <c r="M37" i="109"/>
  <c r="M38" i="109"/>
  <c r="M41" i="109"/>
  <c r="M42" i="109"/>
  <c r="M43" i="109"/>
  <c r="M44" i="109"/>
  <c r="M45" i="109"/>
  <c r="M46" i="109"/>
  <c r="M47" i="109"/>
  <c r="M48" i="109"/>
  <c r="M49" i="109"/>
  <c r="M7" i="109"/>
  <c r="M8" i="109"/>
  <c r="M9" i="109"/>
  <c r="M10" i="109"/>
  <c r="M11" i="109"/>
  <c r="M12" i="109"/>
  <c r="M15" i="109"/>
  <c r="M16" i="109"/>
  <c r="M17" i="109"/>
  <c r="M18" i="109"/>
  <c r="M19" i="109"/>
  <c r="M20" i="109"/>
  <c r="G38" i="109"/>
  <c r="G42" i="109"/>
  <c r="G43" i="109"/>
  <c r="G44" i="109"/>
  <c r="G49" i="109"/>
  <c r="E48" i="109"/>
  <c r="E49" i="109"/>
  <c r="G15" i="109"/>
  <c r="G16" i="109"/>
  <c r="G17" i="109"/>
  <c r="G18" i="109"/>
  <c r="G19" i="109"/>
  <c r="G20" i="109"/>
  <c r="G21" i="109"/>
  <c r="G22" i="109"/>
  <c r="G23" i="109"/>
  <c r="E15" i="109"/>
  <c r="E16" i="109"/>
  <c r="E17" i="109"/>
  <c r="E18" i="109"/>
  <c r="E19" i="109"/>
  <c r="E20" i="109"/>
  <c r="E21" i="109"/>
  <c r="E22" i="109"/>
  <c r="E23" i="109"/>
  <c r="I79" i="241"/>
  <c r="I80" i="241"/>
  <c r="I81" i="241"/>
  <c r="I82" i="241"/>
  <c r="I83" i="241"/>
  <c r="I84" i="241"/>
  <c r="I85" i="241"/>
  <c r="I86" i="241"/>
  <c r="I87" i="241"/>
  <c r="I88" i="241"/>
  <c r="I89" i="241"/>
  <c r="I90" i="241"/>
  <c r="I91" i="241"/>
  <c r="I92" i="241"/>
  <c r="I93" i="241"/>
  <c r="I94" i="241"/>
  <c r="I95" i="241"/>
  <c r="I96" i="241"/>
  <c r="I97" i="241"/>
  <c r="I98" i="241"/>
  <c r="I99" i="241"/>
  <c r="I100" i="241"/>
  <c r="I101" i="241"/>
  <c r="I102" i="241"/>
  <c r="I103" i="241"/>
  <c r="I104" i="241"/>
  <c r="I105" i="241"/>
  <c r="I106" i="241"/>
  <c r="I107" i="241"/>
  <c r="I108" i="241"/>
  <c r="I109" i="241"/>
  <c r="I110" i="241"/>
  <c r="I111" i="241"/>
  <c r="I112" i="241"/>
  <c r="I113" i="241"/>
  <c r="I114" i="241"/>
  <c r="I115" i="241"/>
  <c r="I116" i="241"/>
  <c r="I117" i="241"/>
  <c r="I118" i="241"/>
  <c r="I119" i="241"/>
  <c r="I120" i="241"/>
  <c r="I121" i="241"/>
  <c r="I122" i="241"/>
  <c r="I123" i="241"/>
  <c r="I124" i="241"/>
  <c r="I125" i="241"/>
  <c r="I126" i="241"/>
  <c r="I127" i="241"/>
  <c r="I128" i="241"/>
  <c r="I129" i="241"/>
  <c r="I130" i="241"/>
  <c r="I131" i="241"/>
  <c r="I132" i="241"/>
  <c r="I133" i="241"/>
  <c r="I134" i="241"/>
  <c r="I135" i="241"/>
  <c r="I136" i="241"/>
  <c r="I137" i="241"/>
  <c r="I138" i="241"/>
  <c r="I139" i="241"/>
  <c r="I140" i="241"/>
  <c r="I141" i="241"/>
  <c r="I142" i="241"/>
  <c r="I143" i="241"/>
  <c r="I144" i="241"/>
  <c r="I145" i="241"/>
  <c r="I146" i="241"/>
  <c r="I147" i="241"/>
  <c r="I148" i="241"/>
  <c r="I149" i="241"/>
  <c r="I150" i="241"/>
  <c r="I151" i="241"/>
  <c r="I152" i="241"/>
  <c r="I153" i="241"/>
  <c r="I154" i="241"/>
  <c r="I155" i="241"/>
  <c r="I156" i="241"/>
  <c r="I157" i="241"/>
  <c r="I158" i="241"/>
  <c r="I159" i="241"/>
  <c r="I160" i="241"/>
  <c r="I161" i="241"/>
  <c r="I162" i="241"/>
  <c r="I163" i="241"/>
  <c r="I164" i="241"/>
  <c r="I165" i="241"/>
  <c r="I166" i="241"/>
  <c r="I167" i="241"/>
  <c r="I168" i="241"/>
  <c r="I169" i="241"/>
  <c r="I170" i="241"/>
  <c r="I171" i="241"/>
  <c r="I172" i="241"/>
  <c r="I173" i="241"/>
  <c r="I174" i="241"/>
  <c r="I175" i="241"/>
  <c r="I176" i="241"/>
  <c r="I177" i="241"/>
  <c r="I178" i="241"/>
  <c r="I179" i="241"/>
  <c r="I180" i="241"/>
  <c r="I181" i="241"/>
  <c r="I182" i="241"/>
  <c r="I183" i="241"/>
  <c r="I184" i="241"/>
  <c r="I185" i="241"/>
  <c r="I186" i="241"/>
  <c r="I187" i="241"/>
  <c r="I188" i="241"/>
  <c r="I189" i="241"/>
  <c r="I190" i="241"/>
  <c r="I191" i="241"/>
  <c r="I192" i="241"/>
  <c r="I193" i="241"/>
  <c r="I194" i="241"/>
  <c r="I195" i="241"/>
  <c r="I196" i="241"/>
  <c r="I197" i="241"/>
  <c r="I198" i="241"/>
  <c r="I199" i="241"/>
  <c r="I200" i="241"/>
  <c r="I201" i="241"/>
  <c r="I202" i="241"/>
  <c r="I203" i="241"/>
  <c r="I204" i="241"/>
  <c r="I205" i="241"/>
  <c r="I206" i="241"/>
  <c r="I207" i="241"/>
  <c r="I208" i="241"/>
  <c r="I209" i="241"/>
  <c r="I210" i="241"/>
  <c r="I211" i="241"/>
  <c r="I212" i="241"/>
  <c r="I213" i="241"/>
  <c r="I214" i="241"/>
  <c r="I215" i="241"/>
  <c r="I216" i="241"/>
  <c r="I217" i="241"/>
  <c r="I218" i="241"/>
  <c r="I219" i="241"/>
  <c r="I220" i="241"/>
  <c r="I221" i="241"/>
  <c r="I222" i="241"/>
  <c r="I223" i="241"/>
  <c r="I224" i="241"/>
  <c r="I225" i="241"/>
  <c r="I226" i="241"/>
  <c r="I227" i="241"/>
  <c r="I228" i="241"/>
  <c r="I229" i="241"/>
  <c r="I230" i="241"/>
  <c r="I231" i="241"/>
  <c r="I232" i="241"/>
  <c r="I233" i="241"/>
  <c r="I234" i="241"/>
  <c r="I235" i="241"/>
  <c r="I236" i="241"/>
  <c r="I237" i="241"/>
  <c r="I238" i="241"/>
  <c r="I239" i="241"/>
  <c r="I240" i="241"/>
  <c r="I241" i="241"/>
  <c r="I242" i="241"/>
  <c r="I243" i="241"/>
  <c r="I244" i="241"/>
  <c r="I245" i="241"/>
  <c r="I246" i="241"/>
  <c r="I247" i="241"/>
  <c r="I248" i="241"/>
  <c r="I249" i="241"/>
  <c r="I250" i="241"/>
  <c r="I251" i="241"/>
  <c r="I252" i="241"/>
  <c r="I253" i="241"/>
  <c r="I254" i="241"/>
  <c r="I255" i="241"/>
  <c r="I256" i="241"/>
  <c r="I257" i="241"/>
  <c r="I258" i="241"/>
  <c r="I259" i="241"/>
  <c r="I260" i="241"/>
  <c r="I261" i="241"/>
  <c r="I262" i="241"/>
  <c r="I263" i="241"/>
  <c r="I264" i="241"/>
  <c r="I265" i="241"/>
  <c r="I266" i="241"/>
  <c r="I267" i="241"/>
  <c r="I268" i="241"/>
  <c r="I269" i="241"/>
  <c r="I270" i="241"/>
  <c r="I271" i="241"/>
  <c r="I272" i="241"/>
  <c r="I273" i="241"/>
  <c r="I274" i="241"/>
  <c r="I275" i="241"/>
  <c r="I276" i="241"/>
  <c r="I277" i="241"/>
  <c r="I278" i="241"/>
  <c r="I279" i="241"/>
  <c r="I280" i="241"/>
  <c r="I281" i="241"/>
  <c r="I282" i="241"/>
  <c r="I283" i="241"/>
  <c r="I284" i="241"/>
  <c r="I285" i="241"/>
  <c r="I286" i="241"/>
  <c r="I287" i="241"/>
  <c r="I288" i="241"/>
  <c r="I289" i="241"/>
  <c r="I290" i="241"/>
  <c r="I291" i="241"/>
  <c r="I292" i="241"/>
  <c r="I293" i="241"/>
  <c r="I294" i="241"/>
  <c r="I295" i="241"/>
  <c r="I296" i="241"/>
  <c r="I297" i="241"/>
  <c r="I298" i="241"/>
  <c r="I299" i="241"/>
  <c r="I300" i="241"/>
  <c r="I301" i="241"/>
  <c r="I302" i="241"/>
  <c r="I303" i="241"/>
  <c r="I304" i="241"/>
  <c r="I305" i="241"/>
  <c r="I306" i="241"/>
  <c r="I307" i="241"/>
  <c r="I308" i="241"/>
  <c r="I309" i="241"/>
  <c r="I310" i="241"/>
  <c r="I311" i="241"/>
  <c r="I312" i="241"/>
  <c r="I313" i="241"/>
  <c r="I314" i="241"/>
  <c r="I315" i="241"/>
  <c r="I316" i="241"/>
  <c r="I317" i="241"/>
  <c r="I318" i="241"/>
  <c r="I319" i="241"/>
  <c r="I320" i="241"/>
  <c r="I321" i="241"/>
  <c r="I322" i="241"/>
  <c r="I323" i="241"/>
  <c r="I324" i="241"/>
  <c r="I325" i="241"/>
  <c r="I326" i="241"/>
  <c r="I327" i="241"/>
  <c r="I328" i="241"/>
  <c r="I329" i="241"/>
  <c r="I330" i="241"/>
  <c r="I331" i="241"/>
  <c r="I332" i="241"/>
  <c r="I333" i="241"/>
  <c r="I334" i="241"/>
  <c r="I335" i="241"/>
  <c r="I336" i="241"/>
  <c r="I337" i="241"/>
  <c r="I338" i="241"/>
  <c r="I339" i="241"/>
  <c r="I340" i="241"/>
  <c r="I341" i="241"/>
  <c r="I342" i="241"/>
  <c r="I343" i="241"/>
  <c r="I344" i="241"/>
  <c r="I345" i="241"/>
  <c r="I346" i="241"/>
  <c r="I347" i="241"/>
  <c r="I348" i="241"/>
  <c r="I349" i="241"/>
  <c r="I350" i="241"/>
  <c r="I351" i="241"/>
  <c r="I352" i="241"/>
  <c r="I353" i="241"/>
  <c r="I354" i="241"/>
  <c r="I355" i="241"/>
  <c r="I356" i="241"/>
  <c r="I357" i="241"/>
  <c r="I358" i="241"/>
  <c r="I359" i="241"/>
  <c r="I360" i="241"/>
  <c r="I361" i="241"/>
  <c r="I362" i="241"/>
  <c r="I363" i="241"/>
  <c r="I364" i="241"/>
  <c r="I365" i="241"/>
  <c r="I366" i="241"/>
  <c r="I367" i="241"/>
  <c r="I368" i="241"/>
  <c r="I369" i="241"/>
  <c r="I370" i="241"/>
  <c r="I371" i="241"/>
  <c r="I372" i="241"/>
  <c r="I373" i="241"/>
  <c r="I374" i="241"/>
  <c r="I375" i="241"/>
  <c r="I376" i="241"/>
  <c r="I377" i="241"/>
  <c r="I378" i="241"/>
  <c r="I379" i="241"/>
  <c r="I380" i="241"/>
  <c r="I381" i="241"/>
  <c r="I382" i="241"/>
  <c r="I383" i="241"/>
  <c r="I384" i="241"/>
  <c r="I385" i="241"/>
  <c r="I386" i="241"/>
  <c r="I387" i="241"/>
  <c r="I388" i="241"/>
  <c r="I389" i="241"/>
  <c r="E40" i="239"/>
  <c r="E41" i="239"/>
  <c r="E42" i="239"/>
  <c r="E43" i="239"/>
  <c r="E44" i="239"/>
  <c r="E45" i="239"/>
  <c r="E46" i="239"/>
  <c r="E47" i="239"/>
  <c r="E48" i="239"/>
  <c r="E49" i="239"/>
  <c r="E50" i="239"/>
  <c r="E51" i="239"/>
  <c r="E52" i="239"/>
  <c r="E53" i="239"/>
  <c r="E54" i="239"/>
  <c r="E55" i="239"/>
  <c r="E56" i="239"/>
  <c r="E57" i="239"/>
  <c r="E58" i="239"/>
  <c r="E59" i="239"/>
  <c r="E60" i="239"/>
  <c r="E43" i="128"/>
  <c r="F43" i="128"/>
  <c r="E25" i="4"/>
  <c r="H43" i="128"/>
  <c r="G60" i="4"/>
  <c r="J75" i="313"/>
  <c r="H60" i="4"/>
  <c r="J74" i="314"/>
  <c r="K43" i="128"/>
  <c r="L43" i="128"/>
  <c r="M43" i="128"/>
  <c r="L25" i="4"/>
  <c r="N43" i="128"/>
  <c r="M25" i="4"/>
  <c r="E5" i="226"/>
  <c r="AT19" i="97"/>
  <c r="AU20" i="97"/>
  <c r="AT21" i="97"/>
  <c r="AT22" i="97"/>
  <c r="AU23" i="97"/>
  <c r="AT24" i="97"/>
  <c r="AT25" i="97"/>
  <c r="AU27" i="97"/>
  <c r="AT29" i="97"/>
  <c r="AT30" i="97"/>
  <c r="AU31" i="97"/>
  <c r="AU32" i="97"/>
  <c r="AU33" i="97"/>
  <c r="AU34" i="97"/>
  <c r="AT35" i="97"/>
  <c r="AT36" i="97"/>
  <c r="AU37" i="97"/>
  <c r="AU38" i="97"/>
  <c r="AU40" i="97"/>
  <c r="AU41" i="97"/>
  <c r="AT43" i="97"/>
  <c r="AU45" i="97"/>
  <c r="AT46" i="97"/>
  <c r="AU47" i="97"/>
  <c r="AU49" i="97"/>
  <c r="AT51" i="97"/>
  <c r="AU53" i="97"/>
  <c r="AT54" i="97"/>
  <c r="AT80" i="97"/>
  <c r="D74" i="133"/>
  <c r="E33" i="133"/>
  <c r="E32" i="133"/>
  <c r="S8" i="97"/>
  <c r="M8" i="97"/>
  <c r="K2" i="128"/>
  <c r="K1" i="128"/>
  <c r="G41" i="231"/>
  <c r="G3" i="231"/>
  <c r="A32" i="54"/>
  <c r="AF17" i="249"/>
  <c r="I3" i="109"/>
  <c r="D3" i="109"/>
  <c r="J28" i="238"/>
  <c r="L26" i="238"/>
  <c r="A31" i="241"/>
  <c r="A30" i="241"/>
  <c r="A29" i="241"/>
  <c r="F14" i="231"/>
  <c r="I6" i="248"/>
  <c r="I4" i="248"/>
  <c r="I4" i="133"/>
  <c r="G5" i="133"/>
  <c r="D6" i="133"/>
  <c r="D5" i="133"/>
  <c r="C3" i="4"/>
  <c r="C3" i="165"/>
  <c r="E4" i="226"/>
  <c r="C5" i="239"/>
  <c r="C4" i="239"/>
  <c r="C5" i="241"/>
  <c r="C4" i="241"/>
  <c r="A3" i="44"/>
  <c r="B5" i="226"/>
  <c r="B4" i="226"/>
  <c r="B8" i="97"/>
  <c r="B6" i="97"/>
  <c r="H3" i="128"/>
  <c r="H2" i="128"/>
  <c r="U1" i="238"/>
  <c r="H2" i="238"/>
  <c r="H1" i="238"/>
  <c r="A30" i="54"/>
  <c r="M6" i="109"/>
  <c r="M36" i="109"/>
  <c r="J9" i="252"/>
  <c r="BE34" i="249"/>
  <c r="G45" i="109"/>
  <c r="BE32" i="249"/>
  <c r="E8" i="109"/>
  <c r="G2" i="244"/>
  <c r="G2" i="241"/>
  <c r="Z6" i="248"/>
  <c r="A27" i="54"/>
  <c r="E5" i="231"/>
  <c r="B5" i="238"/>
  <c r="J47" i="238"/>
  <c r="AF23" i="249"/>
  <c r="S17" i="238"/>
  <c r="D48" i="133"/>
  <c r="B4" i="97"/>
  <c r="E17" i="231"/>
  <c r="A26" i="133"/>
  <c r="J45" i="238"/>
  <c r="A1" i="4"/>
  <c r="B7" i="230"/>
  <c r="A1" i="254"/>
  <c r="L34" i="246"/>
  <c r="M34" i="246"/>
  <c r="L33" i="246"/>
  <c r="M33" i="246"/>
  <c r="L32" i="246"/>
  <c r="M32" i="246"/>
  <c r="L31" i="246"/>
  <c r="M31" i="246"/>
  <c r="L30" i="246"/>
  <c r="M30" i="246"/>
  <c r="L29" i="246"/>
  <c r="M29" i="246"/>
  <c r="L28" i="246"/>
  <c r="M28" i="246"/>
  <c r="L27" i="246"/>
  <c r="M27" i="246"/>
  <c r="L26" i="246"/>
  <c r="M26" i="246"/>
  <c r="L25" i="246"/>
  <c r="M25" i="246"/>
  <c r="L24" i="246"/>
  <c r="M24" i="246"/>
  <c r="L23" i="246"/>
  <c r="M23" i="246"/>
  <c r="L22" i="246"/>
  <c r="M22" i="246"/>
  <c r="L21" i="246"/>
  <c r="M21" i="246"/>
  <c r="L20" i="246"/>
  <c r="M20" i="246"/>
  <c r="L19" i="246"/>
  <c r="M19" i="246"/>
  <c r="L18" i="246"/>
  <c r="M18" i="246"/>
  <c r="L17" i="246"/>
  <c r="M17" i="246"/>
  <c r="L16" i="246"/>
  <c r="M16" i="246"/>
  <c r="L34" i="245"/>
  <c r="M34" i="245"/>
  <c r="L33" i="245"/>
  <c r="M33" i="245"/>
  <c r="L32" i="245"/>
  <c r="M32" i="245"/>
  <c r="L31" i="245"/>
  <c r="M31" i="245"/>
  <c r="L30" i="245"/>
  <c r="M30" i="245"/>
  <c r="L29" i="245"/>
  <c r="M29" i="245"/>
  <c r="L28" i="245"/>
  <c r="M28" i="245"/>
  <c r="L27" i="245"/>
  <c r="M27" i="245"/>
  <c r="L26" i="245"/>
  <c r="M26" i="245"/>
  <c r="L25" i="245"/>
  <c r="M25" i="245"/>
  <c r="L24" i="245"/>
  <c r="M24" i="245"/>
  <c r="L23" i="245"/>
  <c r="M23" i="245"/>
  <c r="L22" i="245"/>
  <c r="M22" i="245"/>
  <c r="L21" i="245"/>
  <c r="M21" i="245"/>
  <c r="L20" i="245"/>
  <c r="M20" i="245"/>
  <c r="L19" i="245"/>
  <c r="M19" i="245"/>
  <c r="L18" i="245"/>
  <c r="M18" i="245"/>
  <c r="L17" i="245"/>
  <c r="M17" i="245"/>
  <c r="L16" i="245"/>
  <c r="M16" i="245"/>
  <c r="A3" i="254"/>
  <c r="J106" i="244"/>
  <c r="F106" i="244"/>
  <c r="G106" i="244"/>
  <c r="J105" i="244"/>
  <c r="F105" i="244"/>
  <c r="H105" i="244"/>
  <c r="J104" i="244"/>
  <c r="F104" i="244"/>
  <c r="G104" i="244"/>
  <c r="J103" i="244"/>
  <c r="F103" i="244"/>
  <c r="G103" i="244"/>
  <c r="J102" i="244"/>
  <c r="F102" i="244"/>
  <c r="G102" i="244"/>
  <c r="J101" i="244"/>
  <c r="F101" i="244"/>
  <c r="J100" i="244"/>
  <c r="F100" i="244"/>
  <c r="H100" i="244"/>
  <c r="J99" i="244"/>
  <c r="F99" i="244"/>
  <c r="H99" i="244"/>
  <c r="J98" i="244"/>
  <c r="F98" i="244"/>
  <c r="G98" i="244"/>
  <c r="J97" i="244"/>
  <c r="F97" i="244"/>
  <c r="G97" i="244"/>
  <c r="J96" i="244"/>
  <c r="F96" i="244"/>
  <c r="H96" i="244"/>
  <c r="J95" i="244"/>
  <c r="F95" i="244"/>
  <c r="G95" i="244"/>
  <c r="J94" i="244"/>
  <c r="F94" i="244"/>
  <c r="G94" i="244"/>
  <c r="J93" i="244"/>
  <c r="F93" i="244"/>
  <c r="G93" i="244"/>
  <c r="J43" i="244"/>
  <c r="J44" i="244"/>
  <c r="J45" i="244"/>
  <c r="J46" i="244"/>
  <c r="J47" i="244"/>
  <c r="J48" i="244"/>
  <c r="J49" i="244"/>
  <c r="J50" i="244"/>
  <c r="J51" i="244"/>
  <c r="J52" i="244"/>
  <c r="J53" i="244"/>
  <c r="J54" i="244"/>
  <c r="J55" i="244"/>
  <c r="J56" i="244"/>
  <c r="J57" i="244"/>
  <c r="J58" i="244"/>
  <c r="J59" i="244"/>
  <c r="J60" i="244"/>
  <c r="J61" i="244"/>
  <c r="J62" i="244"/>
  <c r="J63" i="244"/>
  <c r="J64" i="244"/>
  <c r="J65" i="244"/>
  <c r="J66" i="244"/>
  <c r="J67" i="244"/>
  <c r="J68" i="244"/>
  <c r="J69" i="244"/>
  <c r="J70" i="244"/>
  <c r="J71" i="244"/>
  <c r="J72" i="244"/>
  <c r="J73" i="244"/>
  <c r="J74" i="244"/>
  <c r="J75" i="244"/>
  <c r="J76" i="244"/>
  <c r="J77" i="244"/>
  <c r="J78" i="244"/>
  <c r="J79" i="244"/>
  <c r="J80" i="244"/>
  <c r="J81" i="244"/>
  <c r="J82" i="244"/>
  <c r="J83" i="244"/>
  <c r="J84" i="244"/>
  <c r="J85" i="244"/>
  <c r="J86" i="244"/>
  <c r="J87" i="244"/>
  <c r="J88" i="244"/>
  <c r="J89" i="244"/>
  <c r="J90" i="244"/>
  <c r="J91" i="244"/>
  <c r="J92" i="244"/>
  <c r="C42" i="244"/>
  <c r="H40" i="244"/>
  <c r="C40" i="244"/>
  <c r="F40" i="244"/>
  <c r="A28" i="244"/>
  <c r="A27" i="244"/>
  <c r="A26" i="244"/>
  <c r="H5" i="244"/>
  <c r="C5" i="244"/>
  <c r="C4" i="244"/>
  <c r="A34" i="244"/>
  <c r="I7" i="230"/>
  <c r="A61" i="44"/>
  <c r="A20" i="44"/>
  <c r="F14" i="44"/>
  <c r="F9" i="44"/>
  <c r="E42" i="44"/>
  <c r="J26" i="253"/>
  <c r="J25" i="253"/>
  <c r="J24" i="253"/>
  <c r="J23" i="253"/>
  <c r="J22" i="253"/>
  <c r="J21" i="253"/>
  <c r="J20" i="253"/>
  <c r="J19" i="253"/>
  <c r="J18" i="253"/>
  <c r="J17" i="253"/>
  <c r="J16" i="253"/>
  <c r="J15" i="253"/>
  <c r="J14" i="253"/>
  <c r="J13" i="253"/>
  <c r="J12" i="253"/>
  <c r="J9" i="253"/>
  <c r="J10" i="253"/>
  <c r="J11" i="253"/>
  <c r="B6" i="253"/>
  <c r="G5" i="253"/>
  <c r="B4" i="253"/>
  <c r="J26" i="252"/>
  <c r="J25" i="252"/>
  <c r="J24" i="252"/>
  <c r="J23" i="252"/>
  <c r="J22" i="252"/>
  <c r="J21" i="252"/>
  <c r="J20" i="252"/>
  <c r="J19" i="252"/>
  <c r="J18" i="252"/>
  <c r="J17" i="252"/>
  <c r="J16" i="252"/>
  <c r="J15" i="252"/>
  <c r="J14" i="252"/>
  <c r="J13" i="252"/>
  <c r="J12" i="252"/>
  <c r="J11" i="252"/>
  <c r="J10" i="252"/>
  <c r="B6" i="252"/>
  <c r="G5" i="252"/>
  <c r="B4" i="252"/>
  <c r="J26" i="38"/>
  <c r="J25" i="38"/>
  <c r="J24" i="38"/>
  <c r="J23" i="38"/>
  <c r="J22" i="38"/>
  <c r="J21" i="38"/>
  <c r="J20" i="38"/>
  <c r="J19" i="38"/>
  <c r="J18" i="38"/>
  <c r="J17" i="38"/>
  <c r="J16" i="38"/>
  <c r="J15" i="38"/>
  <c r="J14" i="38"/>
  <c r="J13" i="38"/>
  <c r="J12" i="38"/>
  <c r="J11" i="38"/>
  <c r="J10" i="38"/>
  <c r="J9" i="38"/>
  <c r="B6" i="38"/>
  <c r="G5" i="38"/>
  <c r="B4" i="38"/>
  <c r="J30" i="251"/>
  <c r="J29" i="251"/>
  <c r="J28" i="251"/>
  <c r="J27" i="251"/>
  <c r="J26" i="251"/>
  <c r="J25" i="251"/>
  <c r="J24" i="251"/>
  <c r="J23" i="251"/>
  <c r="J22" i="251"/>
  <c r="J21" i="251"/>
  <c r="J20" i="251"/>
  <c r="J19" i="251"/>
  <c r="J18" i="251"/>
  <c r="J17" i="251"/>
  <c r="J16" i="251"/>
  <c r="J15" i="251"/>
  <c r="J14" i="251"/>
  <c r="J13" i="251"/>
  <c r="H6" i="251"/>
  <c r="E6" i="251"/>
  <c r="D6" i="251"/>
  <c r="C6" i="251"/>
  <c r="B6" i="251"/>
  <c r="A6" i="251"/>
  <c r="B4" i="251"/>
  <c r="J30" i="250"/>
  <c r="J29" i="250"/>
  <c r="J28" i="250"/>
  <c r="J27" i="250"/>
  <c r="J26" i="250"/>
  <c r="J25" i="250"/>
  <c r="J24" i="250"/>
  <c r="J23" i="250"/>
  <c r="J22" i="250"/>
  <c r="J21" i="250"/>
  <c r="J20" i="250"/>
  <c r="J19" i="250"/>
  <c r="J18" i="250"/>
  <c r="J17" i="250"/>
  <c r="J16" i="250"/>
  <c r="J15" i="250"/>
  <c r="J14" i="250"/>
  <c r="J13" i="250"/>
  <c r="H6" i="250"/>
  <c r="E6" i="250"/>
  <c r="D6" i="250"/>
  <c r="C6" i="250"/>
  <c r="B6" i="250"/>
  <c r="A6" i="250"/>
  <c r="B4" i="250"/>
  <c r="H5" i="241"/>
  <c r="I106" i="239"/>
  <c r="E106" i="239"/>
  <c r="F106" i="239"/>
  <c r="I105" i="239"/>
  <c r="E105" i="239"/>
  <c r="F105" i="239"/>
  <c r="I104" i="239"/>
  <c r="E104" i="239"/>
  <c r="F104" i="239"/>
  <c r="I103" i="239"/>
  <c r="E103" i="239"/>
  <c r="F103" i="239"/>
  <c r="I102" i="239"/>
  <c r="E102" i="239"/>
  <c r="F102" i="239"/>
  <c r="I101" i="239"/>
  <c r="E101" i="239"/>
  <c r="G101" i="239"/>
  <c r="I43" i="239"/>
  <c r="I44" i="239"/>
  <c r="I45" i="239"/>
  <c r="I46" i="239"/>
  <c r="I47" i="239"/>
  <c r="I48" i="239"/>
  <c r="I49" i="239"/>
  <c r="I50" i="239"/>
  <c r="I51" i="239"/>
  <c r="I52" i="239"/>
  <c r="I53" i="239"/>
  <c r="I54" i="239"/>
  <c r="I55" i="239"/>
  <c r="I56" i="239"/>
  <c r="I57" i="239"/>
  <c r="I58" i="239"/>
  <c r="I59" i="239"/>
  <c r="I60" i="239"/>
  <c r="I61" i="239"/>
  <c r="I62" i="239"/>
  <c r="I63" i="239"/>
  <c r="I64" i="239"/>
  <c r="I65" i="239"/>
  <c r="I66" i="239"/>
  <c r="I67" i="239"/>
  <c r="I68" i="239"/>
  <c r="I69" i="239"/>
  <c r="I70" i="239"/>
  <c r="I71" i="239"/>
  <c r="I72" i="239"/>
  <c r="I73" i="239"/>
  <c r="I74" i="239"/>
  <c r="I75" i="239"/>
  <c r="I76" i="239"/>
  <c r="I77" i="239"/>
  <c r="I78" i="239"/>
  <c r="I79" i="239"/>
  <c r="I80" i="239"/>
  <c r="I81" i="239"/>
  <c r="I82" i="239"/>
  <c r="I83" i="239"/>
  <c r="I84" i="239"/>
  <c r="I85" i="239"/>
  <c r="I86" i="239"/>
  <c r="I87" i="239"/>
  <c r="I88" i="239"/>
  <c r="I89" i="239"/>
  <c r="I90" i="239"/>
  <c r="I91" i="239"/>
  <c r="I92" i="239"/>
  <c r="I93" i="239"/>
  <c r="I94" i="239"/>
  <c r="I95" i="239"/>
  <c r="I96" i="239"/>
  <c r="I97" i="239"/>
  <c r="I98" i="239"/>
  <c r="I99" i="239"/>
  <c r="I100" i="239"/>
  <c r="A30" i="239"/>
  <c r="A29" i="239"/>
  <c r="M6" i="97"/>
  <c r="M4" i="97"/>
  <c r="H1" i="128"/>
  <c r="N53" i="238"/>
  <c r="N52" i="238"/>
  <c r="T42" i="238"/>
  <c r="K27" i="238"/>
  <c r="L25" i="238"/>
  <c r="F8" i="238"/>
  <c r="F7" i="238"/>
  <c r="B6" i="238"/>
  <c r="AU51" i="97"/>
  <c r="A1" i="165"/>
  <c r="D7" i="165"/>
  <c r="D75" i="133"/>
  <c r="G74" i="133"/>
  <c r="H48" i="133"/>
  <c r="J42" i="133"/>
  <c r="F26" i="133"/>
  <c r="H26" i="133"/>
  <c r="E26" i="133"/>
  <c r="D26" i="133"/>
  <c r="F25" i="133"/>
  <c r="H25" i="133"/>
  <c r="E25" i="133"/>
  <c r="D25" i="133"/>
  <c r="A25" i="133"/>
  <c r="H16" i="133"/>
  <c r="H12" i="133"/>
  <c r="H11" i="133"/>
  <c r="I6" i="133"/>
  <c r="I3" i="133"/>
  <c r="I2" i="133"/>
  <c r="L52" i="238"/>
  <c r="N49" i="238"/>
  <c r="M49" i="238"/>
  <c r="K52" i="238"/>
  <c r="J52" i="238"/>
  <c r="J49" i="238"/>
  <c r="AT27" i="97"/>
  <c r="G9" i="109"/>
  <c r="G12" i="109"/>
  <c r="E10" i="109"/>
  <c r="E7" i="109"/>
  <c r="E12" i="109"/>
  <c r="E11" i="109"/>
  <c r="E9" i="109"/>
  <c r="H58" i="331"/>
  <c r="G41" i="109"/>
  <c r="H63" i="328"/>
  <c r="H74" i="329"/>
  <c r="H61" i="325"/>
  <c r="G37" i="109"/>
  <c r="H67" i="323"/>
  <c r="H67" i="324"/>
  <c r="M60" i="4"/>
  <c r="J66" i="321"/>
  <c r="H67" i="320"/>
  <c r="H66" i="321"/>
  <c r="L60" i="4"/>
  <c r="J67" i="320"/>
  <c r="K25" i="4"/>
  <c r="K60" i="4"/>
  <c r="J74" i="317"/>
  <c r="H74" i="316"/>
  <c r="H74" i="317"/>
  <c r="G36" i="109"/>
  <c r="E6" i="109"/>
  <c r="H74" i="314"/>
  <c r="H74" i="315"/>
  <c r="G40" i="244"/>
  <c r="H75" i="313"/>
  <c r="H74" i="312"/>
  <c r="H74" i="311"/>
  <c r="E60" i="4"/>
  <c r="J74" i="311"/>
  <c r="G48" i="109"/>
  <c r="G47" i="109"/>
  <c r="G46" i="109"/>
  <c r="H74" i="290"/>
  <c r="E200" i="310"/>
  <c r="F199" i="310"/>
  <c r="G199" i="310"/>
  <c r="B32" i="44"/>
  <c r="H45" i="44"/>
  <c r="G105" i="239"/>
  <c r="E45" i="109"/>
  <c r="H26" i="44"/>
  <c r="B25" i="44"/>
  <c r="G8" i="109"/>
  <c r="G11" i="109"/>
  <c r="G7" i="109"/>
  <c r="E44" i="109"/>
  <c r="J60" i="4"/>
  <c r="J74" i="316"/>
  <c r="AA45" i="128"/>
  <c r="AT23" i="97"/>
  <c r="B10" i="261"/>
  <c r="E43" i="109"/>
  <c r="G6" i="109"/>
  <c r="C10" i="261"/>
  <c r="E36" i="109"/>
  <c r="E42" i="109"/>
  <c r="AT37" i="97"/>
  <c r="E41" i="109"/>
  <c r="E38" i="109"/>
  <c r="E47" i="109"/>
  <c r="E37" i="109"/>
  <c r="E46" i="109"/>
  <c r="C7" i="261"/>
  <c r="F54" i="262"/>
  <c r="E55" i="262"/>
  <c r="G54" i="262"/>
  <c r="AT47" i="97"/>
  <c r="G10" i="109"/>
  <c r="E61" i="239"/>
  <c r="E62" i="239"/>
  <c r="E63" i="239"/>
  <c r="E64" i="239"/>
  <c r="E65" i="239"/>
  <c r="E66" i="239"/>
  <c r="E67" i="239"/>
  <c r="E68" i="239"/>
  <c r="E69" i="239"/>
  <c r="E70" i="239"/>
  <c r="E71" i="239"/>
  <c r="F71" i="239"/>
  <c r="B29" i="44"/>
  <c r="D60" i="4"/>
  <c r="J74" i="290"/>
  <c r="AU22" i="97"/>
  <c r="AU21" i="97"/>
  <c r="C8" i="261"/>
  <c r="H17" i="133"/>
  <c r="B28" i="44"/>
  <c r="H93" i="244"/>
  <c r="B48" i="44"/>
  <c r="H18" i="133"/>
  <c r="C13" i="256"/>
  <c r="C14" i="256"/>
  <c r="AT33" i="97"/>
  <c r="B49" i="44"/>
  <c r="H25" i="44"/>
  <c r="H36" i="44"/>
  <c r="E17" i="44"/>
  <c r="E36" i="44"/>
  <c r="AU48" i="97"/>
  <c r="B26" i="44"/>
  <c r="E27" i="44"/>
  <c r="B40" i="44"/>
  <c r="H97" i="244"/>
  <c r="J47" i="133"/>
  <c r="AU29" i="97"/>
  <c r="AU30" i="97"/>
  <c r="AU36" i="97"/>
  <c r="J31" i="251"/>
  <c r="E7" i="165"/>
  <c r="AT38" i="97"/>
  <c r="J31" i="250"/>
  <c r="J27" i="253"/>
  <c r="G96" i="244"/>
  <c r="F41" i="244"/>
  <c r="G41" i="244"/>
  <c r="G105" i="244"/>
  <c r="AT34" i="97"/>
  <c r="AU19" i="97"/>
  <c r="AT20" i="97"/>
  <c r="H106" i="244"/>
  <c r="G104" i="239"/>
  <c r="G102" i="239"/>
  <c r="G100" i="244"/>
  <c r="H94" i="244"/>
  <c r="E75" i="133"/>
  <c r="G7" i="133"/>
  <c r="H74" i="133"/>
  <c r="F5" i="257"/>
  <c r="B22" i="244"/>
  <c r="H102" i="244"/>
  <c r="H104" i="244"/>
  <c r="AU16" i="97"/>
  <c r="AT16" i="97"/>
  <c r="AT49" i="97"/>
  <c r="G101" i="244"/>
  <c r="H101" i="244"/>
  <c r="AT50" i="97"/>
  <c r="AU50" i="97"/>
  <c r="AT28" i="97"/>
  <c r="AU28" i="97"/>
  <c r="H103" i="244"/>
  <c r="G17" i="257"/>
  <c r="AT45" i="97"/>
  <c r="F101" i="239"/>
  <c r="AT53" i="97"/>
  <c r="AU24" i="97"/>
  <c r="AU25" i="97"/>
  <c r="J27" i="38"/>
  <c r="J27" i="252"/>
  <c r="H95" i="244"/>
  <c r="H98" i="244"/>
  <c r="D76" i="133"/>
  <c r="AU52" i="97"/>
  <c r="AT52" i="97"/>
  <c r="AU14" i="97"/>
  <c r="AU17" i="97"/>
  <c r="AT17" i="97"/>
  <c r="E76" i="133"/>
  <c r="E74" i="133"/>
  <c r="I2" i="241"/>
  <c r="I2" i="244"/>
  <c r="G17" i="231"/>
  <c r="A28" i="54"/>
  <c r="D5" i="238"/>
  <c r="F5" i="231"/>
  <c r="E33" i="44"/>
  <c r="H39" i="44"/>
  <c r="B39" i="44"/>
  <c r="E40" i="44"/>
  <c r="B38" i="44"/>
  <c r="H43" i="44"/>
  <c r="H37" i="44"/>
  <c r="H33" i="44"/>
  <c r="E38" i="44"/>
  <c r="B35" i="44"/>
  <c r="H47" i="44"/>
  <c r="H40" i="44"/>
  <c r="B43" i="44"/>
  <c r="E46" i="44"/>
  <c r="E26" i="44"/>
  <c r="H30" i="44"/>
  <c r="E49" i="44"/>
  <c r="E28" i="44"/>
  <c r="AU15" i="97"/>
  <c r="AT15" i="97"/>
  <c r="E45" i="44"/>
  <c r="E34" i="44"/>
  <c r="B37" i="44"/>
  <c r="E29" i="44"/>
  <c r="H38" i="44"/>
  <c r="E41" i="44"/>
  <c r="H28" i="44"/>
  <c r="H34" i="44"/>
  <c r="E30" i="44"/>
  <c r="E37" i="44"/>
  <c r="H31" i="44"/>
  <c r="B46" i="44"/>
  <c r="E32" i="44"/>
  <c r="H48" i="44"/>
  <c r="B24" i="44"/>
  <c r="AU43" i="97"/>
  <c r="G99" i="244"/>
  <c r="AU35" i="97"/>
  <c r="B41" i="44"/>
  <c r="B30" i="44"/>
  <c r="H32" i="44"/>
  <c r="H49" i="44"/>
  <c r="H24" i="44"/>
  <c r="H27" i="44"/>
  <c r="E47" i="44"/>
  <c r="B34" i="44"/>
  <c r="H42" i="44"/>
  <c r="H41" i="44"/>
  <c r="H46" i="44"/>
  <c r="E35" i="44"/>
  <c r="B44" i="44"/>
  <c r="H44" i="44"/>
  <c r="E44" i="44"/>
  <c r="AU46" i="97"/>
  <c r="E25" i="44"/>
  <c r="B31" i="44"/>
  <c r="B33" i="44"/>
  <c r="B42" i="44"/>
  <c r="B45" i="44"/>
  <c r="E43" i="44"/>
  <c r="H29" i="44"/>
  <c r="AT40" i="97"/>
  <c r="H35" i="44"/>
  <c r="E39" i="44"/>
  <c r="B27" i="44"/>
  <c r="B36" i="44"/>
  <c r="E24" i="44"/>
  <c r="E48" i="44"/>
  <c r="E31" i="44"/>
  <c r="AT31" i="97"/>
  <c r="AT32" i="97"/>
  <c r="AU54" i="97"/>
  <c r="G103" i="239"/>
  <c r="G106" i="239"/>
  <c r="B47" i="44"/>
  <c r="AT44" i="97"/>
  <c r="AU44" i="97"/>
  <c r="Y26" i="4"/>
  <c r="D25" i="165"/>
  <c r="E25" i="165"/>
  <c r="I60" i="4"/>
  <c r="Y25" i="4"/>
  <c r="D24" i="165"/>
  <c r="E24" i="165"/>
  <c r="G71" i="239"/>
  <c r="E72" i="239"/>
  <c r="F72" i="239"/>
  <c r="F200" i="310"/>
  <c r="E201" i="310"/>
  <c r="G200" i="310"/>
  <c r="AU81" i="97"/>
  <c r="Y24" i="4"/>
  <c r="D23" i="165"/>
  <c r="E23" i="165"/>
  <c r="H41" i="244"/>
  <c r="F55" i="262"/>
  <c r="E56" i="262"/>
  <c r="G55" i="262"/>
  <c r="F42" i="244"/>
  <c r="H42" i="244"/>
  <c r="D61" i="4"/>
  <c r="J75" i="290"/>
  <c r="Y60" i="4"/>
  <c r="Z61" i="4"/>
  <c r="J74" i="315"/>
  <c r="E73" i="239"/>
  <c r="G73" i="239"/>
  <c r="G72" i="239"/>
  <c r="G201" i="310"/>
  <c r="E202" i="310"/>
  <c r="F201" i="310"/>
  <c r="F69" i="239"/>
  <c r="G69" i="239"/>
  <c r="G70" i="239"/>
  <c r="F70" i="239"/>
  <c r="F64" i="239"/>
  <c r="G66" i="239"/>
  <c r="G68" i="239"/>
  <c r="F68" i="239"/>
  <c r="F65" i="239"/>
  <c r="G65" i="239"/>
  <c r="F67" i="239"/>
  <c r="G64" i="239"/>
  <c r="G67" i="239"/>
  <c r="F66" i="239"/>
  <c r="F56" i="262"/>
  <c r="E57" i="262"/>
  <c r="G56" i="262"/>
  <c r="F46" i="239"/>
  <c r="F51" i="239"/>
  <c r="G59" i="239"/>
  <c r="G48" i="239"/>
  <c r="G49" i="239"/>
  <c r="F57" i="239"/>
  <c r="F43" i="239"/>
  <c r="G52" i="239"/>
  <c r="F58" i="239"/>
  <c r="F40" i="239"/>
  <c r="F59" i="239"/>
  <c r="G57" i="239"/>
  <c r="G60" i="239"/>
  <c r="G50" i="239"/>
  <c r="G44" i="239"/>
  <c r="G43" i="239"/>
  <c r="G42" i="239"/>
  <c r="G45" i="239"/>
  <c r="F48" i="239"/>
  <c r="G47" i="239"/>
  <c r="F56" i="239"/>
  <c r="F53" i="239"/>
  <c r="F42" i="239"/>
  <c r="G55" i="239"/>
  <c r="G41" i="239"/>
  <c r="F44" i="239"/>
  <c r="G53" i="239"/>
  <c r="F45" i="239"/>
  <c r="F50" i="239"/>
  <c r="G54" i="239"/>
  <c r="F60" i="239"/>
  <c r="G62" i="239"/>
  <c r="G63" i="239"/>
  <c r="F52" i="239"/>
  <c r="F41" i="239"/>
  <c r="G46" i="239"/>
  <c r="F55" i="239"/>
  <c r="F54" i="239"/>
  <c r="G51" i="239"/>
  <c r="F47" i="239"/>
  <c r="G56" i="239"/>
  <c r="G58" i="239"/>
  <c r="G61" i="239"/>
  <c r="F49" i="239"/>
  <c r="F61" i="239"/>
  <c r="F62" i="239"/>
  <c r="F63" i="239"/>
  <c r="G42" i="244"/>
  <c r="F43" i="244"/>
  <c r="H43" i="244"/>
  <c r="E61" i="4"/>
  <c r="J75" i="311"/>
  <c r="D60" i="165"/>
  <c r="B7" i="256"/>
  <c r="F73" i="239"/>
  <c r="E74" i="239"/>
  <c r="G74" i="239"/>
  <c r="F44" i="244"/>
  <c r="H44" i="244"/>
  <c r="G202" i="310"/>
  <c r="E203" i="310"/>
  <c r="F202" i="310"/>
  <c r="F61" i="4"/>
  <c r="J75" i="312"/>
  <c r="G43" i="244"/>
  <c r="F57" i="262"/>
  <c r="E58" i="262"/>
  <c r="G57" i="262"/>
  <c r="E75" i="239"/>
  <c r="E76" i="239"/>
  <c r="E77" i="239"/>
  <c r="F45" i="244"/>
  <c r="G44" i="244"/>
  <c r="F74" i="239"/>
  <c r="G203" i="310"/>
  <c r="F203" i="310"/>
  <c r="E204" i="310"/>
  <c r="G75" i="239"/>
  <c r="G61" i="4"/>
  <c r="J76" i="313"/>
  <c r="F58" i="262"/>
  <c r="E59" i="262"/>
  <c r="G58" i="262"/>
  <c r="G45" i="244"/>
  <c r="F46" i="244"/>
  <c r="H45" i="244"/>
  <c r="F76" i="239"/>
  <c r="G76" i="239"/>
  <c r="F75" i="239"/>
  <c r="G204" i="310"/>
  <c r="E205" i="310"/>
  <c r="F204" i="310"/>
  <c r="G77" i="239"/>
  <c r="E78" i="239"/>
  <c r="F77" i="239"/>
  <c r="H61" i="4"/>
  <c r="J75" i="314"/>
  <c r="F59" i="262"/>
  <c r="E60" i="262"/>
  <c r="G59" i="262"/>
  <c r="H46" i="244"/>
  <c r="G46" i="244"/>
  <c r="F47" i="244"/>
  <c r="G205" i="310"/>
  <c r="E206" i="310"/>
  <c r="F205" i="310"/>
  <c r="F78" i="239"/>
  <c r="E79" i="239"/>
  <c r="G78" i="239"/>
  <c r="I61" i="4"/>
  <c r="J75" i="315"/>
  <c r="F60" i="262"/>
  <c r="E61" i="262"/>
  <c r="G60" i="262"/>
  <c r="H47" i="244"/>
  <c r="G47" i="244"/>
  <c r="F48" i="244"/>
  <c r="F206" i="310"/>
  <c r="E207" i="310"/>
  <c r="G206" i="310"/>
  <c r="E80" i="239"/>
  <c r="F79" i="239"/>
  <c r="G79" i="239"/>
  <c r="J61" i="4"/>
  <c r="J75" i="316"/>
  <c r="F61" i="262"/>
  <c r="E62" i="262"/>
  <c r="G61" i="262"/>
  <c r="F49" i="244"/>
  <c r="H48" i="244"/>
  <c r="G48" i="244"/>
  <c r="G207" i="310"/>
  <c r="E208" i="310"/>
  <c r="F207" i="310"/>
  <c r="F80" i="239"/>
  <c r="E81" i="239"/>
  <c r="G80" i="239"/>
  <c r="K61" i="4"/>
  <c r="J75" i="317"/>
  <c r="F62" i="262"/>
  <c r="E63" i="262"/>
  <c r="G62" i="262"/>
  <c r="F50" i="244"/>
  <c r="G49" i="244"/>
  <c r="H49" i="244"/>
  <c r="G208" i="310"/>
  <c r="E209" i="310"/>
  <c r="F208" i="310"/>
  <c r="G81" i="239"/>
  <c r="E82" i="239"/>
  <c r="F81" i="239"/>
  <c r="L61" i="4"/>
  <c r="J68" i="320"/>
  <c r="F63" i="262"/>
  <c r="E64" i="262"/>
  <c r="G63" i="262"/>
  <c r="H50" i="244"/>
  <c r="G50" i="244"/>
  <c r="F51" i="244"/>
  <c r="E210" i="310"/>
  <c r="F209" i="310"/>
  <c r="G209" i="310"/>
  <c r="G82" i="239"/>
  <c r="E83" i="239"/>
  <c r="E84" i="239"/>
  <c r="F82" i="239"/>
  <c r="M61" i="4"/>
  <c r="J67" i="321"/>
  <c r="F64" i="262"/>
  <c r="E65" i="262"/>
  <c r="G64" i="262"/>
  <c r="H51" i="244"/>
  <c r="F52" i="244"/>
  <c r="G51" i="244"/>
  <c r="G210" i="310"/>
  <c r="E211" i="310"/>
  <c r="F210" i="310"/>
  <c r="F83" i="239"/>
  <c r="G83" i="239"/>
  <c r="N61" i="4"/>
  <c r="F65" i="262"/>
  <c r="E66" i="262"/>
  <c r="G65" i="262"/>
  <c r="G52" i="244"/>
  <c r="F53" i="244"/>
  <c r="H52" i="244"/>
  <c r="O61" i="4"/>
  <c r="J68" i="323"/>
  <c r="F211" i="310"/>
  <c r="E212" i="310"/>
  <c r="G211" i="310"/>
  <c r="F84" i="239"/>
  <c r="E85" i="239"/>
  <c r="G84" i="239"/>
  <c r="F66" i="262"/>
  <c r="E67" i="262"/>
  <c r="G66" i="262"/>
  <c r="F54" i="244"/>
  <c r="H53" i="244"/>
  <c r="G53" i="244"/>
  <c r="P61" i="4"/>
  <c r="J68" i="324"/>
  <c r="G212" i="310"/>
  <c r="E213" i="310"/>
  <c r="F212" i="310"/>
  <c r="F85" i="239"/>
  <c r="E86" i="239"/>
  <c r="G85" i="239"/>
  <c r="F67" i="262"/>
  <c r="E68" i="262"/>
  <c r="G67" i="262"/>
  <c r="G54" i="244"/>
  <c r="H54" i="244"/>
  <c r="F55" i="244"/>
  <c r="Q61" i="4"/>
  <c r="J62" i="325"/>
  <c r="G213" i="310"/>
  <c r="E214" i="310"/>
  <c r="F213" i="310"/>
  <c r="G86" i="239"/>
  <c r="E87" i="239"/>
  <c r="F86" i="239"/>
  <c r="F68" i="262"/>
  <c r="E69" i="262"/>
  <c r="G68" i="262"/>
  <c r="G55" i="244"/>
  <c r="H55" i="244"/>
  <c r="F56" i="244"/>
  <c r="R61" i="4"/>
  <c r="J75" i="329"/>
  <c r="J64" i="328"/>
  <c r="E215" i="310"/>
  <c r="G214" i="310"/>
  <c r="F214" i="310"/>
  <c r="F87" i="239"/>
  <c r="E88" i="239"/>
  <c r="G87" i="239"/>
  <c r="F69" i="262"/>
  <c r="E70" i="262"/>
  <c r="G69" i="262"/>
  <c r="H56" i="244"/>
  <c r="F57" i="244"/>
  <c r="G56" i="244"/>
  <c r="S61" i="4"/>
  <c r="G215" i="310"/>
  <c r="E216" i="310"/>
  <c r="F215" i="310"/>
  <c r="G88" i="239"/>
  <c r="E89" i="239"/>
  <c r="F88" i="239"/>
  <c r="F70" i="262"/>
  <c r="E71" i="262"/>
  <c r="G70" i="262"/>
  <c r="F58" i="244"/>
  <c r="H57" i="244"/>
  <c r="G57" i="244"/>
  <c r="T61" i="4"/>
  <c r="J59" i="331"/>
  <c r="G216" i="310"/>
  <c r="E217" i="310"/>
  <c r="F216" i="310"/>
  <c r="G89" i="239"/>
  <c r="E90" i="239"/>
  <c r="F89" i="239"/>
  <c r="F71" i="262"/>
  <c r="E72" i="262"/>
  <c r="G71" i="262"/>
  <c r="H58" i="244"/>
  <c r="F59" i="244"/>
  <c r="G58" i="244"/>
  <c r="F9" i="249"/>
  <c r="J55" i="332"/>
  <c r="U61" i="4"/>
  <c r="V61" i="4"/>
  <c r="W61" i="4"/>
  <c r="X61" i="4"/>
  <c r="F217" i="310"/>
  <c r="G217" i="310"/>
  <c r="E218" i="310"/>
  <c r="F90" i="239"/>
  <c r="E91" i="239"/>
  <c r="G90" i="239"/>
  <c r="F72" i="262"/>
  <c r="E73" i="262"/>
  <c r="G72" i="262"/>
  <c r="G59" i="244"/>
  <c r="F60" i="244"/>
  <c r="H59" i="244"/>
  <c r="H42" i="54"/>
  <c r="U3" i="238"/>
  <c r="G218" i="310"/>
  <c r="E219" i="310"/>
  <c r="F218" i="310"/>
  <c r="F91" i="239"/>
  <c r="E92" i="239"/>
  <c r="G91" i="239"/>
  <c r="F73" i="262"/>
  <c r="E74" i="262"/>
  <c r="G73" i="262"/>
  <c r="F61" i="244"/>
  <c r="H60" i="244"/>
  <c r="G60" i="244"/>
  <c r="G219" i="310"/>
  <c r="E220" i="310"/>
  <c r="F219" i="310"/>
  <c r="G92" i="239"/>
  <c r="E93" i="239"/>
  <c r="F92" i="239"/>
  <c r="F74" i="262"/>
  <c r="E75" i="262"/>
  <c r="G74" i="262"/>
  <c r="G61" i="244"/>
  <c r="H61" i="244"/>
  <c r="F62" i="244"/>
  <c r="G220" i="310"/>
  <c r="E221" i="310"/>
  <c r="F220" i="310"/>
  <c r="F93" i="239"/>
  <c r="E94" i="239"/>
  <c r="G93" i="239"/>
  <c r="F75" i="262"/>
  <c r="E76" i="262"/>
  <c r="G75" i="262"/>
  <c r="H62" i="244"/>
  <c r="F63" i="244"/>
  <c r="G62" i="244"/>
  <c r="F221" i="310"/>
  <c r="E222" i="310"/>
  <c r="G221" i="310"/>
  <c r="G94" i="239"/>
  <c r="E95" i="239"/>
  <c r="F94" i="239"/>
  <c r="F76" i="262"/>
  <c r="E77" i="262"/>
  <c r="G76" i="262"/>
  <c r="H63" i="244"/>
  <c r="G63" i="244"/>
  <c r="F64" i="244"/>
  <c r="E223" i="310"/>
  <c r="G222" i="310"/>
  <c r="F222" i="310"/>
  <c r="G95" i="239"/>
  <c r="E96" i="239"/>
  <c r="F95" i="239"/>
  <c r="F77" i="262"/>
  <c r="E78" i="262"/>
  <c r="G77" i="262"/>
  <c r="F65" i="244"/>
  <c r="H64" i="244"/>
  <c r="G64" i="244"/>
  <c r="F223" i="310"/>
  <c r="E224" i="310"/>
  <c r="G223" i="310"/>
  <c r="F96" i="239"/>
  <c r="E97" i="239"/>
  <c r="G96" i="239"/>
  <c r="F78" i="262"/>
  <c r="E79" i="262"/>
  <c r="G78" i="262"/>
  <c r="G65" i="244"/>
  <c r="H65" i="244"/>
  <c r="F66" i="244"/>
  <c r="F224" i="310"/>
  <c r="G224" i="310"/>
  <c r="E225" i="310"/>
  <c r="F97" i="239"/>
  <c r="E98" i="239"/>
  <c r="G97" i="239"/>
  <c r="F79" i="262"/>
  <c r="E80" i="262"/>
  <c r="G79" i="262"/>
  <c r="H66" i="244"/>
  <c r="G66" i="244"/>
  <c r="F67" i="244"/>
  <c r="G225" i="310"/>
  <c r="E226" i="310"/>
  <c r="F225" i="310"/>
  <c r="F98" i="239"/>
  <c r="E99" i="239"/>
  <c r="G98" i="239"/>
  <c r="F80" i="262"/>
  <c r="E81" i="262"/>
  <c r="G80" i="262"/>
  <c r="H67" i="244"/>
  <c r="G67" i="244"/>
  <c r="F68" i="244"/>
  <c r="E227" i="310"/>
  <c r="G226" i="310"/>
  <c r="F226" i="310"/>
  <c r="F99" i="239"/>
  <c r="E100" i="239"/>
  <c r="G99" i="239"/>
  <c r="F81" i="262"/>
  <c r="E82" i="262"/>
  <c r="G81" i="262"/>
  <c r="F69" i="244"/>
  <c r="G68" i="244"/>
  <c r="H68" i="244"/>
  <c r="E228" i="310"/>
  <c r="G227" i="310"/>
  <c r="F227" i="310"/>
  <c r="G100" i="239"/>
  <c r="F100" i="239"/>
  <c r="F82" i="262"/>
  <c r="E83" i="262"/>
  <c r="G82" i="262"/>
  <c r="F70" i="244"/>
  <c r="G69" i="244"/>
  <c r="H69" i="244"/>
  <c r="G228" i="310"/>
  <c r="E229" i="310"/>
  <c r="F228" i="310"/>
  <c r="F83" i="262"/>
  <c r="E84" i="262"/>
  <c r="G83" i="262"/>
  <c r="F71" i="244"/>
  <c r="H70" i="244"/>
  <c r="G70" i="244"/>
  <c r="F229" i="310"/>
  <c r="E230" i="310"/>
  <c r="G229" i="310"/>
  <c r="E79" i="241"/>
  <c r="F84" i="262"/>
  <c r="E85" i="262"/>
  <c r="G84" i="262"/>
  <c r="G71" i="244"/>
  <c r="F72" i="244"/>
  <c r="H71" i="244"/>
  <c r="F230" i="310"/>
  <c r="E231" i="310"/>
  <c r="G230" i="310"/>
  <c r="G79" i="241"/>
  <c r="E80" i="241"/>
  <c r="F79" i="241"/>
  <c r="F85" i="262"/>
  <c r="E86" i="262"/>
  <c r="G85" i="262"/>
  <c r="G72" i="244"/>
  <c r="H72" i="244"/>
  <c r="F73" i="244"/>
  <c r="G231" i="310"/>
  <c r="F231" i="310"/>
  <c r="E232" i="310"/>
  <c r="G80" i="241"/>
  <c r="E81" i="241"/>
  <c r="F80" i="241"/>
  <c r="F86" i="262"/>
  <c r="E87" i="262"/>
  <c r="G86" i="262"/>
  <c r="G73" i="244"/>
  <c r="F74" i="244"/>
  <c r="H73" i="244"/>
  <c r="E233" i="310"/>
  <c r="G232" i="310"/>
  <c r="F232" i="310"/>
  <c r="G81" i="241"/>
  <c r="E82" i="241"/>
  <c r="F81" i="241"/>
  <c r="F87" i="262"/>
  <c r="E88" i="262"/>
  <c r="G87" i="262"/>
  <c r="F75" i="244"/>
  <c r="H74" i="244"/>
  <c r="G74" i="244"/>
  <c r="G233" i="310"/>
  <c r="E234" i="310"/>
  <c r="F233" i="310"/>
  <c r="E83" i="241"/>
  <c r="G82" i="241"/>
  <c r="F82" i="241"/>
  <c r="F88" i="262"/>
  <c r="E89" i="262"/>
  <c r="G88" i="262"/>
  <c r="F76" i="244"/>
  <c r="H75" i="244"/>
  <c r="G75" i="244"/>
  <c r="G234" i="310"/>
  <c r="E235" i="310"/>
  <c r="F234" i="310"/>
  <c r="G83" i="241"/>
  <c r="E84" i="241"/>
  <c r="F83" i="241"/>
  <c r="F89" i="262"/>
  <c r="E90" i="262"/>
  <c r="G89" i="262"/>
  <c r="H76" i="244"/>
  <c r="F77" i="244"/>
  <c r="G76" i="244"/>
  <c r="G235" i="310"/>
  <c r="E236" i="310"/>
  <c r="F235" i="310"/>
  <c r="E85" i="241"/>
  <c r="F84" i="241"/>
  <c r="G84" i="241"/>
  <c r="F90" i="262"/>
  <c r="E91" i="262"/>
  <c r="G90" i="262"/>
  <c r="F78" i="244"/>
  <c r="H77" i="244"/>
  <c r="G77" i="244"/>
  <c r="G236" i="310"/>
  <c r="E237" i="310"/>
  <c r="F236" i="310"/>
  <c r="F85" i="241"/>
  <c r="E86" i="241"/>
  <c r="G85" i="241"/>
  <c r="F91" i="262"/>
  <c r="E92" i="262"/>
  <c r="G91" i="262"/>
  <c r="F79" i="244"/>
  <c r="H78" i="244"/>
  <c r="G78" i="244"/>
  <c r="G237" i="310"/>
  <c r="E238" i="310"/>
  <c r="F237" i="310"/>
  <c r="E87" i="241"/>
  <c r="F86" i="241"/>
  <c r="G86" i="241"/>
  <c r="F92" i="262"/>
  <c r="E93" i="262"/>
  <c r="G92" i="262"/>
  <c r="H79" i="244"/>
  <c r="F80" i="244"/>
  <c r="G79" i="244"/>
  <c r="E239" i="310"/>
  <c r="F238" i="310"/>
  <c r="G238" i="310"/>
  <c r="G87" i="241"/>
  <c r="E88" i="241"/>
  <c r="F87" i="241"/>
  <c r="F93" i="262"/>
  <c r="E94" i="262"/>
  <c r="G93" i="262"/>
  <c r="H80" i="244"/>
  <c r="F81" i="244"/>
  <c r="G80" i="244"/>
  <c r="E240" i="310"/>
  <c r="G239" i="310"/>
  <c r="F239" i="310"/>
  <c r="E89" i="241"/>
  <c r="G88" i="241"/>
  <c r="F88" i="241"/>
  <c r="F94" i="262"/>
  <c r="E95" i="262"/>
  <c r="G94" i="262"/>
  <c r="H81" i="244"/>
  <c r="G81" i="244"/>
  <c r="F82" i="244"/>
  <c r="G240" i="310"/>
  <c r="E241" i="310"/>
  <c r="F240" i="310"/>
  <c r="G89" i="241"/>
  <c r="E90" i="241"/>
  <c r="F89" i="241"/>
  <c r="F95" i="262"/>
  <c r="E96" i="262"/>
  <c r="G95" i="262"/>
  <c r="H82" i="244"/>
  <c r="G82" i="244"/>
  <c r="F83" i="244"/>
  <c r="G241" i="310"/>
  <c r="E242" i="310"/>
  <c r="F241" i="310"/>
  <c r="G90" i="241"/>
  <c r="E91" i="241"/>
  <c r="F90" i="241"/>
  <c r="F96" i="262"/>
  <c r="E97" i="262"/>
  <c r="G96" i="262"/>
  <c r="H83" i="244"/>
  <c r="G83" i="244"/>
  <c r="F84" i="244"/>
  <c r="F242" i="310"/>
  <c r="E243" i="310"/>
  <c r="G242" i="310"/>
  <c r="G91" i="241"/>
  <c r="E92" i="241"/>
  <c r="F91" i="241"/>
  <c r="F97" i="262"/>
  <c r="E98" i="262"/>
  <c r="G97" i="262"/>
  <c r="F85" i="244"/>
  <c r="G84" i="244"/>
  <c r="H84" i="244"/>
  <c r="G243" i="310"/>
  <c r="E244" i="310"/>
  <c r="F243" i="310"/>
  <c r="E93" i="241"/>
  <c r="G92" i="241"/>
  <c r="F92" i="241"/>
  <c r="F98" i="262"/>
  <c r="E99" i="262"/>
  <c r="G98" i="262"/>
  <c r="G85" i="244"/>
  <c r="H85" i="244"/>
  <c r="F86" i="244"/>
  <c r="F244" i="310"/>
  <c r="E245" i="310"/>
  <c r="G244" i="310"/>
  <c r="E94" i="241"/>
  <c r="G93" i="241"/>
  <c r="F93" i="241"/>
  <c r="F99" i="262"/>
  <c r="E100" i="262"/>
  <c r="G99" i="262"/>
  <c r="G86" i="244"/>
  <c r="F87" i="244"/>
  <c r="H86" i="244"/>
  <c r="E246" i="310"/>
  <c r="F245" i="310"/>
  <c r="G245" i="310"/>
  <c r="E95" i="241"/>
  <c r="G94" i="241"/>
  <c r="F94" i="241"/>
  <c r="F100" i="262"/>
  <c r="E101" i="262"/>
  <c r="G100" i="262"/>
  <c r="F88" i="244"/>
  <c r="H87" i="244"/>
  <c r="G87" i="244"/>
  <c r="G246" i="310"/>
  <c r="E247" i="310"/>
  <c r="F246" i="310"/>
  <c r="G95" i="241"/>
  <c r="E96" i="241"/>
  <c r="F95" i="241"/>
  <c r="F101" i="262"/>
  <c r="E102" i="262"/>
  <c r="G101" i="262"/>
  <c r="H88" i="244"/>
  <c r="F89" i="244"/>
  <c r="G88" i="244"/>
  <c r="G247" i="310"/>
  <c r="E248" i="310"/>
  <c r="F247" i="310"/>
  <c r="G96" i="241"/>
  <c r="E97" i="241"/>
  <c r="F96" i="241"/>
  <c r="F102" i="262"/>
  <c r="E103" i="262"/>
  <c r="G102" i="262"/>
  <c r="F90" i="244"/>
  <c r="H89" i="244"/>
  <c r="G89" i="244"/>
  <c r="G248" i="310"/>
  <c r="E249" i="310"/>
  <c r="F248" i="310"/>
  <c r="F97" i="241"/>
  <c r="E98" i="241"/>
  <c r="G97" i="241"/>
  <c r="F103" i="262"/>
  <c r="E104" i="262"/>
  <c r="G103" i="262"/>
  <c r="G90" i="244"/>
  <c r="F91" i="244"/>
  <c r="H90" i="244"/>
  <c r="G249" i="310"/>
  <c r="E250" i="310"/>
  <c r="F249" i="310"/>
  <c r="E99" i="241"/>
  <c r="F98" i="241"/>
  <c r="G98" i="241"/>
  <c r="F104" i="262"/>
  <c r="E105" i="262"/>
  <c r="G104" i="262"/>
  <c r="F92" i="244"/>
  <c r="G91" i="244"/>
  <c r="H91" i="244"/>
  <c r="G250" i="310"/>
  <c r="F250" i="310"/>
  <c r="E251" i="310"/>
  <c r="G99" i="241"/>
  <c r="E100" i="241"/>
  <c r="F99" i="241"/>
  <c r="F105" i="262"/>
  <c r="E106" i="262"/>
  <c r="G105" i="262"/>
  <c r="G92" i="244"/>
  <c r="H92" i="244"/>
  <c r="H4" i="239"/>
  <c r="H4" i="241"/>
  <c r="H4" i="244"/>
  <c r="G251" i="310"/>
  <c r="E252" i="310"/>
  <c r="F251" i="310"/>
  <c r="E101" i="241"/>
  <c r="F100" i="241"/>
  <c r="G100" i="241"/>
  <c r="F106" i="262"/>
  <c r="E107" i="262"/>
  <c r="G106" i="262"/>
  <c r="I1" i="133"/>
  <c r="I9" i="230"/>
  <c r="F6" i="238"/>
  <c r="G252" i="310"/>
  <c r="E253" i="310"/>
  <c r="F252" i="310"/>
  <c r="F101" i="241"/>
  <c r="E102" i="241"/>
  <c r="G101" i="241"/>
  <c r="F107" i="262"/>
  <c r="E108" i="262"/>
  <c r="G107" i="262"/>
  <c r="E20" i="165"/>
  <c r="E56" i="165"/>
  <c r="E55" i="165"/>
  <c r="B6" i="256"/>
  <c r="B8" i="256"/>
  <c r="E12" i="165"/>
  <c r="E54" i="165"/>
  <c r="F253" i="310"/>
  <c r="G253" i="310"/>
  <c r="E254" i="310"/>
  <c r="E103" i="241"/>
  <c r="F102" i="241"/>
  <c r="G102" i="241"/>
  <c r="F108" i="262"/>
  <c r="G108" i="262"/>
  <c r="E109" i="262"/>
  <c r="B35" i="256"/>
  <c r="E60" i="165"/>
  <c r="B32" i="256"/>
  <c r="A31" i="256"/>
  <c r="A34" i="256"/>
  <c r="H41" i="54"/>
  <c r="C58" i="165"/>
  <c r="E61" i="165"/>
  <c r="U2" i="238"/>
  <c r="I5" i="133"/>
  <c r="G254" i="310"/>
  <c r="E255" i="310"/>
  <c r="F254" i="310"/>
  <c r="G103" i="241"/>
  <c r="E104" i="241"/>
  <c r="F103" i="241"/>
  <c r="E110" i="262"/>
  <c r="F109" i="262"/>
  <c r="G109" i="262"/>
  <c r="G255" i="310"/>
  <c r="E256" i="310"/>
  <c r="F255" i="310"/>
  <c r="E105" i="241"/>
  <c r="G104" i="241"/>
  <c r="F104" i="241"/>
  <c r="F110" i="262"/>
  <c r="G110" i="262"/>
  <c r="E111" i="262"/>
  <c r="F256" i="310"/>
  <c r="G256" i="310"/>
  <c r="E257" i="310"/>
  <c r="G105" i="241"/>
  <c r="E106" i="241"/>
  <c r="F105" i="241"/>
  <c r="F111" i="262"/>
  <c r="G111" i="262"/>
  <c r="E112" i="262"/>
  <c r="F257" i="310"/>
  <c r="E258" i="310"/>
  <c r="G257" i="310"/>
  <c r="E107" i="241"/>
  <c r="G106" i="241"/>
  <c r="F106" i="241"/>
  <c r="F112" i="262"/>
  <c r="G112" i="262"/>
  <c r="E113" i="262"/>
  <c r="E259" i="310"/>
  <c r="G258" i="310"/>
  <c r="F258" i="310"/>
  <c r="G107" i="241"/>
  <c r="E108" i="241"/>
  <c r="F107" i="241"/>
  <c r="F113" i="262"/>
  <c r="G113" i="262"/>
  <c r="E114" i="262"/>
  <c r="G259" i="310"/>
  <c r="E260" i="310"/>
  <c r="F259" i="310"/>
  <c r="G108" i="241"/>
  <c r="E109" i="241"/>
  <c r="F108" i="241"/>
  <c r="F114" i="262"/>
  <c r="G114" i="262"/>
  <c r="E115" i="262"/>
  <c r="F260" i="310"/>
  <c r="G260" i="310"/>
  <c r="E261" i="310"/>
  <c r="G109" i="241"/>
  <c r="E110" i="241"/>
  <c r="F109" i="241"/>
  <c r="F115" i="262"/>
  <c r="E116" i="262"/>
  <c r="G115" i="262"/>
  <c r="G261" i="310"/>
  <c r="E262" i="310"/>
  <c r="F261" i="310"/>
  <c r="G110" i="241"/>
  <c r="E111" i="241"/>
  <c r="F110" i="241"/>
  <c r="E117" i="262"/>
  <c r="F116" i="262"/>
  <c r="G116" i="262"/>
  <c r="E263" i="310"/>
  <c r="G262" i="310"/>
  <c r="F262" i="310"/>
  <c r="F111" i="241"/>
  <c r="E112" i="241"/>
  <c r="G111" i="241"/>
  <c r="F117" i="262"/>
  <c r="G117" i="262"/>
  <c r="E118" i="262"/>
  <c r="E264" i="310"/>
  <c r="F263" i="310"/>
  <c r="G263" i="310"/>
  <c r="E113" i="241"/>
  <c r="G112" i="241"/>
  <c r="F112" i="241"/>
  <c r="F118" i="262"/>
  <c r="G118" i="262"/>
  <c r="E119" i="262"/>
  <c r="G264" i="310"/>
  <c r="F264" i="310"/>
  <c r="E265" i="310"/>
  <c r="F113" i="241"/>
  <c r="E114" i="241"/>
  <c r="G113" i="241"/>
  <c r="F119" i="262"/>
  <c r="G119" i="262"/>
  <c r="E120" i="262"/>
  <c r="F265" i="310"/>
  <c r="E266" i="310"/>
  <c r="G265" i="310"/>
  <c r="F114" i="241"/>
  <c r="E115" i="241"/>
  <c r="G114" i="241"/>
  <c r="F120" i="262"/>
  <c r="G120" i="262"/>
  <c r="E121" i="262"/>
  <c r="E267" i="310"/>
  <c r="G266" i="310"/>
  <c r="F266" i="310"/>
  <c r="E116" i="241"/>
  <c r="G115" i="241"/>
  <c r="F115" i="241"/>
  <c r="E122" i="262"/>
  <c r="G121" i="262"/>
  <c r="F121" i="262"/>
  <c r="G267" i="310"/>
  <c r="E268" i="310"/>
  <c r="F267" i="310"/>
  <c r="E117" i="241"/>
  <c r="G116" i="241"/>
  <c r="F116" i="241"/>
  <c r="F122" i="262"/>
  <c r="G122" i="262"/>
  <c r="E123" i="262"/>
  <c r="E269" i="310"/>
  <c r="G268" i="310"/>
  <c r="F268" i="310"/>
  <c r="G117" i="241"/>
  <c r="E118" i="241"/>
  <c r="F117" i="241"/>
  <c r="F123" i="262"/>
  <c r="G123" i="262"/>
  <c r="E124" i="262"/>
  <c r="G269" i="310"/>
  <c r="E270" i="310"/>
  <c r="F269" i="310"/>
  <c r="G118" i="241"/>
  <c r="E119" i="241"/>
  <c r="F118" i="241"/>
  <c r="G124" i="262"/>
  <c r="F124" i="262"/>
  <c r="E125" i="262"/>
  <c r="G270" i="310"/>
  <c r="E271" i="310"/>
  <c r="F270" i="310"/>
  <c r="G119" i="241"/>
  <c r="E120" i="241"/>
  <c r="F119" i="241"/>
  <c r="F125" i="262"/>
  <c r="G125" i="262"/>
  <c r="E126" i="262"/>
  <c r="G271" i="310"/>
  <c r="E272" i="310"/>
  <c r="F271" i="310"/>
  <c r="G120" i="241"/>
  <c r="E121" i="241"/>
  <c r="F120" i="241"/>
  <c r="F126" i="262"/>
  <c r="G126" i="262"/>
  <c r="E127" i="262"/>
  <c r="G272" i="310"/>
  <c r="E273" i="310"/>
  <c r="F272" i="310"/>
  <c r="G121" i="241"/>
  <c r="E122" i="241"/>
  <c r="F121" i="241"/>
  <c r="G127" i="262"/>
  <c r="E128" i="262"/>
  <c r="F127" i="262"/>
  <c r="G273" i="310"/>
  <c r="E274" i="310"/>
  <c r="F273" i="310"/>
  <c r="E123" i="241"/>
  <c r="F122" i="241"/>
  <c r="G122" i="241"/>
  <c r="F128" i="262"/>
  <c r="E129" i="262"/>
  <c r="G128" i="262"/>
  <c r="G274" i="310"/>
  <c r="E275" i="310"/>
  <c r="F274" i="310"/>
  <c r="F123" i="241"/>
  <c r="E124" i="241"/>
  <c r="G123" i="241"/>
  <c r="E130" i="262"/>
  <c r="F129" i="262"/>
  <c r="G129" i="262"/>
  <c r="E276" i="310"/>
  <c r="G275" i="310"/>
  <c r="F275" i="310"/>
  <c r="E125" i="241"/>
  <c r="G124" i="241"/>
  <c r="F124" i="241"/>
  <c r="F130" i="262"/>
  <c r="G130" i="262"/>
  <c r="E131" i="262"/>
  <c r="G276" i="310"/>
  <c r="E277" i="310"/>
  <c r="F276" i="310"/>
  <c r="F125" i="241"/>
  <c r="E126" i="241"/>
  <c r="G125" i="241"/>
  <c r="F131" i="262"/>
  <c r="G131" i="262"/>
  <c r="E132" i="262"/>
  <c r="F277" i="310"/>
  <c r="G277" i="310"/>
  <c r="E278" i="310"/>
  <c r="E127" i="241"/>
  <c r="G126" i="241"/>
  <c r="F126" i="241"/>
  <c r="F132" i="262"/>
  <c r="G132" i="262"/>
  <c r="E133" i="262"/>
  <c r="F278" i="310"/>
  <c r="G278" i="310"/>
  <c r="E279" i="310"/>
  <c r="G127" i="241"/>
  <c r="E128" i="241"/>
  <c r="F127" i="241"/>
  <c r="F133" i="262"/>
  <c r="G133" i="262"/>
  <c r="E134" i="262"/>
  <c r="G279" i="310"/>
  <c r="E280" i="310"/>
  <c r="F279" i="310"/>
  <c r="E129" i="241"/>
  <c r="G128" i="241"/>
  <c r="F128" i="241"/>
  <c r="E135" i="262"/>
  <c r="F134" i="262"/>
  <c r="G134" i="262"/>
  <c r="G280" i="310"/>
  <c r="E281" i="310"/>
  <c r="F280" i="310"/>
  <c r="G129" i="241"/>
  <c r="E130" i="241"/>
  <c r="F129" i="241"/>
  <c r="F135" i="262"/>
  <c r="G135" i="262"/>
  <c r="E136" i="262"/>
  <c r="E282" i="310"/>
  <c r="G281" i="310"/>
  <c r="F281" i="310"/>
  <c r="G130" i="241"/>
  <c r="E131" i="241"/>
  <c r="F130" i="241"/>
  <c r="F136" i="262"/>
  <c r="E137" i="262"/>
  <c r="G136" i="262"/>
  <c r="G282" i="310"/>
  <c r="E283" i="310"/>
  <c r="F282" i="310"/>
  <c r="F131" i="241"/>
  <c r="E132" i="241"/>
  <c r="G131" i="241"/>
  <c r="F137" i="262"/>
  <c r="E138" i="262"/>
  <c r="G137" i="262"/>
  <c r="F283" i="310"/>
  <c r="E284" i="310"/>
  <c r="G283" i="310"/>
  <c r="E133" i="241"/>
  <c r="G132" i="241"/>
  <c r="F132" i="241"/>
  <c r="G138" i="262"/>
  <c r="F138" i="262"/>
  <c r="E139" i="262"/>
  <c r="E285" i="310"/>
  <c r="G284" i="310"/>
  <c r="F284" i="310"/>
  <c r="F133" i="241"/>
  <c r="E134" i="241"/>
  <c r="G133" i="241"/>
  <c r="E140" i="262"/>
  <c r="G139" i="262"/>
  <c r="F139" i="262"/>
  <c r="G285" i="310"/>
  <c r="E286" i="310"/>
  <c r="F285" i="310"/>
  <c r="G134" i="241"/>
  <c r="E135" i="241"/>
  <c r="F134" i="241"/>
  <c r="E141" i="262"/>
  <c r="F140" i="262"/>
  <c r="G140" i="262"/>
  <c r="G286" i="310"/>
  <c r="E287" i="310"/>
  <c r="F286" i="310"/>
  <c r="G135" i="241"/>
  <c r="E136" i="241"/>
  <c r="F135" i="241"/>
  <c r="F141" i="262"/>
  <c r="G141" i="262"/>
  <c r="E142" i="262"/>
  <c r="F287" i="310"/>
  <c r="G287" i="310"/>
  <c r="E288" i="310"/>
  <c r="G136" i="241"/>
  <c r="E137" i="241"/>
  <c r="F136" i="241"/>
  <c r="G142" i="262"/>
  <c r="E143" i="262"/>
  <c r="F142" i="262"/>
  <c r="G288" i="310"/>
  <c r="E289" i="310"/>
  <c r="F288" i="310"/>
  <c r="E138" i="241"/>
  <c r="G137" i="241"/>
  <c r="F137" i="241"/>
  <c r="F143" i="262"/>
  <c r="G143" i="262"/>
  <c r="E144" i="262"/>
  <c r="G289" i="310"/>
  <c r="E290" i="310"/>
  <c r="F289" i="310"/>
  <c r="F138" i="241"/>
  <c r="E139" i="241"/>
  <c r="G138" i="241"/>
  <c r="F144" i="262"/>
  <c r="E145" i="262"/>
  <c r="G144" i="262"/>
  <c r="G290" i="310"/>
  <c r="E291" i="310"/>
  <c r="F290" i="310"/>
  <c r="G139" i="241"/>
  <c r="E140" i="241"/>
  <c r="F139" i="241"/>
  <c r="F145" i="262"/>
  <c r="G145" i="262"/>
  <c r="E146" i="262"/>
  <c r="G291" i="310"/>
  <c r="E292" i="310"/>
  <c r="F291" i="310"/>
  <c r="E141" i="241"/>
  <c r="G140" i="241"/>
  <c r="F140" i="241"/>
  <c r="E147" i="262"/>
  <c r="F146" i="262"/>
  <c r="G146" i="262"/>
  <c r="F292" i="310"/>
  <c r="G292" i="310"/>
  <c r="E293" i="310"/>
  <c r="G141" i="241"/>
  <c r="E142" i="241"/>
  <c r="F141" i="241"/>
  <c r="F147" i="262"/>
  <c r="G147" i="262"/>
  <c r="E148" i="262"/>
  <c r="G293" i="310"/>
  <c r="E294" i="310"/>
  <c r="F293" i="310"/>
  <c r="F142" i="241"/>
  <c r="E143" i="241"/>
  <c r="G142" i="241"/>
  <c r="F148" i="262"/>
  <c r="G148" i="262"/>
  <c r="E149" i="262"/>
  <c r="E295" i="310"/>
  <c r="F294" i="310"/>
  <c r="G294" i="310"/>
  <c r="G143" i="241"/>
  <c r="E144" i="241"/>
  <c r="F143" i="241"/>
  <c r="F149" i="262"/>
  <c r="E150" i="262"/>
  <c r="G149" i="262"/>
  <c r="F295" i="310"/>
  <c r="E296" i="310"/>
  <c r="G295" i="310"/>
  <c r="F144" i="241"/>
  <c r="E145" i="241"/>
  <c r="G144" i="241"/>
  <c r="F150" i="262"/>
  <c r="E151" i="262"/>
  <c r="G150" i="262"/>
  <c r="G296" i="310"/>
  <c r="E297" i="310"/>
  <c r="F296" i="310"/>
  <c r="E146" i="241"/>
  <c r="G145" i="241"/>
  <c r="F145" i="241"/>
  <c r="F151" i="262"/>
  <c r="G151" i="262"/>
  <c r="E152" i="262"/>
  <c r="G297" i="310"/>
  <c r="E298" i="310"/>
  <c r="F297" i="310"/>
  <c r="F146" i="241"/>
  <c r="E147" i="241"/>
  <c r="G146" i="241"/>
  <c r="E153" i="262"/>
  <c r="F152" i="262"/>
  <c r="G152" i="262"/>
  <c r="E299" i="310"/>
  <c r="G298" i="310"/>
  <c r="F298" i="310"/>
  <c r="E148" i="241"/>
  <c r="F147" i="241"/>
  <c r="G147" i="241"/>
  <c r="F153" i="262"/>
  <c r="G153" i="262"/>
  <c r="E154" i="262"/>
  <c r="E300" i="310"/>
  <c r="G299" i="310"/>
  <c r="F299" i="310"/>
  <c r="F148" i="241"/>
  <c r="E149" i="241"/>
  <c r="G148" i="241"/>
  <c r="E155" i="262"/>
  <c r="G154" i="262"/>
  <c r="F154" i="262"/>
  <c r="G300" i="310"/>
  <c r="E301" i="310"/>
  <c r="F300" i="310"/>
  <c r="G149" i="241"/>
  <c r="E150" i="241"/>
  <c r="F149" i="241"/>
  <c r="F155" i="262"/>
  <c r="G155" i="262"/>
  <c r="E156" i="262"/>
  <c r="F301" i="310"/>
  <c r="G301" i="310"/>
  <c r="E302" i="310"/>
  <c r="F150" i="241"/>
  <c r="E151" i="241"/>
  <c r="G150" i="241"/>
  <c r="E157" i="262"/>
  <c r="E158" i="262"/>
  <c r="F156" i="262"/>
  <c r="G156" i="262"/>
  <c r="G302" i="310"/>
  <c r="F302" i="310"/>
  <c r="E303" i="310"/>
  <c r="G151" i="241"/>
  <c r="E152" i="241"/>
  <c r="F151" i="241"/>
  <c r="F158" i="262"/>
  <c r="E159" i="262"/>
  <c r="G158" i="262"/>
  <c r="G157" i="262"/>
  <c r="F157" i="262"/>
  <c r="AF63" i="249"/>
  <c r="G303" i="310"/>
  <c r="E304" i="310"/>
  <c r="F303" i="310"/>
  <c r="F152" i="241"/>
  <c r="E153" i="241"/>
  <c r="G152" i="241"/>
  <c r="F159" i="262"/>
  <c r="E160" i="262"/>
  <c r="G159" i="262"/>
  <c r="E305" i="310"/>
  <c r="G304" i="310"/>
  <c r="F304" i="310"/>
  <c r="F153" i="241"/>
  <c r="E154" i="241"/>
  <c r="G153" i="241"/>
  <c r="F160" i="262"/>
  <c r="E161" i="262"/>
  <c r="G160" i="262"/>
  <c r="G305" i="310"/>
  <c r="E306" i="310"/>
  <c r="F305" i="310"/>
  <c r="G154" i="241"/>
  <c r="E155" i="241"/>
  <c r="F154" i="241"/>
  <c r="F161" i="262"/>
  <c r="E162" i="262"/>
  <c r="G161" i="262"/>
  <c r="G306" i="310"/>
  <c r="E307" i="310"/>
  <c r="F306" i="310"/>
  <c r="F155" i="241"/>
  <c r="E156" i="241"/>
  <c r="G155" i="241"/>
  <c r="F162" i="262"/>
  <c r="E163" i="262"/>
  <c r="G162" i="262"/>
  <c r="G307" i="310"/>
  <c r="E308" i="310"/>
  <c r="F307" i="310"/>
  <c r="F156" i="241"/>
  <c r="E157" i="241"/>
  <c r="G156" i="241"/>
  <c r="F163" i="262"/>
  <c r="E164" i="262"/>
  <c r="G163" i="262"/>
  <c r="F308" i="310"/>
  <c r="E309" i="310"/>
  <c r="G308" i="310"/>
  <c r="E158" i="241"/>
  <c r="F157" i="241"/>
  <c r="G157" i="241"/>
  <c r="F164" i="262"/>
  <c r="E165" i="262"/>
  <c r="G164" i="262"/>
  <c r="G309" i="310"/>
  <c r="E310" i="310"/>
  <c r="F309" i="310"/>
  <c r="F158" i="241"/>
  <c r="E159" i="241"/>
  <c r="G158" i="241"/>
  <c r="F165" i="262"/>
  <c r="E166" i="262"/>
  <c r="E167" i="262"/>
  <c r="G165" i="262"/>
  <c r="E311" i="310"/>
  <c r="F310" i="310"/>
  <c r="G310" i="310"/>
  <c r="G167" i="262"/>
  <c r="E168" i="262"/>
  <c r="F167" i="262"/>
  <c r="E160" i="241"/>
  <c r="G159" i="241"/>
  <c r="F159" i="241"/>
  <c r="F166" i="262"/>
  <c r="G166" i="262"/>
  <c r="F311" i="310"/>
  <c r="G311" i="310"/>
  <c r="E312" i="310"/>
  <c r="E313" i="310"/>
  <c r="E169" i="262"/>
  <c r="F168" i="262"/>
  <c r="G168" i="262"/>
  <c r="G160" i="241"/>
  <c r="E161" i="241"/>
  <c r="F160" i="241"/>
  <c r="F313" i="310"/>
  <c r="E314" i="310"/>
  <c r="G313" i="310"/>
  <c r="G312" i="310"/>
  <c r="F312" i="310"/>
  <c r="E170" i="262"/>
  <c r="G169" i="262"/>
  <c r="F169" i="262"/>
  <c r="G161" i="241"/>
  <c r="E162" i="241"/>
  <c r="F161" i="241"/>
  <c r="F314" i="310"/>
  <c r="E315" i="310"/>
  <c r="G314" i="310"/>
  <c r="G170" i="262"/>
  <c r="F170" i="262"/>
  <c r="E171" i="262"/>
  <c r="G162" i="241"/>
  <c r="E163" i="241"/>
  <c r="F162" i="241"/>
  <c r="F315" i="310"/>
  <c r="E316" i="310"/>
  <c r="G315" i="310"/>
  <c r="E172" i="262"/>
  <c r="G171" i="262"/>
  <c r="F171" i="262"/>
  <c r="G163" i="241"/>
  <c r="E164" i="241"/>
  <c r="F163" i="241"/>
  <c r="F316" i="310"/>
  <c r="E317" i="310"/>
  <c r="G316" i="310"/>
  <c r="E173" i="262"/>
  <c r="E174" i="262"/>
  <c r="G172" i="262"/>
  <c r="F172" i="262"/>
  <c r="E165" i="241"/>
  <c r="F164" i="241"/>
  <c r="G164" i="241"/>
  <c r="F317" i="310"/>
  <c r="E318" i="310"/>
  <c r="G317" i="310"/>
  <c r="E175" i="262"/>
  <c r="G174" i="262"/>
  <c r="F174" i="262"/>
  <c r="G173" i="262"/>
  <c r="F173" i="262"/>
  <c r="F165" i="241"/>
  <c r="E166" i="241"/>
  <c r="G165" i="241"/>
  <c r="F318" i="310"/>
  <c r="E319" i="310"/>
  <c r="G318" i="310"/>
  <c r="E176" i="262"/>
  <c r="G175" i="262"/>
  <c r="F175" i="262"/>
  <c r="G166" i="241"/>
  <c r="E167" i="241"/>
  <c r="F166" i="241"/>
  <c r="F319" i="310"/>
  <c r="E320" i="310"/>
  <c r="G319" i="310"/>
  <c r="G176" i="262"/>
  <c r="E177" i="262"/>
  <c r="F176" i="262"/>
  <c r="G167" i="241"/>
  <c r="E168" i="241"/>
  <c r="F167" i="241"/>
  <c r="F320" i="310"/>
  <c r="E321" i="310"/>
  <c r="G320" i="310"/>
  <c r="G177" i="262"/>
  <c r="E178" i="262"/>
  <c r="F177" i="262"/>
  <c r="E169" i="241"/>
  <c r="F168" i="241"/>
  <c r="G168" i="241"/>
  <c r="F321" i="310"/>
  <c r="E322" i="310"/>
  <c r="G321" i="310"/>
  <c r="E179" i="262"/>
  <c r="F178" i="262"/>
  <c r="G178" i="262"/>
  <c r="G169" i="241"/>
  <c r="E170" i="241"/>
  <c r="F169" i="241"/>
  <c r="F322" i="310"/>
  <c r="E323" i="310"/>
  <c r="G322" i="310"/>
  <c r="G179" i="262"/>
  <c r="F179" i="262"/>
  <c r="E180" i="262"/>
  <c r="G170" i="241"/>
  <c r="E171" i="241"/>
  <c r="F170" i="241"/>
  <c r="F323" i="310"/>
  <c r="E324" i="310"/>
  <c r="G323" i="310"/>
  <c r="G180" i="262"/>
  <c r="F180" i="262"/>
  <c r="E181" i="262"/>
  <c r="G171" i="241"/>
  <c r="E172" i="241"/>
  <c r="F171" i="241"/>
  <c r="F324" i="310"/>
  <c r="E325" i="310"/>
  <c r="G324" i="310"/>
  <c r="G181" i="262"/>
  <c r="E182" i="262"/>
  <c r="F181" i="262"/>
  <c r="G172" i="241"/>
  <c r="E173" i="241"/>
  <c r="F172" i="241"/>
  <c r="F325" i="310"/>
  <c r="E326" i="310"/>
  <c r="G325" i="310"/>
  <c r="E183" i="262"/>
  <c r="F182" i="262"/>
  <c r="G182" i="262"/>
  <c r="G173" i="241"/>
  <c r="E174" i="241"/>
  <c r="F173" i="241"/>
  <c r="F326" i="310"/>
  <c r="E327" i="310"/>
  <c r="G326" i="310"/>
  <c r="G183" i="262"/>
  <c r="E184" i="262"/>
  <c r="F183" i="262"/>
  <c r="F174" i="241"/>
  <c r="E175" i="241"/>
  <c r="G174" i="241"/>
  <c r="F327" i="310"/>
  <c r="E328" i="310"/>
  <c r="G327" i="310"/>
  <c r="G184" i="262"/>
  <c r="F184" i="262"/>
  <c r="E185" i="262"/>
  <c r="G175" i="241"/>
  <c r="E176" i="241"/>
  <c r="F175" i="241"/>
  <c r="F328" i="310"/>
  <c r="E329" i="310"/>
  <c r="G328" i="310"/>
  <c r="G185" i="262"/>
  <c r="E186" i="262"/>
  <c r="F185" i="262"/>
  <c r="E177" i="241"/>
  <c r="G176" i="241"/>
  <c r="F176" i="241"/>
  <c r="F329" i="310"/>
  <c r="E330" i="310"/>
  <c r="G329" i="310"/>
  <c r="E187" i="262"/>
  <c r="F186" i="262"/>
  <c r="G186" i="262"/>
  <c r="E178" i="241"/>
  <c r="G177" i="241"/>
  <c r="F177" i="241"/>
  <c r="F330" i="310"/>
  <c r="E331" i="310"/>
  <c r="E332" i="310"/>
  <c r="G330" i="310"/>
  <c r="G187" i="262"/>
  <c r="F187" i="262"/>
  <c r="F178" i="241"/>
  <c r="E179" i="241"/>
  <c r="G178" i="241"/>
  <c r="E333" i="310"/>
  <c r="G332" i="310"/>
  <c r="F332" i="310"/>
  <c r="F331" i="310"/>
  <c r="G331" i="310"/>
  <c r="G179" i="241"/>
  <c r="E180" i="241"/>
  <c r="F179" i="241"/>
  <c r="E334" i="310"/>
  <c r="F333" i="310"/>
  <c r="G333" i="310"/>
  <c r="G180" i="241"/>
  <c r="E181" i="241"/>
  <c r="F180" i="241"/>
  <c r="E335" i="310"/>
  <c r="F334" i="310"/>
  <c r="G334" i="310"/>
  <c r="F181" i="241"/>
  <c r="E182" i="241"/>
  <c r="G181" i="241"/>
  <c r="E336" i="310"/>
  <c r="G335" i="310"/>
  <c r="F335" i="310"/>
  <c r="F182" i="241"/>
  <c r="E183" i="241"/>
  <c r="G182" i="241"/>
  <c r="E337" i="310"/>
  <c r="F336" i="310"/>
  <c r="G336" i="310"/>
  <c r="E184" i="241"/>
  <c r="F183" i="241"/>
  <c r="G183" i="241"/>
  <c r="E338" i="310"/>
  <c r="G337" i="310"/>
  <c r="F337" i="310"/>
  <c r="G184" i="241"/>
  <c r="E185" i="241"/>
  <c r="F184" i="241"/>
  <c r="E339" i="310"/>
  <c r="G338" i="310"/>
  <c r="F338" i="310"/>
  <c r="F185" i="241"/>
  <c r="E186" i="241"/>
  <c r="G185" i="241"/>
  <c r="E340" i="310"/>
  <c r="G339" i="310"/>
  <c r="F339" i="310"/>
  <c r="F186" i="241"/>
  <c r="E187" i="241"/>
  <c r="G186" i="241"/>
  <c r="G340" i="310"/>
  <c r="E341" i="310"/>
  <c r="F340" i="310"/>
  <c r="F187" i="241"/>
  <c r="E188" i="241"/>
  <c r="G187" i="241"/>
  <c r="E342" i="310"/>
  <c r="G341" i="310"/>
  <c r="F341" i="310"/>
  <c r="F188" i="241"/>
  <c r="E189" i="241"/>
  <c r="G188" i="241"/>
  <c r="G342" i="310"/>
  <c r="E343" i="310"/>
  <c r="F342" i="310"/>
  <c r="E190" i="241"/>
  <c r="F189" i="241"/>
  <c r="G189" i="241"/>
  <c r="E344" i="310"/>
  <c r="G343" i="310"/>
  <c r="F343" i="310"/>
  <c r="G190" i="241"/>
  <c r="E191" i="241"/>
  <c r="F190" i="241"/>
  <c r="G344" i="310"/>
  <c r="E345" i="310"/>
  <c r="F344" i="310"/>
  <c r="F191" i="241"/>
  <c r="E192" i="241"/>
  <c r="G191" i="241"/>
  <c r="E346" i="310"/>
  <c r="G345" i="310"/>
  <c r="F345" i="310"/>
  <c r="E193" i="241"/>
  <c r="G192" i="241"/>
  <c r="F192" i="241"/>
  <c r="G346" i="310"/>
  <c r="E347" i="310"/>
  <c r="F346" i="310"/>
  <c r="G193" i="241"/>
  <c r="E194" i="241"/>
  <c r="F193" i="241"/>
  <c r="E348" i="310"/>
  <c r="G347" i="310"/>
  <c r="F347" i="310"/>
  <c r="F194" i="241"/>
  <c r="E195" i="241"/>
  <c r="G194" i="241"/>
  <c r="G348" i="310"/>
  <c r="F348" i="310"/>
  <c r="E349" i="310"/>
  <c r="E196" i="241"/>
  <c r="G195" i="241"/>
  <c r="F195" i="241"/>
  <c r="E350" i="310"/>
  <c r="G349" i="310"/>
  <c r="F349" i="310"/>
  <c r="G196" i="241"/>
  <c r="E197" i="241"/>
  <c r="F196" i="241"/>
  <c r="G350" i="310"/>
  <c r="E351" i="310"/>
  <c r="F350" i="310"/>
  <c r="E198" i="241"/>
  <c r="G197" i="241"/>
  <c r="F197" i="241"/>
  <c r="G351" i="310"/>
  <c r="E352" i="310"/>
  <c r="F351" i="310"/>
  <c r="G198" i="241"/>
  <c r="E199" i="241"/>
  <c r="F198" i="241"/>
  <c r="E353" i="310"/>
  <c r="G352" i="310"/>
  <c r="F352" i="310"/>
  <c r="G199" i="241"/>
  <c r="E200" i="241"/>
  <c r="F199" i="241"/>
  <c r="G353" i="310"/>
  <c r="E354" i="310"/>
  <c r="F353" i="310"/>
  <c r="E201" i="241"/>
  <c r="G200" i="241"/>
  <c r="F200" i="241"/>
  <c r="G354" i="310"/>
  <c r="E355" i="310"/>
  <c r="F354" i="310"/>
  <c r="F201" i="241"/>
  <c r="E202" i="241"/>
  <c r="G201" i="241"/>
  <c r="E356" i="310"/>
  <c r="G355" i="310"/>
  <c r="F355" i="310"/>
  <c r="E203" i="241"/>
  <c r="G202" i="241"/>
  <c r="F202" i="241"/>
  <c r="G356" i="310"/>
  <c r="F356" i="310"/>
  <c r="E357" i="310"/>
  <c r="F203" i="241"/>
  <c r="E204" i="241"/>
  <c r="G203" i="241"/>
  <c r="G357" i="310"/>
  <c r="F357" i="310"/>
  <c r="E358" i="310"/>
  <c r="E205" i="241"/>
  <c r="F204" i="241"/>
  <c r="G204" i="241"/>
  <c r="G358" i="310"/>
  <c r="E359" i="310"/>
  <c r="F358" i="310"/>
  <c r="G205" i="241"/>
  <c r="E206" i="241"/>
  <c r="F205" i="241"/>
  <c r="E360" i="310"/>
  <c r="G359" i="310"/>
  <c r="F359" i="310"/>
  <c r="G206" i="241"/>
  <c r="E207" i="241"/>
  <c r="F206" i="241"/>
  <c r="G360" i="310"/>
  <c r="F360" i="310"/>
  <c r="E361" i="310"/>
  <c r="F207" i="241"/>
  <c r="E208" i="241"/>
  <c r="G207" i="241"/>
  <c r="E362" i="310"/>
  <c r="F361" i="310"/>
  <c r="G361" i="310"/>
  <c r="G208" i="241"/>
  <c r="E209" i="241"/>
  <c r="F208" i="241"/>
  <c r="E363" i="310"/>
  <c r="G362" i="310"/>
  <c r="F362" i="310"/>
  <c r="F209" i="241"/>
  <c r="E210" i="241"/>
  <c r="G209" i="241"/>
  <c r="F363" i="310"/>
  <c r="G363" i="310"/>
  <c r="E364" i="310"/>
  <c r="G210" i="241"/>
  <c r="E211" i="241"/>
  <c r="F210" i="241"/>
  <c r="F364" i="310"/>
  <c r="G364" i="310"/>
  <c r="E365" i="310"/>
  <c r="G211" i="241"/>
  <c r="E212" i="241"/>
  <c r="F211" i="241"/>
  <c r="F365" i="310"/>
  <c r="G365" i="310"/>
  <c r="E366" i="310"/>
  <c r="E213" i="241"/>
  <c r="G212" i="241"/>
  <c r="F212" i="241"/>
  <c r="F366" i="310"/>
  <c r="E367" i="310"/>
  <c r="G366" i="310"/>
  <c r="E214" i="241"/>
  <c r="F213" i="241"/>
  <c r="G213" i="241"/>
  <c r="F367" i="310"/>
  <c r="G367" i="310"/>
  <c r="G214" i="241"/>
  <c r="E215" i="241"/>
  <c r="F214" i="241"/>
  <c r="G215" i="241"/>
  <c r="E216" i="241"/>
  <c r="F215" i="241"/>
  <c r="F216" i="241"/>
  <c r="E217" i="241"/>
  <c r="G216" i="241"/>
  <c r="F217" i="241"/>
  <c r="E218" i="241"/>
  <c r="G217" i="241"/>
  <c r="F218" i="241"/>
  <c r="E219" i="241"/>
  <c r="G218" i="241"/>
  <c r="E220" i="241"/>
  <c r="F219" i="241"/>
  <c r="G219" i="241"/>
  <c r="E221" i="241"/>
  <c r="F220" i="241"/>
  <c r="G220" i="241"/>
  <c r="F221" i="241"/>
  <c r="E222" i="241"/>
  <c r="G221" i="241"/>
  <c r="G222" i="241"/>
  <c r="E223" i="241"/>
  <c r="F222" i="241"/>
  <c r="G223" i="241"/>
  <c r="E224" i="241"/>
  <c r="F223" i="241"/>
  <c r="G224" i="241"/>
  <c r="E225" i="241"/>
  <c r="F224" i="241"/>
  <c r="F225" i="241"/>
  <c r="E226" i="241"/>
  <c r="G225" i="241"/>
  <c r="F226" i="241"/>
  <c r="E227" i="241"/>
  <c r="G226" i="241"/>
  <c r="E228" i="241"/>
  <c r="F227" i="241"/>
  <c r="G227" i="241"/>
  <c r="E229" i="241"/>
  <c r="G228" i="241"/>
  <c r="F228" i="241"/>
  <c r="F229" i="241"/>
  <c r="E230" i="241"/>
  <c r="G229" i="241"/>
  <c r="E231" i="241"/>
  <c r="G230" i="241"/>
  <c r="F230" i="241"/>
  <c r="G231" i="241"/>
  <c r="E232" i="241"/>
  <c r="F231" i="241"/>
  <c r="E233" i="241"/>
  <c r="G232" i="241"/>
  <c r="F232" i="241"/>
  <c r="G233" i="241"/>
  <c r="E234" i="241"/>
  <c r="F233" i="241"/>
  <c r="E235" i="241"/>
  <c r="F234" i="241"/>
  <c r="G234" i="241"/>
  <c r="F235" i="241"/>
  <c r="E236" i="241"/>
  <c r="G235" i="241"/>
  <c r="G236" i="241"/>
  <c r="E237" i="241"/>
  <c r="F236" i="241"/>
  <c r="G237" i="241"/>
  <c r="E238" i="241"/>
  <c r="F237" i="241"/>
  <c r="E239" i="241"/>
  <c r="F238" i="241"/>
  <c r="G238" i="241"/>
  <c r="F239" i="241"/>
  <c r="E240" i="241"/>
  <c r="G239" i="241"/>
  <c r="F240" i="241"/>
  <c r="E241" i="241"/>
  <c r="G240" i="241"/>
  <c r="F241" i="241"/>
  <c r="E242" i="241"/>
  <c r="G241" i="241"/>
  <c r="F242" i="241"/>
  <c r="E243" i="241"/>
  <c r="G242" i="241"/>
  <c r="E244" i="241"/>
  <c r="G243" i="241"/>
  <c r="F243" i="241"/>
  <c r="E245" i="241"/>
  <c r="F244" i="241"/>
  <c r="G244" i="241"/>
  <c r="E246" i="241"/>
  <c r="G245" i="241"/>
  <c r="F245" i="241"/>
  <c r="E247" i="241"/>
  <c r="F246" i="241"/>
  <c r="G246" i="241"/>
  <c r="G247" i="241"/>
  <c r="E248" i="241"/>
  <c r="F247" i="241"/>
  <c r="E249" i="241"/>
  <c r="G248" i="241"/>
  <c r="F248" i="241"/>
  <c r="F249" i="241"/>
  <c r="E250" i="241"/>
  <c r="G249" i="241"/>
  <c r="E251" i="241"/>
  <c r="G250" i="241"/>
  <c r="F250" i="241"/>
  <c r="G251" i="241"/>
  <c r="E252" i="241"/>
  <c r="F251" i="241"/>
  <c r="E253" i="241"/>
  <c r="F252" i="241"/>
  <c r="G252" i="241"/>
  <c r="G253" i="241"/>
  <c r="E254" i="241"/>
  <c r="F253" i="241"/>
  <c r="G254" i="241"/>
  <c r="E255" i="241"/>
  <c r="F254" i="241"/>
  <c r="E256" i="241"/>
  <c r="F255" i="241"/>
  <c r="G255" i="241"/>
  <c r="G256" i="241"/>
  <c r="E257" i="241"/>
  <c r="F256" i="241"/>
  <c r="E258" i="241"/>
  <c r="F257" i="241"/>
  <c r="G257" i="241"/>
  <c r="G258" i="241"/>
  <c r="E259" i="241"/>
  <c r="F258" i="241"/>
  <c r="G259" i="241"/>
  <c r="E260" i="241"/>
  <c r="F259" i="241"/>
  <c r="F260" i="241"/>
  <c r="E261" i="241"/>
  <c r="G260" i="241"/>
  <c r="F261" i="241"/>
  <c r="E262" i="241"/>
  <c r="G261" i="241"/>
  <c r="G262" i="241"/>
  <c r="E263" i="241"/>
  <c r="F262" i="241"/>
  <c r="G263" i="241"/>
  <c r="E264" i="241"/>
  <c r="F263" i="241"/>
  <c r="G264" i="241"/>
  <c r="E265" i="241"/>
  <c r="F264" i="241"/>
  <c r="F265" i="241"/>
  <c r="E266" i="241"/>
  <c r="G265" i="241"/>
  <c r="F266" i="241"/>
  <c r="E267" i="241"/>
  <c r="G266" i="241"/>
  <c r="E268" i="241"/>
  <c r="F267" i="241"/>
  <c r="G267" i="241"/>
  <c r="E269" i="241"/>
  <c r="F268" i="241"/>
  <c r="G268" i="241"/>
  <c r="E270" i="241"/>
  <c r="G269" i="241"/>
  <c r="F269" i="241"/>
  <c r="G270" i="241"/>
  <c r="E271" i="241"/>
  <c r="F270" i="241"/>
  <c r="E272" i="241"/>
  <c r="F271" i="241"/>
  <c r="G271" i="241"/>
  <c r="E273" i="241"/>
  <c r="F272" i="241"/>
  <c r="G272" i="241"/>
  <c r="E274" i="241"/>
  <c r="G273" i="241"/>
  <c r="F273" i="241"/>
  <c r="G274" i="241"/>
  <c r="E275" i="241"/>
  <c r="F274" i="241"/>
  <c r="G275" i="241"/>
  <c r="E276" i="241"/>
  <c r="F275" i="241"/>
  <c r="G276" i="241"/>
  <c r="E277" i="241"/>
  <c r="F276" i="241"/>
  <c r="G277" i="241"/>
  <c r="E278" i="241"/>
  <c r="F277" i="241"/>
  <c r="G278" i="241"/>
  <c r="E279" i="241"/>
  <c r="F278" i="241"/>
  <c r="F279" i="241"/>
  <c r="E280" i="241"/>
  <c r="G279" i="241"/>
  <c r="G280" i="241"/>
  <c r="E281" i="241"/>
  <c r="F280" i="241"/>
  <c r="F281" i="241"/>
  <c r="E282" i="241"/>
  <c r="G281" i="241"/>
  <c r="G282" i="241"/>
  <c r="E283" i="241"/>
  <c r="F282" i="241"/>
  <c r="E284" i="241"/>
  <c r="F283" i="241"/>
  <c r="G283" i="241"/>
  <c r="G284" i="241"/>
  <c r="E285" i="241"/>
  <c r="F284" i="241"/>
  <c r="F285" i="241"/>
  <c r="E286" i="241"/>
  <c r="G285" i="241"/>
  <c r="E287" i="241"/>
  <c r="F286" i="241"/>
  <c r="G286" i="241"/>
  <c r="F287" i="241"/>
  <c r="E288" i="241"/>
  <c r="G287" i="241"/>
  <c r="G288" i="241"/>
  <c r="E289" i="241"/>
  <c r="F288" i="241"/>
  <c r="G289" i="241"/>
  <c r="E290" i="241"/>
  <c r="F289" i="241"/>
  <c r="G290" i="241"/>
  <c r="E291" i="241"/>
  <c r="E292" i="241"/>
  <c r="F290" i="241"/>
  <c r="G292" i="241"/>
  <c r="E293" i="241"/>
  <c r="F292" i="241"/>
  <c r="G291" i="241"/>
  <c r="F291" i="241"/>
  <c r="G293" i="241"/>
  <c r="E294" i="241"/>
  <c r="F293" i="241"/>
  <c r="E295" i="241"/>
  <c r="G294" i="241"/>
  <c r="F294" i="241"/>
  <c r="G295" i="241"/>
  <c r="F295" i="241"/>
  <c r="E296" i="241"/>
  <c r="E297" i="241"/>
  <c r="G296" i="241"/>
  <c r="F296" i="241"/>
  <c r="G297" i="241"/>
  <c r="F297" i="241"/>
  <c r="E298" i="241"/>
  <c r="G298" i="241"/>
  <c r="F298" i="241"/>
  <c r="E299" i="241"/>
  <c r="G299" i="241"/>
  <c r="E300" i="241"/>
  <c r="F299" i="241"/>
  <c r="G300" i="241"/>
  <c r="F300" i="241"/>
  <c r="E301" i="241"/>
  <c r="E302" i="241"/>
  <c r="G301" i="241"/>
  <c r="F301" i="241"/>
  <c r="E303" i="241"/>
  <c r="G302" i="241"/>
  <c r="F302" i="241"/>
  <c r="E304" i="241"/>
  <c r="G303" i="241"/>
  <c r="F303" i="241"/>
  <c r="E305" i="241"/>
  <c r="F304" i="241"/>
  <c r="G304" i="241"/>
  <c r="F305" i="241"/>
  <c r="G305" i="241"/>
  <c r="E306" i="241"/>
  <c r="E307" i="241"/>
  <c r="G306" i="241"/>
  <c r="F306" i="241"/>
  <c r="G307" i="241"/>
  <c r="E308" i="241"/>
  <c r="F307" i="241"/>
  <c r="E309" i="241"/>
  <c r="F308" i="241"/>
  <c r="G308" i="241"/>
  <c r="F309" i="241"/>
  <c r="E310" i="241"/>
  <c r="G309" i="241"/>
  <c r="E311" i="241"/>
  <c r="G310" i="241"/>
  <c r="F310" i="241"/>
  <c r="F311" i="241"/>
  <c r="E312" i="241"/>
  <c r="G311" i="241"/>
  <c r="F312" i="241"/>
  <c r="E313" i="241"/>
  <c r="G312" i="241"/>
  <c r="G313" i="241"/>
  <c r="F313" i="241"/>
  <c r="E314" i="241"/>
  <c r="E315" i="241"/>
  <c r="G314" i="241"/>
  <c r="F314" i="241"/>
  <c r="G315" i="241"/>
  <c r="F315" i="241"/>
  <c r="E316" i="241"/>
  <c r="E317" i="241"/>
  <c r="G316" i="241"/>
  <c r="F316" i="241"/>
  <c r="G317" i="241"/>
  <c r="F317" i="241"/>
  <c r="E318" i="241"/>
  <c r="E319" i="241"/>
  <c r="G318" i="241"/>
  <c r="F318" i="241"/>
  <c r="G319" i="241"/>
  <c r="F319" i="241"/>
  <c r="E320" i="241"/>
  <c r="E321" i="241"/>
  <c r="G320" i="241"/>
  <c r="F320" i="241"/>
  <c r="G321" i="241"/>
  <c r="F321" i="241"/>
  <c r="E322" i="241"/>
  <c r="E323" i="241"/>
  <c r="G322" i="241"/>
  <c r="F322" i="241"/>
  <c r="G323" i="241"/>
  <c r="F323" i="241"/>
  <c r="E324" i="241"/>
  <c r="E325" i="241"/>
  <c r="G324" i="241"/>
  <c r="F324" i="241"/>
  <c r="G325" i="241"/>
  <c r="F325" i="241"/>
  <c r="E326" i="241"/>
  <c r="E327" i="241"/>
  <c r="G326" i="241"/>
  <c r="F326" i="241"/>
  <c r="E328" i="241"/>
  <c r="G327" i="241"/>
  <c r="F327" i="241"/>
  <c r="G328" i="241"/>
  <c r="E329" i="241"/>
  <c r="F328" i="241"/>
  <c r="G329" i="241"/>
  <c r="E330" i="241"/>
  <c r="F329" i="241"/>
  <c r="G330" i="241"/>
  <c r="E331" i="241"/>
  <c r="F330" i="241"/>
  <c r="F331" i="241"/>
  <c r="E332" i="241"/>
  <c r="G331" i="241"/>
  <c r="G332" i="241"/>
  <c r="E333" i="241"/>
  <c r="F332" i="241"/>
  <c r="G333" i="241"/>
  <c r="F333" i="241"/>
  <c r="E334" i="241"/>
  <c r="G334" i="241"/>
  <c r="F334" i="241"/>
  <c r="E335" i="241"/>
  <c r="E336" i="241"/>
  <c r="G335" i="241"/>
  <c r="F335" i="241"/>
  <c r="E337" i="241"/>
  <c r="G336" i="241"/>
  <c r="F336" i="241"/>
  <c r="G337" i="241"/>
  <c r="E338" i="241"/>
  <c r="F337" i="241"/>
  <c r="E339" i="241"/>
  <c r="G338" i="241"/>
  <c r="F338" i="241"/>
  <c r="G339" i="241"/>
  <c r="E340" i="241"/>
  <c r="F339" i="241"/>
  <c r="E341" i="241"/>
  <c r="G340" i="241"/>
  <c r="F340" i="241"/>
  <c r="G341" i="241"/>
  <c r="E342" i="241"/>
  <c r="F341" i="241"/>
  <c r="G342" i="241"/>
  <c r="F342" i="241"/>
  <c r="E343" i="241"/>
  <c r="G343" i="241"/>
  <c r="F343" i="241"/>
  <c r="E344" i="241"/>
  <c r="G344" i="241"/>
  <c r="F344" i="241"/>
  <c r="E345" i="241"/>
  <c r="E346" i="241"/>
  <c r="G345" i="241"/>
  <c r="F345" i="241"/>
  <c r="F346" i="241"/>
  <c r="G346" i="241"/>
  <c r="E347" i="241"/>
  <c r="E348" i="241"/>
  <c r="F348" i="241"/>
  <c r="G348" i="241"/>
  <c r="E349" i="241"/>
  <c r="G347" i="241"/>
  <c r="F347" i="241"/>
  <c r="G349" i="241"/>
  <c r="F349" i="241"/>
  <c r="E350" i="241"/>
  <c r="G350" i="241"/>
  <c r="E351" i="241"/>
  <c r="F350" i="241"/>
  <c r="F351" i="241"/>
  <c r="E352" i="241"/>
  <c r="G351" i="241"/>
  <c r="G352" i="241"/>
  <c r="F352" i="241"/>
  <c r="E353" i="241"/>
  <c r="E354" i="241"/>
  <c r="F353" i="241"/>
  <c r="G353" i="241"/>
  <c r="F354" i="241"/>
  <c r="E355" i="241"/>
  <c r="G354" i="241"/>
  <c r="G355" i="241"/>
  <c r="E356" i="241"/>
  <c r="F355" i="241"/>
  <c r="F356" i="241"/>
  <c r="E357" i="241"/>
  <c r="G356" i="241"/>
  <c r="E358" i="241"/>
  <c r="G357" i="241"/>
  <c r="F357" i="241"/>
  <c r="E359" i="241"/>
  <c r="G358" i="241"/>
  <c r="F358" i="241"/>
  <c r="F359" i="241"/>
  <c r="E360" i="241"/>
  <c r="G359" i="241"/>
  <c r="E361" i="241"/>
  <c r="F360" i="241"/>
  <c r="G360" i="241"/>
  <c r="E362" i="241"/>
  <c r="F361" i="241"/>
  <c r="G361" i="241"/>
  <c r="E363" i="241"/>
  <c r="G362" i="241"/>
  <c r="F362" i="241"/>
  <c r="E364" i="241"/>
  <c r="G363" i="241"/>
  <c r="F363" i="241"/>
  <c r="E365" i="241"/>
  <c r="F364" i="241"/>
  <c r="G364" i="241"/>
  <c r="G365" i="241"/>
  <c r="E366" i="241"/>
  <c r="F365" i="241"/>
  <c r="E367" i="241"/>
  <c r="G366" i="241"/>
  <c r="F366" i="241"/>
  <c r="E368" i="241"/>
  <c r="G367" i="241"/>
  <c r="F367" i="241"/>
  <c r="G368" i="241"/>
  <c r="F368" i="241"/>
  <c r="E369" i="241"/>
  <c r="E370" i="241"/>
  <c r="F369" i="241"/>
  <c r="G369" i="241"/>
  <c r="E371" i="241"/>
  <c r="G370" i="241"/>
  <c r="F370" i="241"/>
  <c r="F371" i="241"/>
  <c r="E372" i="241"/>
  <c r="G371" i="241"/>
  <c r="G372" i="241"/>
  <c r="F372" i="241"/>
  <c r="E373" i="241"/>
  <c r="G373" i="241"/>
  <c r="F373" i="241"/>
  <c r="E374" i="241"/>
  <c r="E375" i="241"/>
  <c r="E376" i="241"/>
  <c r="G374" i="241"/>
  <c r="F374" i="241"/>
  <c r="E377" i="241"/>
  <c r="F376" i="241"/>
  <c r="G376" i="241"/>
  <c r="G375" i="241"/>
  <c r="F375" i="241"/>
  <c r="E378" i="241"/>
  <c r="G377" i="241"/>
  <c r="F377" i="241"/>
  <c r="E379" i="241"/>
  <c r="G378" i="241"/>
  <c r="F378" i="241"/>
  <c r="E380" i="241"/>
  <c r="G379" i="241"/>
  <c r="F379" i="241"/>
  <c r="E381" i="241"/>
  <c r="G380" i="241"/>
  <c r="F380" i="241"/>
  <c r="E382" i="241"/>
  <c r="G381" i="241"/>
  <c r="F381" i="241"/>
  <c r="E383" i="241"/>
  <c r="G382" i="241"/>
  <c r="F382" i="241"/>
  <c r="E384" i="241"/>
  <c r="G383" i="241"/>
  <c r="F383" i="241"/>
  <c r="E385" i="241"/>
  <c r="G384" i="241"/>
  <c r="F384" i="241"/>
  <c r="E386" i="241"/>
  <c r="G385" i="241"/>
  <c r="F385" i="241"/>
  <c r="E387" i="241"/>
  <c r="G386" i="241"/>
  <c r="F386" i="241"/>
  <c r="E388" i="241"/>
  <c r="G387" i="241"/>
  <c r="F387" i="241"/>
  <c r="E389" i="241"/>
  <c r="G388" i="241"/>
  <c r="F388" i="241"/>
  <c r="G389" i="241"/>
  <c r="F389" i="241"/>
  <c r="E170" i="300"/>
  <c r="F170" i="300"/>
  <c r="E171" i="300"/>
  <c r="G171" i="300"/>
  <c r="I171" i="300"/>
  <c r="I170" i="300"/>
  <c r="E172" i="300"/>
  <c r="E173" i="300"/>
  <c r="I172" i="300"/>
  <c r="I173" i="300"/>
  <c r="I174" i="300"/>
  <c r="I175" i="300"/>
  <c r="I176" i="300"/>
  <c r="I177" i="300"/>
  <c r="F171" i="300"/>
  <c r="G170" i="300"/>
  <c r="F172" i="300"/>
  <c r="G172" i="300"/>
  <c r="F173" i="300"/>
  <c r="G173" i="300"/>
  <c r="E174" i="300"/>
  <c r="G174" i="300"/>
  <c r="F174" i="300"/>
  <c r="E175" i="300"/>
  <c r="G175" i="300"/>
  <c r="F175" i="300"/>
  <c r="E176" i="300"/>
  <c r="F176" i="300"/>
  <c r="E177" i="300"/>
  <c r="G176" i="300"/>
  <c r="G177" i="300"/>
  <c r="F177" i="3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Brennan Holowaty</author>
    <author>Rushton Davis-Hall</author>
    <author>Jason Brown</author>
  </authors>
  <commentList>
    <comment ref="AF26" authorId="0" shapeId="0" xr:uid="{00000000-0006-0000-0600-000001000000}">
      <text>
        <r>
          <rPr>
            <b/>
            <sz val="9"/>
            <color indexed="81"/>
            <rFont val="Tahoma"/>
            <family val="2"/>
          </rPr>
          <t>Rushton Davis-Hall:</t>
        </r>
        <r>
          <rPr>
            <sz val="9"/>
            <color indexed="81"/>
            <rFont val="Tahoma"/>
            <family val="2"/>
          </rPr>
          <t xml:space="preserve">
Ensure data is correct</t>
        </r>
      </text>
    </comment>
    <comment ref="AP26" authorId="0" shapeId="0" xr:uid="{00000000-0006-0000-0600-000002000000}">
      <text>
        <r>
          <rPr>
            <b/>
            <sz val="9"/>
            <color indexed="81"/>
            <rFont val="Tahoma"/>
            <family val="2"/>
          </rPr>
          <t>Rushton Davis-Hall:</t>
        </r>
        <r>
          <rPr>
            <sz val="9"/>
            <color indexed="81"/>
            <rFont val="Tahoma"/>
            <family val="2"/>
          </rPr>
          <t xml:space="preserve">
Ensure data is correct</t>
        </r>
      </text>
    </comment>
    <comment ref="Z32" authorId="0" shapeId="0" xr:uid="{00000000-0006-0000-0600-000003000000}">
      <text>
        <r>
          <rPr>
            <b/>
            <sz val="9"/>
            <color indexed="81"/>
            <rFont val="Tahoma"/>
            <family val="2"/>
          </rPr>
          <t>Rushton Davis-Hall:</t>
        </r>
        <r>
          <rPr>
            <sz val="9"/>
            <color indexed="81"/>
            <rFont val="Tahoma"/>
            <family val="2"/>
          </rPr>
          <t xml:space="preserve">
Ensure data is correct
</t>
        </r>
      </text>
    </comment>
    <comment ref="H35" authorId="1" shapeId="0" xr:uid="{00000000-0006-0000-0600-000004000000}">
      <text>
        <r>
          <rPr>
            <b/>
            <sz val="9"/>
            <color indexed="81"/>
            <rFont val="Tahoma"/>
            <family val="2"/>
          </rPr>
          <t>Rushton Davis-Hall:</t>
        </r>
        <r>
          <rPr>
            <sz val="9"/>
            <color indexed="81"/>
            <rFont val="Tahoma"/>
            <family val="2"/>
          </rPr>
          <t xml:space="preserve">
ENTER AS:
yyyy/mm/dd</t>
        </r>
      </text>
    </comment>
    <comment ref="BE35" authorId="0" shapeId="0" xr:uid="{00000000-0006-0000-0600-000005000000}">
      <text>
        <r>
          <rPr>
            <b/>
            <sz val="9"/>
            <color indexed="81"/>
            <rFont val="Tahoma"/>
            <family val="2"/>
          </rPr>
          <t>Rushton Davis-Hall:</t>
        </r>
        <r>
          <rPr>
            <sz val="9"/>
            <color indexed="81"/>
            <rFont val="Tahoma"/>
            <family val="2"/>
          </rPr>
          <t xml:space="preserve">
Enter locations of your choice under location column
AFE or company name under AFE cloumn
</t>
        </r>
        <r>
          <rPr>
            <b/>
            <sz val="9"/>
            <color indexed="81"/>
            <rFont val="Tahoma"/>
            <family val="2"/>
          </rPr>
          <t>This data is for the Material Tracking tab in the drop down lists</t>
        </r>
        <r>
          <rPr>
            <sz val="9"/>
            <color indexed="81"/>
            <rFont val="Tahoma"/>
            <family val="2"/>
          </rPr>
          <t xml:space="preserve">
</t>
        </r>
      </text>
    </comment>
    <comment ref="H36" authorId="2" shapeId="0" xr:uid="{00000000-0006-0000-0600-000006000000}">
      <text>
        <r>
          <rPr>
            <b/>
            <sz val="9"/>
            <color indexed="81"/>
            <rFont val="Tahoma"/>
            <family val="2"/>
          </rPr>
          <t xml:space="preserve">Rushton Davis-Hall:
yyyy/mm/dd hr:mm
</t>
        </r>
        <r>
          <rPr>
            <sz val="9"/>
            <color indexed="81"/>
            <rFont val="Tahoma"/>
            <family val="2"/>
          </rPr>
          <t xml:space="preserve">
</t>
        </r>
      </text>
    </comment>
    <comment ref="H37" authorId="2" shapeId="0" xr:uid="{9D27EE73-6392-4AD4-A16F-0F3D65CB293D}">
      <text>
        <r>
          <rPr>
            <b/>
            <sz val="9"/>
            <color indexed="81"/>
            <rFont val="Tahoma"/>
            <family val="2"/>
          </rPr>
          <t xml:space="preserve">Rushton Davis-Hall:
yyyy/mm/dd hr:mm
</t>
        </r>
        <r>
          <rPr>
            <sz val="9"/>
            <color indexed="81"/>
            <rFont val="Tahoma"/>
            <family val="2"/>
          </rPr>
          <t xml:space="preserve">
</t>
        </r>
      </text>
    </comment>
    <comment ref="AF39" authorId="0" shapeId="0" xr:uid="{00000000-0006-0000-0600-000008000000}">
      <text>
        <r>
          <rPr>
            <b/>
            <sz val="9"/>
            <color indexed="81"/>
            <rFont val="Tahoma"/>
            <family val="2"/>
          </rPr>
          <t>Rushton Davis-Hall:
ENTER AS:
yyyy/mm/dd</t>
        </r>
      </text>
    </comment>
    <comment ref="H40" authorId="0" shapeId="0" xr:uid="{00000000-0006-0000-0600-000009000000}">
      <text>
        <r>
          <rPr>
            <b/>
            <sz val="9"/>
            <color indexed="81"/>
            <rFont val="Tahoma"/>
            <family val="2"/>
          </rPr>
          <t>Rushton Davis-Hall:
yyyy/mm/dd hr:mm</t>
        </r>
      </text>
    </comment>
    <comment ref="AF40" authorId="2" shapeId="0" xr:uid="{00000000-0006-0000-0600-00000A000000}">
      <text>
        <r>
          <rPr>
            <b/>
            <sz val="9"/>
            <color indexed="81"/>
            <rFont val="Tahoma"/>
            <family val="2"/>
          </rPr>
          <t>Rushton Davis-Hall:
yyyy/mm/dd hr:mm</t>
        </r>
      </text>
    </comment>
    <comment ref="AF41" authorId="2" shapeId="0" xr:uid="{00000000-0006-0000-0600-00000B000000}">
      <text>
        <r>
          <rPr>
            <b/>
            <sz val="9"/>
            <color indexed="81"/>
            <rFont val="Tahoma"/>
            <family val="2"/>
          </rPr>
          <t>Rush Davis-Hall:
yyyy/mm/dd hr:mm</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00000000-0006-0000-0800-000001000000}">
      <text>
        <r>
          <rPr>
            <b/>
            <sz val="9"/>
            <color indexed="81"/>
            <rFont val="Tahoma"/>
            <family val="2"/>
          </rPr>
          <t>Jason Brown:</t>
        </r>
        <r>
          <rPr>
            <sz val="9"/>
            <color indexed="81"/>
            <rFont val="Tahoma"/>
            <family val="2"/>
          </rPr>
          <t xml:space="preserve">
Link to Cost Week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DECAB37B-5587-4D46-94AC-7AF0D0FD36E9}">
      <text>
        <r>
          <rPr>
            <b/>
            <sz val="9"/>
            <color indexed="81"/>
            <rFont val="Tahoma"/>
            <family val="2"/>
          </rPr>
          <t>Jason Brown:</t>
        </r>
        <r>
          <rPr>
            <sz val="9"/>
            <color indexed="81"/>
            <rFont val="Tahoma"/>
            <family val="2"/>
          </rPr>
          <t xml:space="preserve">
Link to Cost Week 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033AC3F0-CB9B-4620-AEA9-E8E8BE1C05B7}">
      <text>
        <r>
          <rPr>
            <b/>
            <sz val="9"/>
            <color indexed="81"/>
            <rFont val="Tahoma"/>
            <family val="2"/>
          </rPr>
          <t>Jason Brown:</t>
        </r>
        <r>
          <rPr>
            <sz val="9"/>
            <color indexed="81"/>
            <rFont val="Tahoma"/>
            <family val="2"/>
          </rPr>
          <t xml:space="preserve">
Link to Cost Week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058F5CF8-E795-4B73-82F5-FEDDF49C12E4}">
      <text>
        <r>
          <rPr>
            <b/>
            <sz val="9"/>
            <color indexed="81"/>
            <rFont val="Tahoma"/>
            <family val="2"/>
          </rPr>
          <t>Jason Brown:</t>
        </r>
        <r>
          <rPr>
            <sz val="9"/>
            <color indexed="81"/>
            <rFont val="Tahoma"/>
            <family val="2"/>
          </rPr>
          <t xml:space="preserve">
Link to Cost Week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5" authorId="0" shapeId="0" xr:uid="{A629DB5F-96B7-4943-A195-87472FA1B6C7}">
      <text>
        <r>
          <rPr>
            <b/>
            <sz val="9"/>
            <color indexed="81"/>
            <rFont val="Tahoma"/>
            <family val="2"/>
          </rPr>
          <t>Jason Brown:</t>
        </r>
        <r>
          <rPr>
            <sz val="9"/>
            <color indexed="81"/>
            <rFont val="Tahoma"/>
            <family val="2"/>
          </rPr>
          <t xml:space="preserve">
Link to Cost Week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C911664B-8F9D-49FE-8C02-8A44B90C0AE9}">
      <text>
        <r>
          <rPr>
            <b/>
            <sz val="9"/>
            <color indexed="81"/>
            <rFont val="Tahoma"/>
            <family val="2"/>
          </rPr>
          <t>Jason Brown:</t>
        </r>
        <r>
          <rPr>
            <sz val="9"/>
            <color indexed="81"/>
            <rFont val="Tahoma"/>
            <family val="2"/>
          </rPr>
          <t xml:space="preserve">
Link to Cost Week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D1B6D44A-9594-45F4-BA4D-BA0C72CA8982}">
      <text>
        <r>
          <rPr>
            <b/>
            <sz val="9"/>
            <color indexed="81"/>
            <rFont val="Tahoma"/>
            <family val="2"/>
          </rPr>
          <t>Jason Brown:</t>
        </r>
        <r>
          <rPr>
            <sz val="9"/>
            <color indexed="81"/>
            <rFont val="Tahoma"/>
            <family val="2"/>
          </rPr>
          <t xml:space="preserve">
Link to Cost Week 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47DD42C3-3B56-4E17-9531-4F110C547426}">
      <text>
        <r>
          <rPr>
            <b/>
            <sz val="9"/>
            <color indexed="81"/>
            <rFont val="Tahoma"/>
            <family val="2"/>
          </rPr>
          <t>Jason Brown:</t>
        </r>
        <r>
          <rPr>
            <sz val="9"/>
            <color indexed="81"/>
            <rFont val="Tahoma"/>
            <family val="2"/>
          </rPr>
          <t xml:space="preserve">
Link to Cost Week 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74" authorId="0" shapeId="0" xr:uid="{DDC20655-9614-4088-A21D-08861DFC2430}">
      <text>
        <r>
          <rPr>
            <b/>
            <sz val="9"/>
            <color indexed="81"/>
            <rFont val="Tahoma"/>
            <family val="2"/>
          </rPr>
          <t>Jason Brown:</t>
        </r>
        <r>
          <rPr>
            <sz val="9"/>
            <color indexed="81"/>
            <rFont val="Tahoma"/>
            <family val="2"/>
          </rPr>
          <t xml:space="preserve">
Link to Cost Week 1</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67" authorId="0" shapeId="0" xr:uid="{8ECC61C4-F707-40E5-B40C-3AA36D09F350}">
      <text>
        <r>
          <rPr>
            <b/>
            <sz val="9"/>
            <color indexed="81"/>
            <rFont val="Tahoma"/>
            <family val="2"/>
          </rPr>
          <t>Jason Brown:</t>
        </r>
        <r>
          <rPr>
            <sz val="9"/>
            <color indexed="81"/>
            <rFont val="Tahoma"/>
            <family val="2"/>
          </rPr>
          <t xml:space="preserve">
Link to Cost Week 1</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Jason Brown</author>
  </authors>
  <commentList>
    <comment ref="J66" authorId="0" shapeId="0" xr:uid="{14E678A3-5ED0-4C48-A985-3C66D0313AB4}">
      <text>
        <r>
          <rPr>
            <b/>
            <sz val="9"/>
            <color indexed="81"/>
            <rFont val="Tahoma"/>
            <family val="2"/>
          </rPr>
          <t>Jason Brown:</t>
        </r>
        <r>
          <rPr>
            <sz val="9"/>
            <color indexed="81"/>
            <rFont val="Tahoma"/>
            <family val="2"/>
          </rPr>
          <t xml:space="preserve">
Link to Cost Week 1</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 Entze</author>
    <author>Pason</author>
  </authors>
  <commentList>
    <comment ref="J30" authorId="0" shapeId="0" xr:uid="{720EAEC1-1447-4D05-9DAF-B23637A2ED78}">
      <text>
        <r>
          <rPr>
            <b/>
            <sz val="9"/>
            <color indexed="81"/>
            <rFont val="Tahoma"/>
            <family val="2"/>
          </rPr>
          <t>K Entze:</t>
        </r>
        <r>
          <rPr>
            <sz val="9"/>
            <color indexed="81"/>
            <rFont val="Tahoma"/>
            <family val="2"/>
          </rPr>
          <t xml:space="preserve">
THREAD WASHERS</t>
        </r>
      </text>
    </comment>
    <comment ref="H42" authorId="1" shapeId="0" xr:uid="{E7246A5E-1ED5-472F-B31C-C5892D0DB4FE}">
      <text>
        <r>
          <rPr>
            <b/>
            <sz val="9"/>
            <color indexed="81"/>
            <rFont val="Tahoma"/>
            <family val="2"/>
          </rPr>
          <t>Pason:</t>
        </r>
        <r>
          <rPr>
            <sz val="9"/>
            <color indexed="81"/>
            <rFont val="Tahoma"/>
            <family val="2"/>
          </rPr>
          <t xml:space="preserve">
medic + H2S monitor install</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Rush</author>
  </authors>
  <commentList>
    <comment ref="H7" authorId="0" shapeId="0" xr:uid="{00000000-0006-0000-1600-000001000000}">
      <text>
        <r>
          <rPr>
            <b/>
            <sz val="9"/>
            <color indexed="81"/>
            <rFont val="Tahoma"/>
            <family val="2"/>
          </rPr>
          <t>Rushton Davis-Hall:</t>
        </r>
        <r>
          <rPr>
            <sz val="9"/>
            <color indexed="81"/>
            <rFont val="Tahoma"/>
            <family val="2"/>
          </rPr>
          <t xml:space="preserve">
Enter dd/mm/yy hr:mm</t>
        </r>
      </text>
    </comment>
    <comment ref="I7" authorId="0" shapeId="0" xr:uid="{A85275A8-95BA-4D75-B974-791238A9BB34}">
      <text>
        <r>
          <rPr>
            <b/>
            <sz val="9"/>
            <color indexed="81"/>
            <rFont val="Tahoma"/>
            <family val="2"/>
          </rPr>
          <t>Rushton Davis-Hall:</t>
        </r>
        <r>
          <rPr>
            <sz val="9"/>
            <color indexed="81"/>
            <rFont val="Tahoma"/>
            <family val="2"/>
          </rPr>
          <t xml:space="preserve">
Enter dd/mm/yy hr:mm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 Entze</author>
  </authors>
  <commentList>
    <comment ref="K33" authorId="0" shapeId="0" xr:uid="{DC8A2B3F-B507-48B8-946E-FF89D48CC35D}">
      <text>
        <r>
          <rPr>
            <b/>
            <sz val="9"/>
            <color indexed="81"/>
            <rFont val="Tahoma"/>
            <family val="2"/>
          </rPr>
          <t>K Entze:</t>
        </r>
        <r>
          <rPr>
            <sz val="9"/>
            <color indexed="81"/>
            <rFont val="Tahoma"/>
            <family val="2"/>
          </rPr>
          <t xml:space="preserve">
$800 for inspection and 3 days rental $365 =$1895 added to directional cost</t>
        </r>
      </text>
    </comment>
    <comment ref="M34" authorId="0" shapeId="0" xr:uid="{AB075B86-F4E4-498D-9E6F-CC988E3A13D4}">
      <text>
        <r>
          <rPr>
            <b/>
            <sz val="9"/>
            <color indexed="81"/>
            <rFont val="Tahoma"/>
            <family val="2"/>
          </rPr>
          <t>K Entze:</t>
        </r>
        <r>
          <rPr>
            <sz val="9"/>
            <color indexed="81"/>
            <rFont val="Tahoma"/>
            <family val="2"/>
          </rPr>
          <t xml:space="preserve">
$800 for inspection and 5 days rental $350 =$1895 added to directional cost</t>
        </r>
      </text>
    </comment>
    <comment ref="Q34" authorId="0" shapeId="0" xr:uid="{A70B2B6C-D714-4DEE-A7B1-25D2E2200D2A}">
      <text>
        <r>
          <rPr>
            <b/>
            <sz val="9"/>
            <color indexed="81"/>
            <rFont val="Tahoma"/>
            <family val="2"/>
          </rPr>
          <t>K Entze:</t>
        </r>
        <r>
          <rPr>
            <sz val="9"/>
            <color indexed="81"/>
            <rFont val="Tahoma"/>
            <family val="2"/>
          </rPr>
          <t xml:space="preserve">
$800 for inspection and 5 days rental $350 =$2625 added to directional cost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 Entze</author>
  </authors>
  <commentList>
    <comment ref="G92" authorId="0" shapeId="0" xr:uid="{875C12FA-6CC0-4DD5-B3A5-4D37D35CF00E}">
      <text>
        <r>
          <rPr>
            <b/>
            <sz val="9"/>
            <color indexed="81"/>
            <rFont val="Tahoma"/>
            <family val="2"/>
          </rPr>
          <t>K Entze:</t>
        </r>
        <r>
          <rPr>
            <sz val="9"/>
            <color indexed="81"/>
            <rFont val="Tahoma"/>
            <family val="2"/>
          </rPr>
          <t xml:space="preserve">
FIELD ESTIMATE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Brennan Holowaty</author>
    <author>dustin kinch</author>
  </authors>
  <commentList>
    <comment ref="J28" authorId="0" shapeId="0" xr:uid="{00000000-0006-0000-1F00-000001000000}">
      <text>
        <r>
          <rPr>
            <b/>
            <sz val="9"/>
            <color indexed="81"/>
            <rFont val="Tahoma"/>
            <family val="2"/>
          </rPr>
          <t>Rushton Davis-Hall:</t>
        </r>
        <r>
          <rPr>
            <sz val="9"/>
            <color indexed="81"/>
            <rFont val="Tahoma"/>
            <family val="2"/>
          </rPr>
          <t xml:space="preserve">
Fill in entire line. Links to data page</t>
        </r>
      </text>
    </comment>
    <comment ref="E36" authorId="1" shapeId="0" xr:uid="{00000000-0006-0000-1F00-00000200000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Brennan Holowaty</author>
    <author>dustin kinch</author>
  </authors>
  <commentList>
    <comment ref="J28" authorId="0" shapeId="0" xr:uid="{00000000-0006-0000-1D00-000001000000}">
      <text>
        <r>
          <rPr>
            <b/>
            <sz val="9"/>
            <color indexed="81"/>
            <rFont val="Tahoma"/>
            <family val="2"/>
          </rPr>
          <t>Rushton Davis-Hall:</t>
        </r>
        <r>
          <rPr>
            <sz val="9"/>
            <color indexed="81"/>
            <rFont val="Tahoma"/>
            <family val="2"/>
          </rPr>
          <t xml:space="preserve">
Fill in entire line. Links to data page</t>
        </r>
      </text>
    </comment>
    <comment ref="E36" authorId="1" shapeId="0" xr:uid="{00000000-0006-0000-1D00-00000200000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Brennan Holowaty</author>
    <author>dustin kinch</author>
  </authors>
  <commentList>
    <comment ref="J29" authorId="0" shapeId="0" xr:uid="{F7AB1A48-8A07-4B1E-927F-F722B6A3D82B}">
      <text>
        <r>
          <rPr>
            <b/>
            <sz val="9"/>
            <color indexed="81"/>
            <rFont val="Tahoma"/>
            <family val="2"/>
          </rPr>
          <t>Rushton Davis-Hall:</t>
        </r>
        <r>
          <rPr>
            <sz val="9"/>
            <color indexed="81"/>
            <rFont val="Tahoma"/>
            <family val="2"/>
          </rPr>
          <t xml:space="preserve">
Fill in entire line. Links to data page</t>
        </r>
      </text>
    </comment>
    <comment ref="E37" authorId="1" shapeId="0" xr:uid="{6763E1C4-5F82-455C-9458-55E56847C01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Brennan Holowaty</author>
    <author>dustin kinch</author>
  </authors>
  <commentList>
    <comment ref="J29" authorId="0" shapeId="0" xr:uid="{313E2C02-C000-4751-8D9A-71E396F77DA8}">
      <text>
        <r>
          <rPr>
            <b/>
            <sz val="9"/>
            <color indexed="81"/>
            <rFont val="Tahoma"/>
            <family val="2"/>
          </rPr>
          <t>Rushton Davis-Hall:</t>
        </r>
        <r>
          <rPr>
            <sz val="9"/>
            <color indexed="81"/>
            <rFont val="Tahoma"/>
            <family val="2"/>
          </rPr>
          <t xml:space="preserve">
Fill in entire line. Links to data page</t>
        </r>
      </text>
    </comment>
    <comment ref="E37" authorId="1" shapeId="0" xr:uid="{4BED06B9-E75A-47ED-A7B2-B37D0D323A56}">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Brennan Holowaty</author>
    <author>dustin kinch</author>
  </authors>
  <commentList>
    <comment ref="J29" authorId="0" shapeId="0" xr:uid="{00000000-0006-0000-1C00-000001000000}">
      <text>
        <r>
          <rPr>
            <b/>
            <sz val="9"/>
            <color indexed="81"/>
            <rFont val="Tahoma"/>
            <family val="2"/>
          </rPr>
          <t>Rushton Davis-Hall:</t>
        </r>
        <r>
          <rPr>
            <sz val="9"/>
            <color indexed="81"/>
            <rFont val="Tahoma"/>
            <family val="2"/>
          </rPr>
          <t xml:space="preserve">
Fill in entire line. Links to data page</t>
        </r>
      </text>
    </comment>
    <comment ref="E37" authorId="1" shapeId="0" xr:uid="{00000000-0006-0000-1C00-00000200000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dustin kinch</author>
  </authors>
  <commentList>
    <comment ref="E23" authorId="0" shapeId="0" xr:uid="{00000000-0006-0000-1E00-00000200000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dustin kinch</author>
  </authors>
  <commentList>
    <comment ref="E34" authorId="0" shapeId="0" xr:uid="{00000000-0006-0000-2B00-000001000000}">
      <text>
        <r>
          <rPr>
            <sz val="11"/>
            <color indexed="81"/>
            <rFont val="Tahoma"/>
            <family val="2"/>
          </rPr>
          <t xml:space="preserve">
1) Fill in header data (Casing shoe landed depth and Displacement capacity required for calculations)
2) Fill in Joint lengths with THREADS OFF
3) Put an "O" beside the joints not ran (always check tally to ensure they are not added to the cumulative tally.
4) Use the "Remarks" column to identify joints and comments for (Centralizes, Stop Collars, etc.)
</t>
        </r>
      </text>
    </comment>
  </commentList>
</comments>
</file>

<file path=xl/sharedStrings.xml><?xml version="1.0" encoding="utf-8"?>
<sst xmlns="http://schemas.openxmlformats.org/spreadsheetml/2006/main" count="7175" uniqueCount="2003">
  <si>
    <t>Top</t>
  </si>
  <si>
    <t>Drilling Rig:</t>
  </si>
  <si>
    <t>Spud Date:</t>
  </si>
  <si>
    <t>Rig Release:</t>
  </si>
  <si>
    <t>Licence #</t>
  </si>
  <si>
    <t>Operator</t>
  </si>
  <si>
    <t>AFE #</t>
  </si>
  <si>
    <t>Report To</t>
  </si>
  <si>
    <t>LSD</t>
  </si>
  <si>
    <t>SEC</t>
  </si>
  <si>
    <t>Range</t>
  </si>
  <si>
    <t>Contractor</t>
  </si>
  <si>
    <t>Type</t>
  </si>
  <si>
    <t>Supplier</t>
  </si>
  <si>
    <t>Make</t>
  </si>
  <si>
    <t>Size</t>
  </si>
  <si>
    <t>Weight</t>
  </si>
  <si>
    <t>Thread</t>
  </si>
  <si>
    <t>Grade</t>
  </si>
  <si>
    <t>Collar</t>
  </si>
  <si>
    <t>Drill</t>
  </si>
  <si>
    <t>mm</t>
  </si>
  <si>
    <t>m</t>
  </si>
  <si>
    <t>Depth</t>
  </si>
  <si>
    <t>Description</t>
  </si>
  <si>
    <t xml:space="preserve"> </t>
  </si>
  <si>
    <t>Viscosity</t>
  </si>
  <si>
    <t>Solids</t>
  </si>
  <si>
    <t>No</t>
  </si>
  <si>
    <t>Pressure</t>
  </si>
  <si>
    <t>Company</t>
  </si>
  <si>
    <t>Cement</t>
  </si>
  <si>
    <t>Rig Manager</t>
  </si>
  <si>
    <t>CODE</t>
  </si>
  <si>
    <t>Daily Total</t>
  </si>
  <si>
    <t>DAILY TOTAL</t>
  </si>
  <si>
    <t>Cementing Details</t>
  </si>
  <si>
    <t>Stage 1-2-3</t>
  </si>
  <si>
    <t>Cement Company</t>
  </si>
  <si>
    <t>Type of Cement</t>
  </si>
  <si>
    <t>Additives</t>
  </si>
  <si>
    <t>Returns</t>
  </si>
  <si>
    <t>Length</t>
  </si>
  <si>
    <t xml:space="preserve"> KB Elevation</t>
  </si>
  <si>
    <t>GL Elevation</t>
  </si>
  <si>
    <t>Date</t>
  </si>
  <si>
    <t>Well Name</t>
  </si>
  <si>
    <t>Progress</t>
  </si>
  <si>
    <t>Formation</t>
  </si>
  <si>
    <t>Fluid Type</t>
  </si>
  <si>
    <t>Mud Eng.</t>
  </si>
  <si>
    <t>Quantity</t>
  </si>
  <si>
    <t>PV</t>
  </si>
  <si>
    <t>Gradient</t>
  </si>
  <si>
    <t>Density</t>
  </si>
  <si>
    <t>YP</t>
  </si>
  <si>
    <t>PH</t>
  </si>
  <si>
    <t>Filter Cake</t>
  </si>
  <si>
    <t>Oil %</t>
  </si>
  <si>
    <t>Bottoms Up</t>
  </si>
  <si>
    <t>Calcium</t>
  </si>
  <si>
    <t>Chlorides</t>
  </si>
  <si>
    <t>Mud Cycle</t>
  </si>
  <si>
    <t>Intake Density</t>
  </si>
  <si>
    <t>Overflow</t>
  </si>
  <si>
    <t>Underflow</t>
  </si>
  <si>
    <t>Pump Model</t>
  </si>
  <si>
    <t>Liner</t>
  </si>
  <si>
    <t>Stroke</t>
  </si>
  <si>
    <t>SPM</t>
  </si>
  <si>
    <t>Output/m3 min</t>
  </si>
  <si>
    <t>AV(DP/DC)</t>
  </si>
  <si>
    <t>Bit Number</t>
  </si>
  <si>
    <t>Serial #</t>
  </si>
  <si>
    <t>Jets</t>
  </si>
  <si>
    <t>Metres</t>
  </si>
  <si>
    <t>Hours</t>
  </si>
  <si>
    <t>Cumm. Hrs.</t>
  </si>
  <si>
    <t>RPM</t>
  </si>
  <si>
    <t>Condition</t>
  </si>
  <si>
    <t>Degree</t>
  </si>
  <si>
    <t>Item</t>
  </si>
  <si>
    <t>Trip</t>
  </si>
  <si>
    <t>Circulate</t>
  </si>
  <si>
    <t>Rig Repair</t>
  </si>
  <si>
    <t>Report From</t>
  </si>
  <si>
    <t>Daily Cost</t>
  </si>
  <si>
    <t>Cum.Cost</t>
  </si>
  <si>
    <t>FROM</t>
  </si>
  <si>
    <t>TWP</t>
  </si>
  <si>
    <t>RGE</t>
  </si>
  <si>
    <t>W  M</t>
  </si>
  <si>
    <t>WAS USED FOR</t>
  </si>
  <si>
    <t>AFE NUMBER</t>
  </si>
  <si>
    <t>REMARKS</t>
  </si>
  <si>
    <t>TO</t>
  </si>
  <si>
    <t>TO BE USED FOR</t>
  </si>
  <si>
    <t>Condition Codes      A = New 100 %    B = Good Used 75 %    C = Usable w/ Repairs 50 %   D = usable 25 %  J= Junk</t>
  </si>
  <si>
    <t>Qty / Jts</t>
  </si>
  <si>
    <t>AFE Number</t>
  </si>
  <si>
    <t>Address</t>
  </si>
  <si>
    <t>Location</t>
  </si>
  <si>
    <t>Status</t>
  </si>
  <si>
    <t>Lic. #</t>
  </si>
  <si>
    <t>Supervisor</t>
  </si>
  <si>
    <t>Depth In</t>
  </si>
  <si>
    <t>Depth Out</t>
  </si>
  <si>
    <t>Cum. Hrs</t>
  </si>
  <si>
    <t>M/Hrs</t>
  </si>
  <si>
    <t>Motor Sp.</t>
  </si>
  <si>
    <t>Rig Release</t>
  </si>
  <si>
    <t>String</t>
  </si>
  <si>
    <t>Tonnes</t>
  </si>
  <si>
    <t>Cement and Additives</t>
  </si>
  <si>
    <t>From</t>
  </si>
  <si>
    <t>To</t>
  </si>
  <si>
    <t>Surface</t>
  </si>
  <si>
    <t>Service Co.</t>
  </si>
  <si>
    <t>D.S.T Summary</t>
  </si>
  <si>
    <t>Mud Summary</t>
  </si>
  <si>
    <t>No.</t>
  </si>
  <si>
    <t>Interval</t>
  </si>
  <si>
    <t>Abandonment Plugs</t>
  </si>
  <si>
    <t xml:space="preserve"> Type</t>
  </si>
  <si>
    <t>Tubular Details</t>
  </si>
  <si>
    <t>Landed Depth</t>
  </si>
  <si>
    <t>Remarks</t>
  </si>
  <si>
    <t xml:space="preserve">         MAXIMUM ALLOWABLE CASING PRESSURE</t>
  </si>
  <si>
    <t>BOP'S</t>
  </si>
  <si>
    <t>MATERIAL TRANSFER</t>
  </si>
  <si>
    <t>AFE Estimate</t>
  </si>
  <si>
    <t>Form</t>
  </si>
  <si>
    <t>DAILY DRILLING REPORTS</t>
  </si>
  <si>
    <t>Spud Date</t>
  </si>
  <si>
    <t>Rig Release Date</t>
  </si>
  <si>
    <t>Spud Date + Time</t>
  </si>
  <si>
    <t>Remaining</t>
  </si>
  <si>
    <t>Type &amp; Remarks</t>
  </si>
  <si>
    <t>Jet Velocity</t>
  </si>
  <si>
    <t>Location:</t>
  </si>
  <si>
    <t>Run Casing</t>
  </si>
  <si>
    <t>WOC</t>
  </si>
  <si>
    <t>DAY 3</t>
  </si>
  <si>
    <t>DAY 4</t>
  </si>
  <si>
    <t>DAY 5</t>
  </si>
  <si>
    <t>DAY 6</t>
  </si>
  <si>
    <t>DAY 7</t>
  </si>
  <si>
    <t>Delivered</t>
  </si>
  <si>
    <t>Usage</t>
  </si>
  <si>
    <t>Total Mud Cost</t>
  </si>
  <si>
    <t>Well Name and Location</t>
  </si>
  <si>
    <t>Rig Up/Tear out</t>
  </si>
  <si>
    <t>Rig Service</t>
  </si>
  <si>
    <t>Slip &amp; Cut</t>
  </si>
  <si>
    <t>Dev. Survey</t>
  </si>
  <si>
    <t>Nipple Up</t>
  </si>
  <si>
    <t>Pressure Test</t>
  </si>
  <si>
    <t>Handle Tools</t>
  </si>
  <si>
    <t>Safety Meeting</t>
  </si>
  <si>
    <t>PBTD</t>
  </si>
  <si>
    <t>mkb</t>
  </si>
  <si>
    <t>kg/m</t>
  </si>
  <si>
    <t>Mud Engineer</t>
  </si>
  <si>
    <t>Flowline Temp</t>
  </si>
  <si>
    <t>Total BHA</t>
  </si>
  <si>
    <t>AFE Amount</t>
  </si>
  <si>
    <t>Lateral</t>
  </si>
  <si>
    <t>Intermediate</t>
  </si>
  <si>
    <t>I.D.</t>
  </si>
  <si>
    <t>Stock Point</t>
  </si>
  <si>
    <t>Connection</t>
  </si>
  <si>
    <t>String #</t>
  </si>
  <si>
    <t>Gel Strength</t>
  </si>
  <si>
    <t>Filtrate</t>
  </si>
  <si>
    <t>° C</t>
  </si>
  <si>
    <t>mTVD</t>
  </si>
  <si>
    <r>
      <t>Kpa / m</t>
    </r>
    <r>
      <rPr>
        <sz val="8"/>
        <rFont val="Arial"/>
        <family val="2"/>
      </rPr>
      <t xml:space="preserve">      x</t>
    </r>
  </si>
  <si>
    <t>kpa (Assumed)</t>
  </si>
  <si>
    <t xml:space="preserve">kpa  </t>
  </si>
  <si>
    <t>CSG BOWL</t>
  </si>
  <si>
    <t>kpa</t>
  </si>
  <si>
    <t>CASING</t>
  </si>
  <si>
    <t>BOP DRILLS TO BE HELD BY EACH CREW  BEFORE DRILL OUT &amp; WEEKLY</t>
  </si>
  <si>
    <r>
      <t>1</t>
    </r>
    <r>
      <rPr>
        <sz val="8"/>
        <rFont val="Arial"/>
        <family val="2"/>
      </rPr>
      <t xml:space="preserve"> - FUNCTION BOPS TOURLY, BLIND RAMS</t>
    </r>
  </si>
  <si>
    <r>
      <t>2</t>
    </r>
    <r>
      <rPr>
        <sz val="8"/>
        <rFont val="Arial"/>
        <family val="2"/>
      </rPr>
      <t xml:space="preserve"> - CHECK MANIFOLD REMOTE PUMP </t>
    </r>
  </si>
  <si>
    <t>ON TRIPS, &amp; MARK FUNCTION &amp; FUNCTION</t>
  </si>
  <si>
    <t>PRESSURE GAUGE TOURLY &amp; COMPARE</t>
  </si>
  <si>
    <t>TIMES TO CLOSE IN TOUR BOOK</t>
  </si>
  <si>
    <t>TO STANDPIPE PRESSURE.</t>
  </si>
  <si>
    <r>
      <t>3</t>
    </r>
    <r>
      <rPr>
        <sz val="8"/>
        <rFont val="Arial"/>
        <family val="2"/>
      </rPr>
      <t xml:space="preserve"> - RECORD RSPP TOURLY &amp; AFTER BIT</t>
    </r>
  </si>
  <si>
    <r>
      <t>4</t>
    </r>
    <r>
      <rPr>
        <sz val="8"/>
        <rFont val="Arial"/>
        <family val="2"/>
      </rPr>
      <t xml:space="preserve"> - CHECK MOTOR KILLS PRIOR TO DRILL OUT</t>
    </r>
  </si>
  <si>
    <t>CHANGES, DENSITY INCREASE OR 200 M</t>
  </si>
  <si>
    <t>&amp; WEEKLY</t>
  </si>
  <si>
    <t>OF NEW HOLE.</t>
  </si>
  <si>
    <r>
      <t>M</t>
    </r>
    <r>
      <rPr>
        <b/>
        <sz val="8"/>
        <rFont val="Arial"/>
        <family val="2"/>
      </rPr>
      <t xml:space="preserve">AXIMUM </t>
    </r>
    <r>
      <rPr>
        <b/>
        <sz val="12"/>
        <rFont val="Arial"/>
        <family val="2"/>
      </rPr>
      <t>A</t>
    </r>
    <r>
      <rPr>
        <b/>
        <sz val="8"/>
        <rFont val="Arial"/>
        <family val="2"/>
      </rPr>
      <t xml:space="preserve">LLOWABLE </t>
    </r>
    <r>
      <rPr>
        <b/>
        <sz val="12"/>
        <rFont val="Arial"/>
        <family val="2"/>
      </rPr>
      <t>C</t>
    </r>
    <r>
      <rPr>
        <b/>
        <sz val="8"/>
        <rFont val="Arial"/>
        <family val="2"/>
      </rPr>
      <t>ASING</t>
    </r>
    <r>
      <rPr>
        <b/>
        <sz val="12"/>
        <rFont val="Arial"/>
        <family val="2"/>
      </rPr>
      <t xml:space="preserve"> P</t>
    </r>
    <r>
      <rPr>
        <b/>
        <sz val="8"/>
        <rFont val="Arial"/>
        <family val="2"/>
      </rPr>
      <t>RESSURE  WITH FLUID IN WELL BORE</t>
    </r>
  </si>
  <si>
    <t>Formation Rupture:</t>
  </si>
  <si>
    <t>Well Control Component &amp; GTS Pressure Limts:</t>
  </si>
  <si>
    <t>Density (kg/m³)</t>
  </si>
  <si>
    <t>MACP (kpa)</t>
  </si>
  <si>
    <t>Centrifuge # 1</t>
  </si>
  <si>
    <t>Centrifuge # 2</t>
  </si>
  <si>
    <t>D O L  /  D F S</t>
  </si>
  <si>
    <t>MACP  with  GAS TO SURFACE:</t>
  </si>
  <si>
    <t>UWI</t>
  </si>
  <si>
    <t>Last BOP Drill</t>
  </si>
  <si>
    <t>Drill Pipe / DC's</t>
  </si>
  <si>
    <t>Mass (kg/m)</t>
  </si>
  <si>
    <t>Weather</t>
  </si>
  <si>
    <t xml:space="preserve">Directions </t>
  </si>
  <si>
    <t>Spud</t>
  </si>
  <si>
    <t>MUD PROPERTIES</t>
  </si>
  <si>
    <t>SOLIDS EQUIPMENT</t>
  </si>
  <si>
    <t>BIT DATA</t>
  </si>
  <si>
    <t>DEVIATION SURVEYS</t>
  </si>
  <si>
    <t>BOTTOMHOLE ASSEMBLY</t>
  </si>
  <si>
    <t>TIME BREAKDOWN</t>
  </si>
  <si>
    <t xml:space="preserve"> PUMP DATA</t>
  </si>
  <si>
    <t>Depth @ 24:00</t>
  </si>
  <si>
    <t>Operations @ 06:00</t>
  </si>
  <si>
    <t>Road &amp; Lease Conditions:</t>
  </si>
  <si>
    <t>KB to CBF</t>
  </si>
  <si>
    <t>m MD</t>
  </si>
  <si>
    <t>RR</t>
  </si>
  <si>
    <t>Tank Volume m³</t>
  </si>
  <si>
    <t>Total Volume</t>
  </si>
  <si>
    <t>Cost Control Sheet</t>
  </si>
  <si>
    <t>DFS</t>
  </si>
  <si>
    <t>ITEM</t>
  </si>
  <si>
    <t>Cost Estimate</t>
  </si>
  <si>
    <t>TOTAL</t>
  </si>
  <si>
    <t>Drill &amp; Evaluate Total</t>
  </si>
  <si>
    <t>Cummulative Total</t>
  </si>
  <si>
    <t>Balance Forward</t>
  </si>
  <si>
    <t>Variance</t>
  </si>
  <si>
    <t xml:space="preserve">  m </t>
  </si>
  <si>
    <t xml:space="preserve">  m</t>
  </si>
  <si>
    <t>Ann Volume m³</t>
  </si>
  <si>
    <t>String Volume m³</t>
  </si>
  <si>
    <t>STAND PIPE</t>
  </si>
  <si>
    <t>PRODUCT NAME</t>
  </si>
  <si>
    <t>UNIT</t>
  </si>
  <si>
    <t>Discounted Cost</t>
  </si>
  <si>
    <t>Production</t>
  </si>
  <si>
    <t xml:space="preserve">Compiled By: </t>
  </si>
  <si>
    <t>MUD USEAGE &amp; BALANCE REPORT</t>
  </si>
  <si>
    <t>Date:</t>
  </si>
  <si>
    <t>Surface Casing:</t>
  </si>
  <si>
    <t>Daily Losses</t>
  </si>
  <si>
    <t>Cumm. Losses</t>
  </si>
  <si>
    <t>Cost / Unit</t>
  </si>
  <si>
    <t>Last Casing</t>
  </si>
  <si>
    <t>Size (mm)</t>
  </si>
  <si>
    <t>Depth (m)</t>
  </si>
  <si>
    <t>OPERATIONS SUMMARY (midnight to midnight)</t>
  </si>
  <si>
    <t>m3/stroke</t>
  </si>
  <si>
    <t>Jet Sizes (mm)</t>
  </si>
  <si>
    <t>Depth In (m)</t>
  </si>
  <si>
    <t>Depth Out (m)</t>
  </si>
  <si>
    <t>ROP (m/hr)</t>
  </si>
  <si>
    <t>WOB (daN)</t>
  </si>
  <si>
    <t>String Wt. (daN)</t>
  </si>
  <si>
    <t>Total Hrs.</t>
  </si>
  <si>
    <t>Phone (403) 265-9347 Fax (403) 265-9349</t>
  </si>
  <si>
    <t>Field Cost</t>
  </si>
  <si>
    <t>P.B.T.D</t>
  </si>
  <si>
    <t>Bit Record</t>
  </si>
  <si>
    <t>Logged By:</t>
  </si>
  <si>
    <t>KB - CBF</t>
  </si>
  <si>
    <t>KB Elevation</t>
  </si>
  <si>
    <t>Ground Elevation</t>
  </si>
  <si>
    <t>Core Summary</t>
  </si>
  <si>
    <t>Core #</t>
  </si>
  <si>
    <t>Meters</t>
  </si>
  <si>
    <t xml:space="preserve">From </t>
  </si>
  <si>
    <t>Recovery</t>
  </si>
  <si>
    <t>Calgary</t>
  </si>
  <si>
    <t>kpa x 60%</t>
  </si>
  <si>
    <t>Total Billing Days</t>
  </si>
  <si>
    <t>Service Done</t>
  </si>
  <si>
    <t>Ticket #</t>
  </si>
  <si>
    <t>Actual</t>
  </si>
  <si>
    <t>Daily</t>
  </si>
  <si>
    <t>Total Cum.</t>
  </si>
  <si>
    <t>Projected</t>
  </si>
  <si>
    <t>#</t>
  </si>
  <si>
    <t>Costs from</t>
  </si>
  <si>
    <t>Costs</t>
  </si>
  <si>
    <t>of Days</t>
  </si>
  <si>
    <t>MD</t>
  </si>
  <si>
    <t>(m)</t>
  </si>
  <si>
    <t>Reports</t>
  </si>
  <si>
    <t>PLUG - BACK AND ABANDONMENT REPORT</t>
  </si>
  <si>
    <t>Hole Size</t>
  </si>
  <si>
    <t>K.B. Elevation</t>
  </si>
  <si>
    <t>TOTAL DEPTH</t>
  </si>
  <si>
    <t>Fluid in Hole</t>
  </si>
  <si>
    <t>Plug Back String</t>
  </si>
  <si>
    <t>Casing in Hole</t>
  </si>
  <si>
    <t>Set at</t>
  </si>
  <si>
    <t>Service Company</t>
  </si>
  <si>
    <t>Surface Casing</t>
  </si>
  <si>
    <t>Surf</t>
  </si>
  <si>
    <t>Production String</t>
  </si>
  <si>
    <t>Plug 1</t>
  </si>
  <si>
    <t>Plug 2</t>
  </si>
  <si>
    <t>Plug 3</t>
  </si>
  <si>
    <t>Plug 4</t>
  </si>
  <si>
    <t>Plug 5</t>
  </si>
  <si>
    <t>Plug 6</t>
  </si>
  <si>
    <t>Bottom</t>
  </si>
  <si>
    <t xml:space="preserve">Formation </t>
  </si>
  <si>
    <t>Name</t>
  </si>
  <si>
    <t>Calipered Hole Size (Average)</t>
  </si>
  <si>
    <t>Tonnes of Cement</t>
  </si>
  <si>
    <t>Displacement</t>
  </si>
  <si>
    <t>Slurry Weight</t>
  </si>
  <si>
    <t>Mixing Times</t>
  </si>
  <si>
    <t>Start</t>
  </si>
  <si>
    <t>Finish</t>
  </si>
  <si>
    <t>Displacing Times</t>
  </si>
  <si>
    <t>Theoretical Top - Gauge Hole</t>
  </si>
  <si>
    <t>Felt Plug Time</t>
  </si>
  <si>
    <t>Felt Plug Depth</t>
  </si>
  <si>
    <t>Plugs Felt with Logs / Pipe</t>
  </si>
  <si>
    <t>Surface Casing Cut</t>
  </si>
  <si>
    <t>Below Ground.   Surface Plug</t>
  </si>
  <si>
    <t>Remarks:</t>
  </si>
  <si>
    <r>
      <t>m</t>
    </r>
    <r>
      <rPr>
        <vertAlign val="superscript"/>
        <sz val="10"/>
        <rFont val="Arial"/>
        <family val="2"/>
      </rPr>
      <t>3</t>
    </r>
    <r>
      <rPr>
        <sz val="10"/>
        <rFont val="Arial"/>
        <family val="2"/>
      </rPr>
      <t xml:space="preserve"> of Water Ahead</t>
    </r>
  </si>
  <si>
    <r>
      <t>m</t>
    </r>
    <r>
      <rPr>
        <vertAlign val="superscript"/>
        <sz val="10"/>
        <rFont val="Arial"/>
        <family val="2"/>
      </rPr>
      <t>3</t>
    </r>
    <r>
      <rPr>
        <sz val="10"/>
        <rFont val="Arial"/>
        <family val="2"/>
      </rPr>
      <t xml:space="preserve"> water</t>
    </r>
  </si>
  <si>
    <r>
      <t>m</t>
    </r>
    <r>
      <rPr>
        <vertAlign val="superscript"/>
        <sz val="10"/>
        <rFont val="Arial"/>
        <family val="2"/>
      </rPr>
      <t>3</t>
    </r>
    <r>
      <rPr>
        <sz val="10"/>
        <rFont val="Arial"/>
        <family val="2"/>
      </rPr>
      <t xml:space="preserve"> mud</t>
    </r>
  </si>
  <si>
    <t>AFE:</t>
  </si>
  <si>
    <t>Plate Welded :</t>
  </si>
  <si>
    <t xml:space="preserve">  Yes</t>
  </si>
  <si>
    <t xml:space="preserve">  No</t>
  </si>
  <si>
    <r>
      <t xml:space="preserve">  m</t>
    </r>
    <r>
      <rPr>
        <vertAlign val="superscript"/>
        <sz val="10"/>
        <rFont val="Arial"/>
        <family val="2"/>
      </rPr>
      <t>3</t>
    </r>
    <r>
      <rPr>
        <sz val="10"/>
        <rFont val="Arial"/>
        <family val="2"/>
      </rPr>
      <t xml:space="preserve"> </t>
    </r>
  </si>
  <si>
    <t>Intermediate String</t>
  </si>
  <si>
    <t>T.D</t>
  </si>
  <si>
    <t>Number</t>
  </si>
  <si>
    <t>700, 435 - 4th Avenue S.W. Calgary, AB.  T2P 3A8</t>
  </si>
  <si>
    <t>NOTICE OF SUPERVISOR</t>
  </si>
  <si>
    <t xml:space="preserve">   DRILLING</t>
  </si>
  <si>
    <t xml:space="preserve">   COMPLETION</t>
  </si>
  <si>
    <t xml:space="preserve">   WORKOVER</t>
  </si>
  <si>
    <t>•</t>
  </si>
  <si>
    <t>I agree to comply with the health and safety requirements and procedures set out by</t>
  </si>
  <si>
    <t>DATE</t>
  </si>
  <si>
    <t>PRINT NAME</t>
  </si>
  <si>
    <t>SIGNATURE</t>
  </si>
  <si>
    <t xml:space="preserve">     A copy of this notice and declaration is to be delivered to CBW Resource Consultants office, as well as kept on location.</t>
  </si>
  <si>
    <t>ADDENDUM TO NOTICE OF SUPERVISOR</t>
  </si>
  <si>
    <t>Signature</t>
  </si>
  <si>
    <t xml:space="preserve">Interval From </t>
  </si>
  <si>
    <t>Interval To</t>
  </si>
  <si>
    <t xml:space="preserve">Depth From </t>
  </si>
  <si>
    <t>Depth To</t>
  </si>
  <si>
    <t>Gamma Ray Logged By:</t>
  </si>
  <si>
    <t xml:space="preserve">Date </t>
  </si>
  <si>
    <t>Start Time</t>
  </si>
  <si>
    <t>Finish Time</t>
  </si>
  <si>
    <t>THREADS OFF SURFACE CASING  REPORT</t>
  </si>
  <si>
    <t>Supervisor:</t>
  </si>
  <si>
    <t>Well Name:</t>
  </si>
  <si>
    <t>Hole Depth:</t>
  </si>
  <si>
    <t>( MTD from KB)</t>
  </si>
  <si>
    <t>Nm</t>
  </si>
  <si>
    <t>Instructions</t>
  </si>
  <si>
    <t>Top of</t>
  </si>
  <si>
    <t>Bottom of</t>
  </si>
  <si>
    <t xml:space="preserve">Torque </t>
  </si>
  <si>
    <t>Cumulative</t>
  </si>
  <si>
    <t>Joint</t>
  </si>
  <si>
    <t>out</t>
  </si>
  <si>
    <t xml:space="preserve">Cumulative </t>
  </si>
  <si>
    <t>Joint from</t>
  </si>
  <si>
    <t>Running</t>
  </si>
  <si>
    <t>=</t>
  </si>
  <si>
    <t>Rotary Table</t>
  </si>
  <si>
    <t>(m3)</t>
  </si>
  <si>
    <t>Order</t>
  </si>
  <si>
    <t>(metres)</t>
  </si>
  <si>
    <t>o</t>
  </si>
  <si>
    <t>(centralisers, etc.)</t>
  </si>
  <si>
    <t>Float shoe</t>
  </si>
  <si>
    <r>
      <t xml:space="preserve">Casing </t>
    </r>
    <r>
      <rPr>
        <sz val="10"/>
        <color indexed="10"/>
        <rFont val="Arial"/>
        <family val="2"/>
      </rPr>
      <t>SD off band</t>
    </r>
  </si>
  <si>
    <t>Float collar</t>
  </si>
  <si>
    <t>Stand Off Band</t>
  </si>
  <si>
    <t>O</t>
  </si>
  <si>
    <t>KB to Ground:</t>
  </si>
  <si>
    <t>TEMPLATE INSTRUCTIONS</t>
  </si>
  <si>
    <t>GETTING STARTED</t>
  </si>
  <si>
    <t>Print off the Notice of supervisor; print and sign your name along with the date, check job description box</t>
  </si>
  <si>
    <t>then fax or scan and email to CBW Ofiice 403-265-9349</t>
  </si>
  <si>
    <t>DAILY REPORTS</t>
  </si>
  <si>
    <t xml:space="preserve">Click the add a day button on the top right of report (0).  From report 1 and forward you can use the add a day button </t>
  </si>
  <si>
    <t>on each report itself.</t>
  </si>
  <si>
    <t>DAILY COST SHEETS</t>
  </si>
  <si>
    <t xml:space="preserve">Input the actual date work was completed in the cell below DAY 1 and so on.(where it says date) </t>
  </si>
  <si>
    <t>Input any AFE values you may have in the AFE collumn, the variance will be calculated for you.</t>
  </si>
  <si>
    <t>Always double check you daily total is the same as the cost on your daily report.</t>
  </si>
  <si>
    <t>RENTALS SHEET</t>
  </si>
  <si>
    <t>Input all rentals required for the job and all daily rental costs in the cost collumn.</t>
  </si>
  <si>
    <t>You will see days are numbered 1 to 31. These are just numbers to count days not actual dates.</t>
  </si>
  <si>
    <t>Under day 1 or 2 or 3 etc… place a 1 for a full day rental charge or a .5 for a half day charge etc..</t>
  </si>
  <si>
    <t xml:space="preserve">The bottom cells under each day will calculate the total cost for all rentals for that day. (this cost should be what you </t>
  </si>
  <si>
    <t>input on your daily cost sheet for rentals.)</t>
  </si>
  <si>
    <t>Goto File, scroll down to save as; save in desktop, rename file as (UWI) Drilling reports.</t>
  </si>
  <si>
    <t>Fill in as much of the data sheet as possible.</t>
  </si>
  <si>
    <t>DO NOT TYPE ANYTHING ON Drilling REPORT (0)</t>
  </si>
  <si>
    <t>You will have to manually input the report number, date of operation, date reported, DOL/DFS</t>
  </si>
  <si>
    <t xml:space="preserve">applicable for that day and anything else not shaded. As shown </t>
  </si>
  <si>
    <t>Please be very detailed in your summary of operations giving times, sizes, ROP data, WOB, Casing sizes, grades, etc.</t>
  </si>
  <si>
    <t>You will need to manually enter the cost from the daily cost sheet to the daily report.</t>
  </si>
  <si>
    <t>CASING TALLY SHEET</t>
  </si>
  <si>
    <t>KB to Casing Flange:</t>
  </si>
  <si>
    <t>Cut-off Length:</t>
  </si>
  <si>
    <t>Cement Details</t>
  </si>
  <si>
    <t># Tonnes</t>
  </si>
  <si>
    <t>Slurry Density</t>
  </si>
  <si>
    <t>Displace m3/min</t>
  </si>
  <si>
    <t>Pressure Bumped, kPa</t>
  </si>
  <si>
    <t>Time</t>
  </si>
  <si>
    <t>Returns Observed</t>
  </si>
  <si>
    <t>Casing attachments</t>
  </si>
  <si>
    <t>Depth to Top Centralizer</t>
  </si>
  <si>
    <t>Depth to Bottom Centralizer</t>
  </si>
  <si>
    <t>Depth to Top Stand-off band</t>
  </si>
  <si>
    <t>Depth to Bottom Stand-off band</t>
  </si>
  <si>
    <t>Number of Stand off Bands</t>
  </si>
  <si>
    <t>Number of Centralizers</t>
  </si>
  <si>
    <r>
      <t>m</t>
    </r>
    <r>
      <rPr>
        <vertAlign val="superscript"/>
        <sz val="10"/>
        <rFont val="Arial"/>
        <family val="2"/>
      </rPr>
      <t>3</t>
    </r>
    <r>
      <rPr>
        <sz val="10"/>
        <rFont val="Arial"/>
        <family val="2"/>
      </rPr>
      <t>/m</t>
    </r>
  </si>
  <si>
    <t>Total Casing Ran</t>
  </si>
  <si>
    <t>Casing Shoe</t>
  </si>
  <si>
    <t>Casing Collar</t>
  </si>
  <si>
    <t>Depth Landed:</t>
  </si>
  <si>
    <t>Total Length Casing Delivered</t>
  </si>
  <si>
    <t>Number of Joints Delivered:</t>
  </si>
  <si>
    <t>Number of Joints Ran:</t>
  </si>
  <si>
    <t>Cost:</t>
  </si>
  <si>
    <t>$/m</t>
  </si>
  <si>
    <t>Comments:</t>
  </si>
  <si>
    <t>Weatherford</t>
  </si>
  <si>
    <r>
      <t xml:space="preserve">1. </t>
    </r>
    <r>
      <rPr>
        <b/>
        <sz val="10"/>
        <rFont val="Arial"/>
        <family val="2"/>
      </rPr>
      <t>Field Surf. Csg Tally / Field Int. Csg Tally / Field Prod. Csg Tally</t>
    </r>
    <r>
      <rPr>
        <sz val="10"/>
        <rFont val="Arial"/>
        <family val="2"/>
      </rPr>
      <t xml:space="preserve"> located on the last 4 tabs of the booklet, this tally gives reverse values from RKB to top of joints. There is also an example sheet included.</t>
    </r>
  </si>
  <si>
    <t>Capacity:</t>
  </si>
  <si>
    <t>Number of Joints on Location:</t>
  </si>
  <si>
    <t>SURFACE CASING</t>
  </si>
  <si>
    <t>POWER TONGS</t>
  </si>
  <si>
    <t>INSURANCE</t>
  </si>
  <si>
    <t xml:space="preserve">  </t>
  </si>
  <si>
    <r>
      <t>N</t>
    </r>
    <r>
      <rPr>
        <b/>
        <u/>
        <sz val="11"/>
        <color indexed="12"/>
        <rFont val="Arial"/>
        <family val="2"/>
      </rPr>
      <t>º</t>
    </r>
  </si>
  <si>
    <t>COST CENTERS</t>
  </si>
  <si>
    <t>TRANSFER DETAILS</t>
  </si>
  <si>
    <t>WELL NAME</t>
  </si>
  <si>
    <t>Inventory</t>
  </si>
  <si>
    <t>CARRIER</t>
  </si>
  <si>
    <t>130320DR</t>
  </si>
  <si>
    <t>TICKET #</t>
  </si>
  <si>
    <t>CC# (non-AFE)</t>
  </si>
  <si>
    <t>Major Account</t>
  </si>
  <si>
    <t>Minor Account</t>
  </si>
  <si>
    <t>MATERIAL DETAILS</t>
  </si>
  <si>
    <t xml:space="preserve">A # </t>
  </si>
  <si>
    <t>LENGTH</t>
  </si>
  <si>
    <t>FINAL COND.</t>
  </si>
  <si>
    <t>VALUE</t>
  </si>
  <si>
    <t>TRANSFER</t>
  </si>
  <si>
    <t>TRANSFERRED</t>
  </si>
  <si>
    <t>OR</t>
  </si>
  <si>
    <t>or</t>
  </si>
  <si>
    <t>PER</t>
  </si>
  <si>
    <t>SERIAL #</t>
  </si>
  <si>
    <t>AMOUNT</t>
  </si>
  <si>
    <t>PER UNIT</t>
  </si>
  <si>
    <t>4 1/2" LP P110 Frac Ports</t>
  </si>
  <si>
    <t>n/a</t>
  </si>
  <si>
    <t>A</t>
  </si>
  <si>
    <t>A:    NEW CONDITION (100%)</t>
  </si>
  <si>
    <t>B:    USED AND READY FOR USE (75%)</t>
  </si>
  <si>
    <t>PRINT NAME - FIELD SUPERVISOR</t>
  </si>
  <si>
    <t>C:    USED AND REQUIRES REPAIR (50%)</t>
  </si>
  <si>
    <t>D:    JUNK (0%)</t>
  </si>
  <si>
    <t>SIGNATURE - FIELD SUPERVISOR</t>
  </si>
  <si>
    <t>SK13-</t>
  </si>
  <si>
    <t>PER meter</t>
  </si>
  <si>
    <t>114.3mm x 17.26 x L-80 LT/C repaired casing (40 jts)</t>
  </si>
  <si>
    <t>C</t>
  </si>
  <si>
    <t>A:    NEW CONDITION</t>
  </si>
  <si>
    <t>B:    USED AND READY FOR USE</t>
  </si>
  <si>
    <t>C:    USED AND REQUIRES REPAIR</t>
  </si>
  <si>
    <t>D:    JUNK</t>
  </si>
  <si>
    <t>130314DR</t>
  </si>
  <si>
    <t>Survey Checklist</t>
  </si>
  <si>
    <t>Current Date:</t>
  </si>
  <si>
    <t>Unique ID:</t>
  </si>
  <si>
    <t>Company Rep:</t>
  </si>
  <si>
    <t>Survey Company:</t>
  </si>
  <si>
    <t>Revision #:</t>
  </si>
  <si>
    <t>Most Recent Version?</t>
  </si>
  <si>
    <t>Revision Date:</t>
  </si>
  <si>
    <t>Most Recent Date?</t>
  </si>
  <si>
    <t>Well Center:</t>
  </si>
  <si>
    <t>North:</t>
  </si>
  <si>
    <t>East:</t>
  </si>
  <si>
    <t>(NAD 83 UTM Coordinates)</t>
  </si>
  <si>
    <t>Directional Company:</t>
  </si>
  <si>
    <t>Directional Plan Rev #:</t>
  </si>
  <si>
    <t>Approved?</t>
  </si>
  <si>
    <t>Confirm Directional Survey used Current Land Survey:</t>
  </si>
  <si>
    <t>Confirm Land Survey Well Center Matches with Directional Survey Plan:</t>
  </si>
  <si>
    <t>Confirm Staked Well Center Matches Land and Directional Survey:</t>
  </si>
  <si>
    <t>Confirm Directional Survey Bottom Hole Coordinates Match Land Survey:</t>
  </si>
  <si>
    <t>If answered NO to any of the above please explain why (consult with Calgary office if needed):</t>
  </si>
  <si>
    <t>eg. Any issues regarding conflict from survey plan and well location staking</t>
  </si>
  <si>
    <t>DRILLING DATA SHEET</t>
  </si>
  <si>
    <t>WELLSITE SUPERVISORS</t>
  </si>
  <si>
    <t>Phone #1</t>
  </si>
  <si>
    <t>Phone #2</t>
  </si>
  <si>
    <t>E-mail</t>
  </si>
  <si>
    <t>AFE Cost</t>
  </si>
  <si>
    <t>GEOLOGIST</t>
  </si>
  <si>
    <t>Cost at RR</t>
  </si>
  <si>
    <t>Phone</t>
  </si>
  <si>
    <t>ELEVATIONS</t>
  </si>
  <si>
    <t>Ground from Survey (m)</t>
  </si>
  <si>
    <t>Fill (+) / Cut (-) (m)</t>
  </si>
  <si>
    <t>REPORT TO</t>
  </si>
  <si>
    <t>New GR Elevation (m)</t>
  </si>
  <si>
    <t>KB (m)</t>
  </si>
  <si>
    <t>KB - CF (m)</t>
  </si>
  <si>
    <t>KB - GL (m)</t>
  </si>
  <si>
    <t>PUMPS</t>
  </si>
  <si>
    <t>RIG INFORMATION</t>
  </si>
  <si>
    <t>Pump Type #1</t>
  </si>
  <si>
    <t>Pump Type #2</t>
  </si>
  <si>
    <t>Stroke Length (mm)</t>
  </si>
  <si>
    <t>Stoke Length (mm)</t>
  </si>
  <si>
    <t>Rig Number</t>
  </si>
  <si>
    <t>Liner Size (mm)</t>
  </si>
  <si>
    <t>Toolpush</t>
  </si>
  <si>
    <r>
      <t>m</t>
    </r>
    <r>
      <rPr>
        <vertAlign val="superscript"/>
        <sz val="10"/>
        <rFont val="Arial"/>
        <family val="2"/>
      </rPr>
      <t>3</t>
    </r>
    <r>
      <rPr>
        <sz val="10"/>
        <rFont val="Arial"/>
        <family val="2"/>
      </rPr>
      <t>/Stroke</t>
    </r>
  </si>
  <si>
    <t>Phone #</t>
  </si>
  <si>
    <t>DRILL PIPE</t>
  </si>
  <si>
    <t>First Day</t>
  </si>
  <si>
    <t>HOLE SIZES</t>
  </si>
  <si>
    <t>DEPTHS</t>
  </si>
  <si>
    <t>DIRECTIONAL</t>
  </si>
  <si>
    <t>Conductor (mm)</t>
  </si>
  <si>
    <t>Tally</t>
  </si>
  <si>
    <t>WL</t>
  </si>
  <si>
    <t>Surface (mm)</t>
  </si>
  <si>
    <t>Intermediate (mm)</t>
  </si>
  <si>
    <r>
      <t>Hold Angle (</t>
    </r>
    <r>
      <rPr>
        <sz val="10"/>
        <rFont val="Calibri"/>
        <family val="2"/>
      </rPr>
      <t>°</t>
    </r>
    <r>
      <rPr>
        <sz val="8.5"/>
        <rFont val="Arial"/>
        <family val="2"/>
      </rPr>
      <t>)</t>
    </r>
  </si>
  <si>
    <r>
      <t>Drop Rate (</t>
    </r>
    <r>
      <rPr>
        <sz val="10"/>
        <rFont val="Calibri"/>
        <family val="2"/>
      </rPr>
      <t>°</t>
    </r>
    <r>
      <rPr>
        <sz val="8.5"/>
        <rFont val="Arial"/>
        <family val="2"/>
      </rPr>
      <t>/30m)</t>
    </r>
  </si>
  <si>
    <t>MUD</t>
  </si>
  <si>
    <t>CEMENT</t>
  </si>
  <si>
    <t>Returns (m3)</t>
  </si>
  <si>
    <t>INTERMEDIATE CASING</t>
  </si>
  <si>
    <t>Cost ($/m)</t>
  </si>
  <si>
    <t>ID (mm)</t>
  </si>
  <si>
    <t>Weight (kg/m)</t>
  </si>
  <si>
    <t>Collar OD (mm)</t>
  </si>
  <si>
    <t>Landed (mKB)</t>
  </si>
  <si>
    <t>PBTD (mKB)</t>
  </si>
  <si>
    <t>Wireline Depth (mKB)</t>
  </si>
  <si>
    <t>DIRECTIONS TO SITE</t>
  </si>
  <si>
    <t>Province</t>
  </si>
  <si>
    <t>Cement Type</t>
  </si>
  <si>
    <t>Density (kg/m3)</t>
  </si>
  <si>
    <t>Hole Section</t>
  </si>
  <si>
    <t>Main/Lateral (mm)</t>
  </si>
  <si>
    <t>CBW Engineering</t>
  </si>
  <si>
    <t>Daily Drilling Report</t>
  </si>
  <si>
    <t>License #</t>
  </si>
  <si>
    <t>Rig #</t>
  </si>
  <si>
    <t>Drilling Summary</t>
  </si>
  <si>
    <t>Phone #:</t>
  </si>
  <si>
    <t>TD Date + Time</t>
  </si>
  <si>
    <t>P.B.T.D (m)</t>
  </si>
  <si>
    <t>TD Depth (m)</t>
  </si>
  <si>
    <t>Originator</t>
  </si>
  <si>
    <t>STOCK POINT</t>
  </si>
  <si>
    <t>Total (m)</t>
  </si>
  <si>
    <t>Transfer Value</t>
  </si>
  <si>
    <t>Cond. Code</t>
  </si>
  <si>
    <t>Cost Value</t>
  </si>
  <si>
    <t>Reason for Transfer:</t>
  </si>
  <si>
    <t>Total Trnsfer Value:</t>
  </si>
  <si>
    <t>Stage</t>
  </si>
  <si>
    <t>Thread inspection Company:</t>
  </si>
  <si>
    <t>Casing make-up:</t>
  </si>
  <si>
    <t>(Torque-turn / torque-position)</t>
  </si>
  <si>
    <t>Torque Specs</t>
  </si>
  <si>
    <t>Minimum</t>
  </si>
  <si>
    <t>N-m</t>
  </si>
  <si>
    <t>Optimum</t>
  </si>
  <si>
    <t>Maximum</t>
  </si>
  <si>
    <t>Top of Cement</t>
  </si>
  <si>
    <t>RECEIVING REPORT #1</t>
  </si>
  <si>
    <t>Total Metres</t>
  </si>
  <si>
    <t>Cost Unit</t>
  </si>
  <si>
    <t>Cond Code</t>
  </si>
  <si>
    <t>Total Value</t>
  </si>
  <si>
    <t xml:space="preserve">Total Value of Received: </t>
  </si>
  <si>
    <t xml:space="preserve">Received By: </t>
  </si>
  <si>
    <t>RECEIVING REPORT #2</t>
  </si>
  <si>
    <t>RECEIVING REPORT #3</t>
  </si>
  <si>
    <t>MATERIAL TRANSFER #2</t>
  </si>
  <si>
    <t>MATERIAL TRANSFER #3</t>
  </si>
  <si>
    <t>Field Ticket Summary</t>
  </si>
  <si>
    <t>Amount No GST</t>
  </si>
  <si>
    <t>Cost Code</t>
  </si>
  <si>
    <t>Total:</t>
  </si>
  <si>
    <t>The above project will be carried out at the following wellsite location:</t>
  </si>
  <si>
    <t>The alternate CBW Contact will be:</t>
  </si>
  <si>
    <t>The designated Supervisor’s duties and responsibilities include the following:</t>
  </si>
  <si>
    <t>Implement the Prime Contractor’s and/or Consultant’s safety program at the wellsite.</t>
  </si>
  <si>
    <t>Check that all employers on the wellsite have a safety program including safe work procedures.</t>
  </si>
  <si>
    <t>Ensure all employers understand and agree to follow all requirements of the Prime Contractor’s and/or Consultant’s safety program that are not already met by their own safety program.</t>
  </si>
  <si>
    <t>Direct and co-ordinate the efforts of all employers at the wellsite, including:</t>
  </si>
  <si>
    <t>□</t>
  </si>
  <si>
    <t>Review and clarification of roles and responsibilities of all employers and supervisors.</t>
  </si>
  <si>
    <t>Resolution of discrepancies between safe work procedures</t>
  </si>
  <si>
    <t>Safe transportation, storage, use and disposal all hazardous substances</t>
  </si>
  <si>
    <t>Identify hazards related to the specific wellsite, the planned program or the materials provided by the prime contractor. Inform all employers of these hazards and ensure procedures are in place to control these hazards.</t>
  </si>
  <si>
    <t>Ensure the following site specific hazard controls meet requirements and standards:</t>
  </si>
  <si>
    <t>Well control and blowout prevention</t>
  </si>
  <si>
    <t>Detection and control of Hydrogen Sulfide gas emissions.</t>
  </si>
  <si>
    <t>Detection and control of any flammable substances that may be emitted.</t>
  </si>
  <si>
    <t>Establish and direct site-specific emergency response procedures</t>
  </si>
  <si>
    <t>Monitor work activities of all employers and work activities to verify:</t>
  </si>
  <si>
    <t>Compliance with safety legislation</t>
  </si>
  <si>
    <t>Safe work procedures and proper use of PPE are followed</t>
  </si>
  <si>
    <t>All employer’s supervisors are performing their duties as per IRP#7</t>
  </si>
  <si>
    <t>By signing this Notice, the designated Supervisor accepts the above responsibilities and is knowledgeable about and experienced in the matters listed above, up to date with all IRP 7 training requirements, and that he holds legitimate liability and WCB coverage.</t>
  </si>
  <si>
    <t>DECLARATION BY THE SUBCONTRACTOR OR OTHER SERVICE PROVIDER:</t>
  </si>
  <si>
    <t>I acknowledge receiving the notice identifying the designated supervisor(s) and agree to accept their direction, and the direction of their delegates;</t>
  </si>
  <si>
    <t>Previously named is the designated on-site supervisor for this operation.</t>
  </si>
  <si>
    <t>All work to be carried out in compliance with safety legislation.</t>
  </si>
  <si>
    <t>Ensure safe work procedures are followed and PPE is properly used.</t>
  </si>
  <si>
    <t>Attached to and made part of the Notice of Supervision between CBW Resource Consultants and the previously named wellsite supervisor with respect to the previously named project and location.
The signature provided below by the contractor’s (employer’s) representative deems that contractor (employer) is aware of and agrees to the following:</t>
  </si>
  <si>
    <t>Contractor’s supervisor’s will perform duties as per IRP#7</t>
  </si>
  <si>
    <t>Contractor Name</t>
  </si>
  <si>
    <r>
      <t xml:space="preserve">This Notice states that </t>
    </r>
    <r>
      <rPr>
        <b/>
        <u/>
        <sz val="12"/>
        <rFont val="Book Antiqua"/>
        <family val="1"/>
      </rPr>
      <t xml:space="preserve">CBW Resource Consultants </t>
    </r>
    <r>
      <rPr>
        <b/>
        <sz val="12"/>
        <rFont val="Book Antiqua"/>
        <family val="1"/>
      </rPr>
      <t>with delegate authority from</t>
    </r>
  </si>
  <si>
    <r>
      <t></t>
    </r>
    <r>
      <rPr>
        <sz val="12"/>
        <rFont val="Wingdings"/>
        <charset val="2"/>
      </rPr>
      <t></t>
    </r>
  </si>
  <si>
    <r>
      <t>HEREBY APPOINTS</t>
    </r>
    <r>
      <rPr>
        <sz val="12"/>
        <rFont val="Book Antiqua"/>
        <family val="1"/>
      </rPr>
      <t xml:space="preserve"> :    </t>
    </r>
  </si>
  <si>
    <t xml:space="preserve">  as the designated </t>
  </si>
  <si>
    <t>Wellsite Supervisor of the project described below:</t>
  </si>
  <si>
    <t>____________________________</t>
  </si>
  <si>
    <t>_______________________________</t>
  </si>
  <si>
    <t>______________________________</t>
  </si>
  <si>
    <t>1)</t>
  </si>
  <si>
    <t>2)</t>
  </si>
  <si>
    <t>3)</t>
  </si>
  <si>
    <t>4)</t>
  </si>
  <si>
    <t>5)</t>
  </si>
  <si>
    <t>6)</t>
  </si>
  <si>
    <t>7)</t>
  </si>
  <si>
    <t>8)</t>
  </si>
  <si>
    <t>9)</t>
  </si>
  <si>
    <t>10)</t>
  </si>
  <si>
    <t>11)</t>
  </si>
  <si>
    <t>12)</t>
  </si>
  <si>
    <t>13)</t>
  </si>
  <si>
    <t>14)</t>
  </si>
  <si>
    <t>15)</t>
  </si>
  <si>
    <t>16)</t>
  </si>
  <si>
    <r>
      <t xml:space="preserve">                  </t>
    </r>
    <r>
      <rPr>
        <b/>
        <sz val="16"/>
        <color indexed="17"/>
        <rFont val="Book Antiqua"/>
        <family val="1"/>
      </rPr>
      <t>CBW Engineering</t>
    </r>
  </si>
  <si>
    <r>
      <t xml:space="preserve">                  </t>
    </r>
    <r>
      <rPr>
        <b/>
        <sz val="16"/>
        <color indexed="17"/>
        <rFont val="Book Antiqua"/>
        <family val="1"/>
      </rPr>
      <t xml:space="preserve">CBW Engineering  </t>
    </r>
    <r>
      <rPr>
        <b/>
        <sz val="16"/>
        <color indexed="17"/>
        <rFont val="Arial"/>
        <family val="2"/>
      </rPr>
      <t xml:space="preserve">  </t>
    </r>
  </si>
  <si>
    <t>Name (Daytime)</t>
  </si>
  <si>
    <t>Contractor’s and/or Consultant’s safety program that are not already met by their own program.</t>
  </si>
  <si>
    <t>Drilling Superintendent</t>
  </si>
  <si>
    <t>Wellsite Manager</t>
  </si>
  <si>
    <t>Double check =</t>
  </si>
  <si>
    <t>Drilling Contractor</t>
  </si>
  <si>
    <t>Rig number</t>
  </si>
  <si>
    <t>Rig Manager cell</t>
  </si>
  <si>
    <t>Personell</t>
  </si>
  <si>
    <t>Cell</t>
  </si>
  <si>
    <t>Office</t>
  </si>
  <si>
    <t>Email</t>
  </si>
  <si>
    <t>FINAL DDR SUMMARY</t>
  </si>
  <si>
    <t>Date Ran</t>
  </si>
  <si>
    <t>Drilling Problems (lost circulation, kick) and Remarks</t>
  </si>
  <si>
    <t>Ghost Holes</t>
  </si>
  <si>
    <t>The contractor has a safety program including safe work procedures and agrees to follow the requirements of the Prime</t>
  </si>
  <si>
    <t>Well Name &amp; Location:</t>
  </si>
  <si>
    <t>Wellsite Supervisor:</t>
  </si>
  <si>
    <t>Returns, m3</t>
  </si>
  <si>
    <t>Date &amp; Time Plug Bumped</t>
  </si>
  <si>
    <t>Bump Plug?</t>
  </si>
  <si>
    <r>
      <t>Displace m</t>
    </r>
    <r>
      <rPr>
        <vertAlign val="superscript"/>
        <sz val="10"/>
        <rFont val="Arial"/>
        <family val="2"/>
      </rPr>
      <t>3</t>
    </r>
    <r>
      <rPr>
        <sz val="10"/>
        <rFont val="Arial"/>
        <family val="2"/>
      </rPr>
      <t>/min</t>
    </r>
  </si>
  <si>
    <t>Cost</t>
  </si>
  <si>
    <t>ID</t>
  </si>
  <si>
    <t>Depth Landed</t>
  </si>
  <si>
    <t>mKB</t>
  </si>
  <si>
    <t>Time Record</t>
  </si>
  <si>
    <t>KOP</t>
  </si>
  <si>
    <t>Landing Point</t>
  </si>
  <si>
    <t>TD</t>
  </si>
  <si>
    <t>Prod Cement</t>
  </si>
  <si>
    <t>Prod Casing</t>
  </si>
  <si>
    <t>Operations Breakdown</t>
  </si>
  <si>
    <t>NPT Record</t>
  </si>
  <si>
    <t>NPT Start</t>
  </si>
  <si>
    <t>NPT End</t>
  </si>
  <si>
    <t>Total NPT</t>
  </si>
  <si>
    <t>Field Costs</t>
  </si>
  <si>
    <t>AFE #:</t>
  </si>
  <si>
    <t>FRAC PORT MATERIAL TRANSFER</t>
  </si>
  <si>
    <t xml:space="preserve">Well Name </t>
  </si>
  <si>
    <t>Operator Code</t>
  </si>
  <si>
    <t>Previous Well Information</t>
  </si>
  <si>
    <t>Next Well Information</t>
  </si>
  <si>
    <t>Surface Loc.</t>
  </si>
  <si>
    <t>Surface Loc</t>
  </si>
  <si>
    <t>Total Transfer Value:</t>
  </si>
  <si>
    <t>Cost per</t>
  </si>
  <si>
    <t xml:space="preserve">FROM </t>
  </si>
  <si>
    <t>AFE</t>
  </si>
  <si>
    <t xml:space="preserve">$ ea. </t>
  </si>
  <si>
    <t>Condition Code</t>
  </si>
  <si>
    <t>Unit</t>
  </si>
  <si>
    <t>B</t>
  </si>
  <si>
    <t>D</t>
  </si>
  <si>
    <t>J</t>
  </si>
  <si>
    <t>Locations</t>
  </si>
  <si>
    <t>AFE's</t>
  </si>
  <si>
    <t>DO NOT TOUCH</t>
  </si>
  <si>
    <t>Quantity/# Jts.</t>
  </si>
  <si>
    <t>Meterage</t>
  </si>
  <si>
    <t>Description/Comments</t>
  </si>
  <si>
    <t>Total Received Value:</t>
  </si>
  <si>
    <t>RECEIVED MATERIALS</t>
  </si>
  <si>
    <t>TRANSFERRED MATERIALS</t>
  </si>
  <si>
    <t>Current Well Name:</t>
  </si>
  <si>
    <t>Spud - RR</t>
  </si>
  <si>
    <t>Plan #</t>
  </si>
  <si>
    <t>Day 8</t>
  </si>
  <si>
    <t>Well</t>
  </si>
  <si>
    <t>SUPPLIER &amp; ORIGIN</t>
  </si>
  <si>
    <t>CONTACT #</t>
  </si>
  <si>
    <t>EQUIPMENT SIZE &amp; DESCRIPTION</t>
  </si>
  <si>
    <t>DAILY COST</t>
  </si>
  <si>
    <t xml:space="preserve">Rentals Total </t>
  </si>
  <si>
    <t>Joint Number (Running Order)</t>
  </si>
  <si>
    <t>Tool/Sleeve Number &amp; Description</t>
  </si>
  <si>
    <t>Joint Length (meters)</t>
  </si>
  <si>
    <t>out
=
o</t>
  </si>
  <si>
    <t>Cumulative Length (meters)</t>
  </si>
  <si>
    <t>Top of Joint From Rotary Table (meters)</t>
  </si>
  <si>
    <t>Bottom of Joint From Rotary Table (meters)</t>
  </si>
  <si>
    <t>Torque (N-m)</t>
  </si>
  <si>
    <t>Cumulative Displacement (m3)</t>
  </si>
  <si>
    <t>Accessories &amp; Float Equipment Received</t>
  </si>
  <si>
    <t>Surface Casing Received</t>
  </si>
  <si>
    <t>Production Casing Casing Received</t>
  </si>
  <si>
    <t>Accessories &amp; Float Equipment Transferred</t>
  </si>
  <si>
    <t>Surface Casing Transferred</t>
  </si>
  <si>
    <t xml:space="preserve">Accessories &amp; Float Equipment Transferred </t>
  </si>
  <si>
    <t>Production Casing Casing Transferred</t>
  </si>
  <si>
    <t xml:space="preserve">Comments:
</t>
  </si>
  <si>
    <t>Surface Casing Charged</t>
  </si>
  <si>
    <t>Production Casing Charged</t>
  </si>
  <si>
    <t>Total Code 323</t>
  </si>
  <si>
    <t>Total Code 356</t>
  </si>
  <si>
    <t>SPUD AND RIG RELEASE - DRILLING RIG</t>
  </si>
  <si>
    <t>SPUD AND RIG RELEASE - PRE-SET RIG</t>
  </si>
  <si>
    <t>Spud Date &amp; Time</t>
  </si>
  <si>
    <t>Date &amp; Time of RR</t>
  </si>
  <si>
    <t>Motor Record</t>
  </si>
  <si>
    <t>Bend</t>
  </si>
  <si>
    <t>Fix or Adj.?</t>
  </si>
  <si>
    <t>Rev/L</t>
  </si>
  <si>
    <t>Max Build</t>
  </si>
  <si>
    <t>Drillout</t>
  </si>
  <si>
    <t>Nipple-Up</t>
  </si>
  <si>
    <t>Mainhole Rig Release</t>
  </si>
  <si>
    <t>Do not fill in</t>
  </si>
  <si>
    <t>Comment</t>
  </si>
  <si>
    <t>x</t>
  </si>
  <si>
    <t xml:space="preserve">Contractor </t>
  </si>
  <si>
    <t>Relief Toolpush</t>
  </si>
  <si>
    <t>Time List</t>
  </si>
  <si>
    <t>[Description in this cell]</t>
  </si>
  <si>
    <t>Day 3</t>
  </si>
  <si>
    <t>Day 4</t>
  </si>
  <si>
    <t>Day 5</t>
  </si>
  <si>
    <t>Day 6</t>
  </si>
  <si>
    <t>Day 7</t>
  </si>
  <si>
    <t>Day 9</t>
  </si>
  <si>
    <t>Day 10</t>
  </si>
  <si>
    <t>Well Summary</t>
  </si>
  <si>
    <t>FCE:</t>
  </si>
  <si>
    <t>Drillout to TD:</t>
  </si>
  <si>
    <t>Nipple-up to RR:</t>
  </si>
  <si>
    <t>Total Spud to RR:</t>
  </si>
  <si>
    <t>Total NPT:</t>
  </si>
  <si>
    <t>Theoretical Spud to RR:</t>
  </si>
  <si>
    <t>TD:</t>
  </si>
  <si>
    <t>Mainhole RR:</t>
  </si>
  <si>
    <r>
      <rPr>
        <b/>
        <u/>
        <sz val="10"/>
        <rFont val="Arial"/>
        <family val="2"/>
      </rPr>
      <t>NPT</t>
    </r>
    <r>
      <rPr>
        <sz val="10"/>
        <rFont val="Arial"/>
        <family val="2"/>
      </rPr>
      <t xml:space="preserve"> (Stuck Casing, Kick, Drilling problems, repairs etc.)</t>
    </r>
  </si>
  <si>
    <t>Costs:</t>
  </si>
  <si>
    <t>• Over Budget</t>
  </si>
  <si>
    <t>• Under Budget</t>
  </si>
  <si>
    <t>No other cost line items to highlight</t>
  </si>
  <si>
    <t>Misc:</t>
  </si>
  <si>
    <t>[Insert comments]</t>
  </si>
  <si>
    <t>% AFE:</t>
  </si>
  <si>
    <t>EMERGENCY CONTACT</t>
  </si>
  <si>
    <t>Surface Location:</t>
  </si>
  <si>
    <t xml:space="preserve">STARS SITE #   </t>
  </si>
  <si>
    <t>Company Contacts</t>
  </si>
  <si>
    <t>Name / Area</t>
  </si>
  <si>
    <t>Telephone No.</t>
  </si>
  <si>
    <t>Wellsite Supervisor (Days)</t>
  </si>
  <si>
    <t>CBW Drilling Superintendent</t>
  </si>
  <si>
    <t>Drilling Contractor &amp; Rig Number</t>
  </si>
  <si>
    <t>OnSite Medic</t>
  </si>
  <si>
    <t>Government Agencies</t>
  </si>
  <si>
    <t>Poison Control Center</t>
  </si>
  <si>
    <t>Environmental / Forestry</t>
  </si>
  <si>
    <t>Disaster Services</t>
  </si>
  <si>
    <t>TDG Incidents</t>
  </si>
  <si>
    <t>Local Emergency Numbers</t>
  </si>
  <si>
    <t>Hospital</t>
  </si>
  <si>
    <t>Ambulance</t>
  </si>
  <si>
    <t>Helicopter</t>
  </si>
  <si>
    <t>Police</t>
  </si>
  <si>
    <t>Forest Fire</t>
  </si>
  <si>
    <t>Local Fire</t>
  </si>
  <si>
    <t>DIRECTIONS TO LOCATION:</t>
  </si>
  <si>
    <t>AER Office</t>
  </si>
  <si>
    <t>Alberta</t>
  </si>
  <si>
    <t>Name (Night)</t>
  </si>
  <si>
    <t>Day 1</t>
  </si>
  <si>
    <t>Day 2</t>
  </si>
  <si>
    <t>DAY 1</t>
  </si>
  <si>
    <t>DAY 2</t>
  </si>
  <si>
    <t>Ghost River Field Op</t>
  </si>
  <si>
    <t>Enercapita</t>
  </si>
  <si>
    <t>A73W</t>
  </si>
  <si>
    <t>Frank O'Brien</t>
  </si>
  <si>
    <t>Construction Supervisor</t>
  </si>
  <si>
    <t>(780) 897-7628</t>
  </si>
  <si>
    <t>ftobrien@telus.net</t>
  </si>
  <si>
    <t>Dustin Kinch</t>
  </si>
  <si>
    <t>(403) 863-2459</t>
  </si>
  <si>
    <t>dustink@CBWeng.com</t>
  </si>
  <si>
    <t>Area Foreman</t>
  </si>
  <si>
    <t>Brett Petrie</t>
  </si>
  <si>
    <t>Operations Manager</t>
  </si>
  <si>
    <t>(403) 701-1571</t>
  </si>
  <si>
    <t>(403) 513-1976</t>
  </si>
  <si>
    <t>bpetrie@enercapita.com</t>
  </si>
  <si>
    <t>Ops Geologist</t>
  </si>
  <si>
    <t>Wellsite Geologist</t>
  </si>
  <si>
    <t>J-55</t>
  </si>
  <si>
    <t>LEASE RENTALS, FEES AND DAMAGES</t>
  </si>
  <si>
    <t>ENVIRONMENTAL RELATED COSTS</t>
  </si>
  <si>
    <t>SURVEYING</t>
  </si>
  <si>
    <t>ROAD AND LEASE PREP/MAINTENANCE</t>
  </si>
  <si>
    <t>ROAD USE RENTAL/AGREEMENT</t>
  </si>
  <si>
    <t>CONDUCTOR/RATHOLE</t>
  </si>
  <si>
    <t>PERMITS, TAXES, WELL LICENCE</t>
  </si>
  <si>
    <t>LAND SERVICES</t>
  </si>
  <si>
    <t>DIRECTIONAL DRILLING</t>
  </si>
  <si>
    <t>METERAGE</t>
  </si>
  <si>
    <t>DAYWORK</t>
  </si>
  <si>
    <t>CREW SUBSISTANCE/TRAVEL</t>
  </si>
  <si>
    <t>CAMP/CATERING</t>
  </si>
  <si>
    <t>BITS</t>
  </si>
  <si>
    <t>RENTAL EQUIPMENT</t>
  </si>
  <si>
    <t>RIG WATER</t>
  </si>
  <si>
    <t>DRILL STEM TEST AND ANALYSIS</t>
  </si>
  <si>
    <t>OPENHOLE LOGGING</t>
  </si>
  <si>
    <t>MUD LOGGING</t>
  </si>
  <si>
    <t>OIL, GAS AND WATER ANALYSIS</t>
  </si>
  <si>
    <t>WELDER</t>
  </si>
  <si>
    <t>VACUUM TRUCK AND FLUID HAULING</t>
  </si>
  <si>
    <t>LEASE CLEANUP/RESTORATION</t>
  </si>
  <si>
    <t>SAFETY AND SECURITY</t>
  </si>
  <si>
    <t>GEOLOGICAL EXPENSES</t>
  </si>
  <si>
    <t>RE-ENTRY - WELL PREPARATION</t>
  </si>
  <si>
    <t>CASING BOWL AND WELLHEAD EQUIPMENT</t>
  </si>
  <si>
    <t>DRILLING ACCRUAL</t>
  </si>
  <si>
    <t>OVERHEAD</t>
  </si>
  <si>
    <t>DRILLING COSTS</t>
  </si>
  <si>
    <t>303</t>
  </si>
  <si>
    <t>Build&amp;Turn Rate(°/30m)</t>
  </si>
  <si>
    <t>Chris Wurz</t>
  </si>
  <si>
    <t>(780) 834-6006</t>
  </si>
  <si>
    <t>cwurz@enercapita.com</t>
  </si>
  <si>
    <t>Gel Slurry</t>
  </si>
  <si>
    <t>Main</t>
  </si>
  <si>
    <t>LT&amp;C</t>
  </si>
  <si>
    <t>Construction</t>
  </si>
  <si>
    <t>Grande Prairie</t>
  </si>
  <si>
    <t>(780) 538-5138</t>
  </si>
  <si>
    <t>Fairview</t>
  </si>
  <si>
    <t>(780) 835-6100</t>
  </si>
  <si>
    <t>Worsley</t>
  </si>
  <si>
    <t>(780) 835-2211</t>
  </si>
  <si>
    <t>(800) 310-3473</t>
  </si>
  <si>
    <t>STARS SITE</t>
  </si>
  <si>
    <t>Edmonton</t>
  </si>
  <si>
    <t>(780) 498-3999</t>
  </si>
  <si>
    <t>(800) 565-8161</t>
  </si>
  <si>
    <t>(780) 422-9000</t>
  </si>
  <si>
    <t>(800) 272-9600</t>
  </si>
  <si>
    <t>X</t>
  </si>
  <si>
    <t>Day 11</t>
  </si>
  <si>
    <t>Day 12</t>
  </si>
  <si>
    <t>Day 13</t>
  </si>
  <si>
    <t>Day 14</t>
  </si>
  <si>
    <t>DAY 9</t>
  </si>
  <si>
    <t>DAY 10</t>
  </si>
  <si>
    <t>DAY 11</t>
  </si>
  <si>
    <t>DAY 12</t>
  </si>
  <si>
    <t>DAY 13</t>
  </si>
  <si>
    <t>DAY 14</t>
  </si>
  <si>
    <t>Inhibitive Floc Water</t>
  </si>
  <si>
    <t>Clay Free Polymer</t>
  </si>
  <si>
    <t>Evolution Polymer</t>
  </si>
  <si>
    <t>Intermediate Lead</t>
  </si>
  <si>
    <t>Intermediate Tail</t>
  </si>
  <si>
    <t>Jennifer Martin</t>
  </si>
  <si>
    <t>(403) 471-4333</t>
  </si>
  <si>
    <t>jmartin@enercapita.com</t>
  </si>
  <si>
    <t>L-80</t>
  </si>
  <si>
    <t>Nisku</t>
  </si>
  <si>
    <t>Pason</t>
  </si>
  <si>
    <t>Workstations and Gas Detector</t>
  </si>
  <si>
    <t>BARITE</t>
  </si>
  <si>
    <t>25 KG</t>
  </si>
  <si>
    <t>40 KG</t>
  </si>
  <si>
    <t>20 L</t>
  </si>
  <si>
    <t>CAUSTIC SODA</t>
  </si>
  <si>
    <t>50 LB</t>
  </si>
  <si>
    <t>CELLOPHANE</t>
  </si>
  <si>
    <t>25 LB</t>
  </si>
  <si>
    <t>CHEMBREAK ECA</t>
  </si>
  <si>
    <t>DESCO CF</t>
  </si>
  <si>
    <t>ENVIROFLOC</t>
  </si>
  <si>
    <t>ENVIROPLUG</t>
  </si>
  <si>
    <t>208 L</t>
  </si>
  <si>
    <t>HYPERDRILL AE 851</t>
  </si>
  <si>
    <t>20 KG</t>
  </si>
  <si>
    <t>NEWZAN</t>
  </si>
  <si>
    <t>POLYSLIDE</t>
  </si>
  <si>
    <t>POTASSIUM CARBONATE</t>
  </si>
  <si>
    <t>POTASH</t>
  </si>
  <si>
    <t>PRIMASEAL</t>
  </si>
  <si>
    <t>SAWDUST</t>
  </si>
  <si>
    <t>BAG</t>
  </si>
  <si>
    <t>SOAP STICK</t>
  </si>
  <si>
    <t>EACH</t>
  </si>
  <si>
    <t>SULPHAMIC ACID</t>
  </si>
  <si>
    <t>TKPP</t>
  </si>
  <si>
    <t>DRUM DISPOSAL</t>
  </si>
  <si>
    <t>MUD CHECK - 24 HOURS</t>
  </si>
  <si>
    <t>DAY</t>
  </si>
  <si>
    <t>MUD CHECK - DAILY</t>
  </si>
  <si>
    <t>PALLETS</t>
  </si>
  <si>
    <t>SDS BOOKS</t>
  </si>
  <si>
    <t>SODA ASH</t>
  </si>
  <si>
    <t>WF-1300</t>
  </si>
  <si>
    <t>CITRIC ACID</t>
  </si>
  <si>
    <t>DS-40</t>
  </si>
  <si>
    <t>25KG</t>
  </si>
  <si>
    <t>114.3mm HWDP</t>
  </si>
  <si>
    <t>114.3mm Drill Pipe</t>
  </si>
  <si>
    <t>Floc Water</t>
  </si>
  <si>
    <t>36 KG</t>
  </si>
  <si>
    <t>Day 15</t>
  </si>
  <si>
    <t>Day 16</t>
  </si>
  <si>
    <t>Day 17</t>
  </si>
  <si>
    <t>Day 18</t>
  </si>
  <si>
    <t>Day 19</t>
  </si>
  <si>
    <t>Day 20</t>
  </si>
  <si>
    <t>Day 21</t>
  </si>
  <si>
    <t>Day 22</t>
  </si>
  <si>
    <t>DAY 15</t>
  </si>
  <si>
    <t>DAY 16</t>
  </si>
  <si>
    <t>DAY 17</t>
  </si>
  <si>
    <t>DAY 18</t>
  </si>
  <si>
    <t>DAY 19</t>
  </si>
  <si>
    <t>DAY 20</t>
  </si>
  <si>
    <t>Shaun Bernard</t>
  </si>
  <si>
    <t>RIG &amp; CAMP MOB /DEMOB</t>
  </si>
  <si>
    <t>SURFACE CASING CEMENTING</t>
  </si>
  <si>
    <t>FUEL</t>
  </si>
  <si>
    <t>DRILLING FLUIDS, ADDITIVES &amp; MUD</t>
  </si>
  <si>
    <t>TRUCKING - DRILLING FLUIDS / CUTTINGS</t>
  </si>
  <si>
    <t>INTERMEDIATE CASING CEMENT</t>
  </si>
  <si>
    <t>WELLSITE CONTRACT LABOUR</t>
  </si>
  <si>
    <t>FISHING/WIRELINE/EQUIPMENT</t>
  </si>
  <si>
    <t>COMMUNICATION / DRILLING RECORDER / VEHICLES</t>
  </si>
  <si>
    <t>ENGINEERING, DESIGN, OPERATIONS MANAGEMENT</t>
  </si>
  <si>
    <t>WELLSITE SUPERVISION</t>
  </si>
  <si>
    <t>TRUCKING - ALL OTHER</t>
  </si>
  <si>
    <t>PRODUCTION CASING / LINER</t>
  </si>
  <si>
    <t>COMPLETIONS EQUIPMENT</t>
  </si>
  <si>
    <t>ABANDONMENT/PLUGS/PACKERS/WIRELINE</t>
  </si>
  <si>
    <t>PRODUCTION CEMENTING</t>
  </si>
  <si>
    <t>WASTE DISPOSAL</t>
  </si>
  <si>
    <t>MISCELLANEOUS</t>
  </si>
  <si>
    <t>RockIT System - Top Drive</t>
  </si>
  <si>
    <t>HYPERDRILL AF 204</t>
  </si>
  <si>
    <t>Float Collar</t>
  </si>
  <si>
    <t>Float Shoe</t>
  </si>
  <si>
    <t>Float</t>
  </si>
  <si>
    <t>Visual</t>
  </si>
  <si>
    <t>Environmental</t>
  </si>
  <si>
    <t>P110</t>
  </si>
  <si>
    <t>39 Stage OH Steelhaus Packer system</t>
  </si>
  <si>
    <t>4180 N.M</t>
  </si>
  <si>
    <t>L80</t>
  </si>
  <si>
    <t>Pacesetter</t>
  </si>
  <si>
    <t>Bik Sandhu</t>
  </si>
  <si>
    <t>bik@subterraengineering.ca</t>
  </si>
  <si>
    <t>(403) 369-3399</t>
  </si>
  <si>
    <t>Kelly Persson</t>
  </si>
  <si>
    <t>(780) 849-1314</t>
  </si>
  <si>
    <t>396</t>
  </si>
  <si>
    <t>ESTIMATE CONTINGENCY (3.0%)</t>
  </si>
  <si>
    <t>398</t>
  </si>
  <si>
    <t>1-866-556-7838</t>
  </si>
  <si>
    <t>WCB</t>
  </si>
  <si>
    <t>Garbage Bin</t>
  </si>
  <si>
    <t>Global Energy Services</t>
  </si>
  <si>
    <t>Sewage System</t>
  </si>
  <si>
    <t>22.68KG</t>
  </si>
  <si>
    <t>GYPSUM</t>
  </si>
  <si>
    <t>HIGH PERM PLUS</t>
  </si>
  <si>
    <t>Challenger Downhole Tools</t>
  </si>
  <si>
    <t>Arrival Energy Solutions</t>
  </si>
  <si>
    <t>587-982-8747</t>
  </si>
  <si>
    <t>Loader</t>
  </si>
  <si>
    <t>DP @ $3.50/day/jt</t>
  </si>
  <si>
    <t>ACCELERATION</t>
  </si>
  <si>
    <t>208L</t>
  </si>
  <si>
    <t>PAIL</t>
  </si>
  <si>
    <t>ARKBREAK EN-1090</t>
  </si>
  <si>
    <t>403-510-3538</t>
  </si>
  <si>
    <t>Tie Back</t>
  </si>
  <si>
    <t>Polymer</t>
  </si>
  <si>
    <t>Intermediate Casing:</t>
  </si>
  <si>
    <t>216mm TBR TBR-800-1307</t>
  </si>
  <si>
    <t>Ultrastar</t>
  </si>
  <si>
    <t>43 Stage OH Steelhaus Packer system</t>
  </si>
  <si>
    <t>THREADS OFF CASING  REPORT</t>
  </si>
  <si>
    <t>TIEBACK CASING</t>
  </si>
  <si>
    <t>PRODUCTION LINER CASING</t>
  </si>
  <si>
    <t>60m Tangent at 65deg</t>
  </si>
  <si>
    <t>Garrett Rempel</t>
  </si>
  <si>
    <t>780-566-0089</t>
  </si>
  <si>
    <t>Mud Motor</t>
  </si>
  <si>
    <t>Shock Sub</t>
  </si>
  <si>
    <t>X/O</t>
  </si>
  <si>
    <t>UBHO</t>
  </si>
  <si>
    <t>Tool carrier</t>
  </si>
  <si>
    <t>Non Mag DC</t>
  </si>
  <si>
    <t>5XHWDP</t>
  </si>
  <si>
    <t>Size (406mm)</t>
  </si>
  <si>
    <t>Depth (17m)</t>
  </si>
  <si>
    <t>Citric acid</t>
  </si>
  <si>
    <t>Newedge</t>
  </si>
  <si>
    <t>Newgel</t>
  </si>
  <si>
    <t>Sawdust</t>
  </si>
  <si>
    <t>Soda ash</t>
  </si>
  <si>
    <t>Caustic</t>
  </si>
  <si>
    <t>Jars</t>
  </si>
  <si>
    <t>15XHWDP</t>
  </si>
  <si>
    <t>Cantak</t>
  </si>
  <si>
    <t xml:space="preserve">Wellsite Accomodations </t>
  </si>
  <si>
    <t>Yes</t>
  </si>
  <si>
    <t>Fixed</t>
  </si>
  <si>
    <t>Float Shoe Joint</t>
  </si>
  <si>
    <t>Float Collar Joint</t>
  </si>
  <si>
    <t xml:space="preserve">54 Jnts of HWDP @ $13/Jnt </t>
  </si>
  <si>
    <t>OK</t>
  </si>
  <si>
    <t>Survey discrepency compared to Geo</t>
  </si>
  <si>
    <t>Impulse</t>
  </si>
  <si>
    <t>Agitator off</t>
  </si>
  <si>
    <t>Agitator on</t>
  </si>
  <si>
    <t>T5-043 Typhoon Reamer</t>
  </si>
  <si>
    <t>Major Tubulars</t>
  </si>
  <si>
    <r>
      <t xml:space="preserve">Offload tally of 114.3mm xxxm of </t>
    </r>
    <r>
      <rPr>
        <u/>
        <sz val="10"/>
        <rFont val="Arial"/>
        <family val="2"/>
      </rPr>
      <t>Yellowband</t>
    </r>
    <r>
      <rPr>
        <sz val="10"/>
        <rFont val="Arial"/>
        <family val="2"/>
      </rPr>
      <t xml:space="preserve"> Range 3 joints delivered </t>
    </r>
  </si>
  <si>
    <t>114.3mm 20.09kg/m P110 LTC</t>
  </si>
  <si>
    <t xml:space="preserve">Offload tally of 114.3mm casing. 4579.89m of Range 3 joints delivered. </t>
  </si>
  <si>
    <t>Pup Joimt</t>
  </si>
  <si>
    <t>114.3mm P110 LT&amp;C Casing</t>
  </si>
  <si>
    <t>Circulation Sub</t>
  </si>
  <si>
    <t>Toe Port</t>
  </si>
  <si>
    <t>OH Packer</t>
  </si>
  <si>
    <t>Eagle BD Sleeve</t>
  </si>
  <si>
    <t>Liner Top Packer</t>
  </si>
  <si>
    <t>CJ-CSM</t>
  </si>
  <si>
    <t>Used Yellowband casing</t>
  </si>
  <si>
    <t>New tieback string</t>
  </si>
  <si>
    <t>114.3mm P110 LT&amp;C Pup Jt</t>
  </si>
  <si>
    <t>114.3mm P110 LT&amp;C Nipple</t>
  </si>
  <si>
    <t>Yellowband</t>
  </si>
  <si>
    <t>Rigsite</t>
  </si>
  <si>
    <t xml:space="preserve">RIH w/ Steelhaus completion and convey on DP to TD. Circulate bottoms up @ TD. Displace wellbore to 3% KCL </t>
  </si>
  <si>
    <t>Filled annulus w/300L diesel. Pressure tested TCA to 14000kPa.</t>
  </si>
  <si>
    <t xml:space="preserve">Tubing Hanger with No BPV </t>
  </si>
  <si>
    <t>Liner top (mKB)</t>
  </si>
  <si>
    <t>Casing Top (mKB)</t>
  </si>
  <si>
    <t>Major Pipe</t>
  </si>
  <si>
    <t>100/14-31-069-19W5/0</t>
  </si>
  <si>
    <t>07-32--069-19W5</t>
  </si>
  <si>
    <t>ENERCAPITA HZ SUNSET 14-31-69-19</t>
  </si>
  <si>
    <t>MONTNEY FM</t>
  </si>
  <si>
    <t>Robyn Luft</t>
  </si>
  <si>
    <t>(403) 318-2327</t>
  </si>
  <si>
    <t>Kenneth Entze</t>
  </si>
  <si>
    <t>(587) 839-8948</t>
  </si>
  <si>
    <t>rluft56@gmail.com</t>
  </si>
  <si>
    <t>kenentze@gmail.com</t>
  </si>
  <si>
    <t>E24DR186</t>
  </si>
  <si>
    <t>Blackstone</t>
  </si>
  <si>
    <t>Roberto</t>
  </si>
  <si>
    <t>403-669-6060</t>
  </si>
  <si>
    <t>Cathedral/Altitude</t>
  </si>
  <si>
    <t>Magnum</t>
  </si>
  <si>
    <t>Revision # 2</t>
  </si>
  <si>
    <r>
      <t xml:space="preserve">    Expires:  </t>
    </r>
    <r>
      <rPr>
        <b/>
        <sz val="16"/>
        <color rgb="FFFF0000"/>
        <rFont val="Arial"/>
        <family val="2"/>
      </rPr>
      <t>September 18,2024</t>
    </r>
  </si>
  <si>
    <t>Dan Chabot</t>
  </si>
  <si>
    <t>(780) 222-1051</t>
  </si>
  <si>
    <t>Stampede  #21</t>
  </si>
  <si>
    <t>WOD</t>
  </si>
  <si>
    <t>Wait on Daylight</t>
  </si>
  <si>
    <t>Move rig from 6-19-66-03W6  to 14-31-69-19W5 Lay matting and spot buildings</t>
  </si>
  <si>
    <t>Move rig/Spot loads</t>
  </si>
  <si>
    <t>Safety meeting prior to raising derrick</t>
  </si>
  <si>
    <t>Raise Derrick &amp; Rig up Power, Water &amp; Pason</t>
  </si>
  <si>
    <t>Continue to Rig Up</t>
  </si>
  <si>
    <t>Clean Harbors</t>
  </si>
  <si>
    <t>CleanHarbors</t>
  </si>
  <si>
    <t>Mobile Energy</t>
  </si>
  <si>
    <t>Fracworx</t>
  </si>
  <si>
    <t>10X40' Rig Mat</t>
  </si>
  <si>
    <t>Floc tank</t>
  </si>
  <si>
    <t>Generator for centrifuge</t>
  </si>
  <si>
    <t>3 X pipe racks</t>
  </si>
  <si>
    <t>1000 liter fuel tank</t>
  </si>
  <si>
    <t>Communications</t>
  </si>
  <si>
    <t>WTS</t>
  </si>
  <si>
    <t>Kiss</t>
  </si>
  <si>
    <t>Track hoe package</t>
  </si>
  <si>
    <t>High Gear</t>
  </si>
  <si>
    <t>Carbon</t>
  </si>
  <si>
    <t>Medic servies</t>
  </si>
  <si>
    <t xml:space="preserve">Soft. </t>
  </si>
  <si>
    <t>12° C</t>
  </si>
  <si>
    <t>Continue to rig up. 80% rigged up.</t>
  </si>
  <si>
    <t>Filcan Electric</t>
  </si>
  <si>
    <t>Light towers</t>
  </si>
  <si>
    <t>Centrifuge Package with polymer tank</t>
  </si>
  <si>
    <t>Stampede Drilling</t>
  </si>
  <si>
    <t>Gel Chem</t>
  </si>
  <si>
    <t xml:space="preserve">Pre tour Safety meeting </t>
  </si>
  <si>
    <t xml:space="preserve">Continue to rig up. </t>
  </si>
  <si>
    <t xml:space="preserve">Pre spud safety meeting. </t>
  </si>
  <si>
    <t xml:space="preserve">Make up BHA. </t>
  </si>
  <si>
    <t xml:space="preserve">Lay down directional tools. </t>
  </si>
  <si>
    <t xml:space="preserve">Fill hole with empty bags, gel, sawdust, for LCM pill, trip in with bit two packs and see a hole. </t>
  </si>
  <si>
    <t xml:space="preserve">Pump and rotate on bottom. </t>
  </si>
  <si>
    <t>Safety meeting prior to leveling the rig. JSA Rig leveling</t>
  </si>
  <si>
    <t xml:space="preserve">Level rig. </t>
  </si>
  <si>
    <t xml:space="preserve">Baker Hughes </t>
  </si>
  <si>
    <t>6x15.9</t>
  </si>
  <si>
    <t xml:space="preserve">In </t>
  </si>
  <si>
    <t>Bit</t>
  </si>
  <si>
    <t xml:space="preserve">Mud motor </t>
  </si>
  <si>
    <t xml:space="preserve">Shock sub </t>
  </si>
  <si>
    <t xml:space="preserve">UBHO </t>
  </si>
  <si>
    <t xml:space="preserve">NMDC </t>
  </si>
  <si>
    <t xml:space="preserve">Gap sub </t>
  </si>
  <si>
    <t xml:space="preserve">Xo sub </t>
  </si>
  <si>
    <t>MM</t>
  </si>
  <si>
    <t xml:space="preserve">Gel </t>
  </si>
  <si>
    <t>Enerzan</t>
  </si>
  <si>
    <t xml:space="preserve">Sawdust </t>
  </si>
  <si>
    <t>Desco</t>
  </si>
  <si>
    <t xml:space="preserve">Sodium bicarbonate </t>
  </si>
  <si>
    <t xml:space="preserve">Spud In drill to 34m mud washout conductor barrel POOH gel bags and sawdust bags down hole sealed conductor </t>
  </si>
  <si>
    <t xml:space="preserve">Very soft </t>
  </si>
  <si>
    <t>7 ° C</t>
  </si>
  <si>
    <t>In hole</t>
  </si>
  <si>
    <t xml:space="preserve">Rig  up power, water and air lines. Lay out flare  lines, prepare racks and install directional tools on racks. Rig in Pump house, mud tanks.  rig in top drive </t>
  </si>
  <si>
    <t>Prep derrick to scope up. Offload casing, sawdust, mud product 100%. Rig up prior to spud.</t>
  </si>
  <si>
    <t xml:space="preserve">Rig up. Scope derrick. Install torque tube, install conductor barrel and mouse hole. Fill tanks. Continue to layout flare lines and spot pipe tubs. </t>
  </si>
  <si>
    <t>Conduct hazard hunt</t>
  </si>
  <si>
    <t xml:space="preserve">Safety meeting with directional personnel prior to handling tools. </t>
  </si>
  <si>
    <t xml:space="preserve">Spud in and drill pilot hole for directional tools to 34 meters. </t>
  </si>
  <si>
    <t>Troubleshoot lost circulation, washout conductor barrel. Mud coming to surface between sub and mud tanks and beside water tank.</t>
  </si>
  <si>
    <t>Crew  change over meeting.</t>
  </si>
  <si>
    <t xml:space="preserve">Troubleshoot plugged flow line and conductor . Remove flow line and conductor barrel. Pump out bags in cellar. Reinstall conductor barrel and flow line. </t>
  </si>
  <si>
    <t xml:space="preserve">Level rig due to very soft location . Jack rig 4 inches on dog house side. </t>
  </si>
  <si>
    <t>Drilled to 50 m. Pull up 1 single and build volume.</t>
  </si>
  <si>
    <t>Pre-tour Safety meeting with rig manager and consultant</t>
  </si>
  <si>
    <t>10° C</t>
  </si>
  <si>
    <t>Very soft . tight location</t>
  </si>
  <si>
    <t>Lay out conductor</t>
  </si>
  <si>
    <t>XO</t>
  </si>
  <si>
    <t>X0</t>
  </si>
  <si>
    <t>9 HWDP</t>
  </si>
  <si>
    <t>6×15.9</t>
  </si>
  <si>
    <t>Baker Hughes T80KS</t>
  </si>
  <si>
    <t>Good</t>
  </si>
  <si>
    <t>Bentonite</t>
  </si>
  <si>
    <t>Kwikseal</t>
  </si>
  <si>
    <t>Cellophane</t>
  </si>
  <si>
    <t>Jetzan</t>
  </si>
  <si>
    <t>SODIUM BICARBONATE</t>
  </si>
  <si>
    <t>87m</t>
  </si>
  <si>
    <t xml:space="preserve">Fresh Water </t>
  </si>
  <si>
    <t>ST&amp;C</t>
  </si>
  <si>
    <t>244.5mm 48.07kg/m J55</t>
  </si>
  <si>
    <t>Trip out of hole , break down bit , clean floor.</t>
  </si>
  <si>
    <t>Safety meeting with Cathedral Directional Services.</t>
  </si>
  <si>
    <t>Build volume for loss circulation.</t>
  </si>
  <si>
    <t>Safety meeting prior to laying down BHA.</t>
  </si>
  <si>
    <t>Wait on cement.</t>
  </si>
  <si>
    <t>Safety meeting at crew change with rig manager and consultant.</t>
  </si>
  <si>
    <t>Drilled out cement.</t>
  </si>
  <si>
    <t>Drilled cement plug from 0 m to 55 m.</t>
  </si>
  <si>
    <t>Drilled ahead from 55 m to 87 m.</t>
  </si>
  <si>
    <t>Rigged in cementers and cement with Magnum cementers. Pumped 5t of E-Mag 1900 (3.8m3 slurry volume). Install cement plug from 0 - 28.5m.</t>
  </si>
  <si>
    <t>Spotted LCM plug. Tripped out of the hole to pick up directional tools. Cleaned mud ring off of bit.  Cleaned off floor.</t>
  </si>
  <si>
    <t>Tripped in the hole open-ended to set cement plug.</t>
  </si>
  <si>
    <t>Layed down conductor barrel and rig in trash pumps.</t>
  </si>
  <si>
    <t>Layed down directional BHA.</t>
  </si>
  <si>
    <t>Tripped out of the hole.</t>
  </si>
  <si>
    <t>Drill 311mm hole from 34m to 50m.  losses @ 41m , drill ahead with loss circulation.</t>
  </si>
  <si>
    <t>Mixed mud with LCM and built volume in mud tanks.</t>
  </si>
  <si>
    <t>Made up Bit #1 and directional surface BHA.</t>
  </si>
  <si>
    <t>Rig Service. Installed new grabber box leg.</t>
  </si>
  <si>
    <t>Mixed mud and built volume in mud tanks.</t>
  </si>
  <si>
    <t>Drilled ahead 311mm hole from 50m to 55m while monitoring losses. No mud returns from annulus.</t>
  </si>
  <si>
    <t xml:space="preserve">Rig Service. Removed grabber arm from topdrive. </t>
  </si>
  <si>
    <t>Continued drilling 311mm hole from 87m to 189m.</t>
  </si>
  <si>
    <t>21 m</t>
  </si>
  <si>
    <t>Hold prejob safety meeting prior to picking up directional tools.</t>
  </si>
  <si>
    <t>Make up bit and pick up mud motor, MWD and NMDC.</t>
  </si>
  <si>
    <t>Drilled 311mm hole from 87m - 170m.</t>
  </si>
  <si>
    <t>Accumulated time for surveys, connections and working pipe.</t>
  </si>
  <si>
    <t>Rig service. Grease washpipe and topdrive system. Check fluid levels in floor motor and HPU.</t>
  </si>
  <si>
    <t>Drilled 311mm hole from 170m - 220m.</t>
  </si>
  <si>
    <t>Hold crew change safety meeting with rig manager and wellsite supervisor.</t>
  </si>
  <si>
    <t>Drilled 311mm hole from 220m - 284m.</t>
  </si>
  <si>
    <t>Drilled 311mm hole from 284m - 507m.</t>
  </si>
  <si>
    <t>Circulate and condition hole. Work pipe continuously.</t>
  </si>
  <si>
    <t>Pull out of the hole to run 244.5mm casing.</t>
  </si>
  <si>
    <t>8° C</t>
  </si>
  <si>
    <t xml:space="preserve">VERY SOFT </t>
  </si>
  <si>
    <t>Safety meeting prior to handling tools.</t>
  </si>
  <si>
    <t>Lay down directional tools.</t>
  </si>
  <si>
    <t>Clean rig floor prior to picking up tongs.</t>
  </si>
  <si>
    <t>Rig up to run casing.</t>
  </si>
  <si>
    <t>6 x15.9</t>
  </si>
  <si>
    <t>Gel/chem</t>
  </si>
  <si>
    <t>45.7/45.7</t>
  </si>
  <si>
    <t>375.39</t>
  </si>
  <si>
    <t>0|1|CT|XX|WT|TD|</t>
  </si>
  <si>
    <t>507 m</t>
  </si>
  <si>
    <t>Clean Harbor</t>
  </si>
  <si>
    <t>Soda bicarbonate</t>
  </si>
  <si>
    <t>Soap sticks</t>
  </si>
  <si>
    <t>Suphamic acid</t>
  </si>
  <si>
    <t>Crew hand over safety meeting</t>
  </si>
  <si>
    <t>Drirectional work</t>
  </si>
  <si>
    <t xml:space="preserve">Continue to  r/ 244.5mm csg, to TD(tagged @507m) Rig to &amp; cement w/magnus </t>
  </si>
  <si>
    <t>Safety meeting with Pro Torque prior to picking up tools.</t>
  </si>
  <si>
    <t>Run casing f/ 48m - 166m</t>
  </si>
  <si>
    <t>Run casing f/ 0- 48m,trouble shoot mud ring</t>
  </si>
  <si>
    <t xml:space="preserve">Drill 311mm from 87m to TD(507m). POOH T/R 244.5mm csg Run casing </t>
  </si>
  <si>
    <t>Mag S 1600-BC with 2% MCA-1, 1% MCA-2, .2% MCDF-P, 2% MCLC-2, .1% MCLC-F</t>
  </si>
  <si>
    <t>Stopped and staged cement during displacement. Full returns throughout the job. Plug down at 06:35 hrs, August 31, 2024</t>
  </si>
  <si>
    <t>Safety meeting W/ crew, Magnum cementers , Wss</t>
  </si>
  <si>
    <t>to</t>
  </si>
  <si>
    <t>1600 kg/m3 slurry. Displaced cement with 20.34 m3 of water. Bumped plug at 3500kPa over circulating pressure (8500 kPa). Floats held OK.</t>
  </si>
  <si>
    <t>Cut casing weld on bowl.</t>
  </si>
  <si>
    <t>Safety meeting prior to nipple up bop.</t>
  </si>
  <si>
    <t xml:space="preserve">Blind rams, Pipe rams , HCR, Manual HCR stabbing valve and inside BOP, all tests 14,000 kPa high,1400 kPa low. Alltest 11 minutes each / 3 part </t>
  </si>
  <si>
    <t>accumulator function test start 21000 kpa, after 3 functions total pressure loss 9500 kpa, remaining pressure 11500 kpa</t>
  </si>
  <si>
    <t>after 3 functions total pressure loss 9500 kpa, remaining pressure 11500 kpa, ,recharge time with 1 pump,2min 40 secs.precharge pressure 7000 kpa,</t>
  </si>
  <si>
    <t>manifold. 10 min each.</t>
  </si>
  <si>
    <t>Black Diamond</t>
  </si>
  <si>
    <t>400 Barrel tanks X 2</t>
  </si>
  <si>
    <t xml:space="preserve">HSE </t>
  </si>
  <si>
    <t xml:space="preserve"> Very soft </t>
  </si>
  <si>
    <t>1600 kg/m3</t>
  </si>
  <si>
    <t>Magnum 1600 w/ 2% MCA-1, 1% MCA-2, 0.20% MCDF-p, 2% MCLC-2, and 0.10% MCLC-F</t>
  </si>
  <si>
    <t>Size (mm)311</t>
  </si>
  <si>
    <t>Depth (m)507</t>
  </si>
  <si>
    <t>0  0</t>
  </si>
  <si>
    <t>45.7/66.01</t>
  </si>
  <si>
    <t>Envirofloc</t>
  </si>
  <si>
    <t>Hyperdrill AF</t>
  </si>
  <si>
    <t xml:space="preserve">H2S  Monitors </t>
  </si>
  <si>
    <t>31/08/2024</t>
  </si>
  <si>
    <t>507m</t>
  </si>
  <si>
    <t>Drilliing ahead 222mm hole @ 680m with floc water pumping 2.7 m3/min.</t>
  </si>
  <si>
    <t>Intermediate Bit</t>
  </si>
  <si>
    <t>7/8 5.7 FIXED @ 2.</t>
  </si>
  <si>
    <t>NM FLOAT SUB</t>
  </si>
  <si>
    <t>CBHO</t>
  </si>
  <si>
    <t>EXTENSION SUB</t>
  </si>
  <si>
    <t>6.5" FLEX MONEL</t>
  </si>
  <si>
    <t>6.5" GAP SUB</t>
  </si>
  <si>
    <t>XO SUB</t>
  </si>
  <si>
    <t>2 x6.5" FLEX MONEL</t>
  </si>
  <si>
    <t>Run Csg</t>
  </si>
  <si>
    <t>Cut csg Weld bowl</t>
  </si>
  <si>
    <t>Ran casing Fr/ 166m - 507m. Ran 43 joints of 244.5mm, 48.07 kg/m, J55, ST&amp;C casing. Total lenth: 508.44m. set at 507m.</t>
  </si>
  <si>
    <t>Riggged out power tong equipment / Installed bale extentions.</t>
  </si>
  <si>
    <t>Conditioned mud &amp; circulate.</t>
  </si>
  <si>
    <t>Rigged up to and Cement 28t of Magnum 1600 w/ 2% MCA-1, 1% MCA-2, 0.20% MCDF-p, 2% MCLC-2, and 0.10% MCLC-F yielding 29.68m3 of</t>
  </si>
  <si>
    <t>Nippled up BOP, Install flow, flow tee,</t>
  </si>
  <si>
    <t>Pressure test BOP, casing bowl + stabbing valve and inside BOP, all tests 14,000 kPa high,1400 kPa low. Annular 10,500 kPa high, 1400 kPa low,</t>
  </si>
  <si>
    <t>Safety meeting crew change over meeting.</t>
  </si>
  <si>
    <t>BOP inspection check list, install out load line for flare tank and escape line.</t>
  </si>
  <si>
    <t>Rig Service (F/T. Pipe rams C/O 4 sec) Change all hydraulic filters In HPU.</t>
  </si>
  <si>
    <t>Held safety meeting prior to making up BHA.</t>
  </si>
  <si>
    <t>Made up bit and BHA #2.</t>
  </si>
  <si>
    <t>Trip in hole from 42m -333m</t>
  </si>
  <si>
    <t>3X10.3  3X11.1</t>
  </si>
  <si>
    <t>XP616</t>
  </si>
  <si>
    <t>Ran and cemented 244.5mm csg to 507m. WOC. Weld on bowl. Nippled up BOP's. Pressure test. Made up BHA.Trip in To 333m.</t>
  </si>
  <si>
    <t>5 joints of 244.5mm 48.07kg/m J55 ST&amp;C</t>
  </si>
  <si>
    <t>48 joints of 244.5mm 48.07kg/m J55 ST&amp;C</t>
  </si>
  <si>
    <t>Held BOP drill W/crew, Wss (Discuss kick warning signs,Hard shut in proceedures,Crew positions.. (Well secure in 90 seconds).</t>
  </si>
  <si>
    <t>Directional work</t>
  </si>
  <si>
    <t>1414m</t>
  </si>
  <si>
    <t>Size (mm)244.5</t>
  </si>
  <si>
    <t>GEL</t>
  </si>
  <si>
    <t>ALCOMER 121</t>
  </si>
  <si>
    <t>JETSTAR</t>
  </si>
  <si>
    <t>JETZAN</t>
  </si>
  <si>
    <t>PAC R</t>
  </si>
  <si>
    <t xml:space="preserve">0
</t>
  </si>
  <si>
    <t>KCL Floc Polymer</t>
  </si>
  <si>
    <t>Sulphamic Acid</t>
  </si>
  <si>
    <t>Gypsum</t>
  </si>
  <si>
    <t>91.98 148.81</t>
  </si>
  <si>
    <t>868.56m</t>
  </si>
  <si>
    <t>926.14m</t>
  </si>
  <si>
    <t>1329.37m</t>
  </si>
  <si>
    <t>1377.32m</t>
  </si>
  <si>
    <t>1386.9m</t>
  </si>
  <si>
    <t>Very soft</t>
  </si>
  <si>
    <t>146joints of 177.8 34.23 kg/m J55 LTC</t>
  </si>
  <si>
    <t>8988 8989</t>
  </si>
  <si>
    <t>Major tubulars</t>
  </si>
  <si>
    <t>Major pipe</t>
  </si>
  <si>
    <t>J55</t>
  </si>
  <si>
    <t>Tripped in hole from 333m -486m.</t>
  </si>
  <si>
    <t>Held BOP drill with crew, discussed kick warning signs. Hard shutin procedures crew positions prior to drill out float shoe, well secure and 90 seconds.</t>
  </si>
  <si>
    <t>Drilled cement, Float and shoe (Tagged @493 m).</t>
  </si>
  <si>
    <t>Drilled 222mm hole from 507m - 656m.</t>
  </si>
  <si>
    <t>Rig Service (Function Annular C/O 29 sec).</t>
  </si>
  <si>
    <t>Drilled 222mm hole from 656m -714m.</t>
  </si>
  <si>
    <t>Hold crew change hand over meeting.</t>
  </si>
  <si>
    <t>Drilled 222mm hole from 714m - 771m.</t>
  </si>
  <si>
    <t>Accumulate directional surveys,connections and working string.</t>
  </si>
  <si>
    <t>Drilled 222mm Hole from 771m to 1271m ( KOP 1155m).</t>
  </si>
  <si>
    <t>Rig service. Function pipe rams c/o 3 sec, grease topdrive,check fluids floor motor, and HPU.</t>
  </si>
  <si>
    <t>Crew changeover meeting with toolpush and consultant.</t>
  </si>
  <si>
    <t>Drilled build section in 222mm hole from 1271m to 1328m.</t>
  </si>
  <si>
    <t>Drilled build section in 222mm hole from 1328m - 1414m.</t>
  </si>
  <si>
    <t>Rig service (Function Annular C/O 29 sec).</t>
  </si>
  <si>
    <t>Accumulated time for directional surveys,connections and working string.</t>
  </si>
  <si>
    <t>Finished RIH. Tagged cement at 493 m. Drilled out float and shoe track. Drilled 222mm hole from 507m to 1414m and survey.</t>
  </si>
  <si>
    <t>Drilliing ahead 222mm hole @ 1600m. Measured depth 1560m @ 66 deg.</t>
  </si>
  <si>
    <t>Nordegg</t>
  </si>
  <si>
    <t>Gmack</t>
  </si>
  <si>
    <t>Deliver directional tools.</t>
  </si>
  <si>
    <t>24-05531</t>
  </si>
  <si>
    <t>(780) 808-1412</t>
  </si>
  <si>
    <t>9310-355</t>
  </si>
  <si>
    <t>Formula Powell</t>
  </si>
  <si>
    <t>Deliver mud products</t>
  </si>
  <si>
    <t>GP-DT-007085</t>
  </si>
  <si>
    <t>(780) 539-5910</t>
  </si>
  <si>
    <t>GP-DT-007114</t>
  </si>
  <si>
    <t>Rig in centrifuge.</t>
  </si>
  <si>
    <t>C067914</t>
  </si>
  <si>
    <t>9310-320</t>
  </si>
  <si>
    <t xml:space="preserve">Magnum Cementing </t>
  </si>
  <si>
    <t>Remedial cement job on conductor</t>
  </si>
  <si>
    <t>JOB00192460</t>
  </si>
  <si>
    <t>9310-309</t>
  </si>
  <si>
    <t>Kiss Energy Ltd.</t>
  </si>
  <si>
    <t>Deliver track hoe package.</t>
  </si>
  <si>
    <t>19 2024 629</t>
  </si>
  <si>
    <t>(403)396-2700</t>
  </si>
  <si>
    <t>Motus Solutions</t>
  </si>
  <si>
    <t>2024-1000</t>
  </si>
  <si>
    <t>(403) 947-3334</t>
  </si>
  <si>
    <t>Deliver cement waste bins and disposal</t>
  </si>
  <si>
    <t>GP-DT-007125</t>
  </si>
  <si>
    <t>GP-DT-007124</t>
  </si>
  <si>
    <t>Cement 244.5mm casing</t>
  </si>
  <si>
    <t>JOB00191819</t>
  </si>
  <si>
    <t>1 (855) 901-5997</t>
  </si>
  <si>
    <t>931-309</t>
  </si>
  <si>
    <t>New Chapter Energy</t>
  </si>
  <si>
    <t>Supply casing bowl</t>
  </si>
  <si>
    <t>ROC250</t>
  </si>
  <si>
    <t>9310-353</t>
  </si>
  <si>
    <t>Risley Steel</t>
  </si>
  <si>
    <t>Cut conductor and casig. Weld on bowl.</t>
  </si>
  <si>
    <t>FT 31963</t>
  </si>
  <si>
    <t>(780) 518-4043</t>
  </si>
  <si>
    <t>(780) 538-8240</t>
  </si>
  <si>
    <t>9310-336</t>
  </si>
  <si>
    <t>Semerra Pressure Pumping</t>
  </si>
  <si>
    <t>Pressure test BOP equipment.</t>
  </si>
  <si>
    <t>PT 65883</t>
  </si>
  <si>
    <t>(780) 539-0070</t>
  </si>
  <si>
    <t>9310-397</t>
  </si>
  <si>
    <t>Major Pipe and Supply</t>
  </si>
  <si>
    <t>Supply 244.5mm casing (570.58m @ $133/m)</t>
  </si>
  <si>
    <t>(780) 979-0042</t>
  </si>
  <si>
    <t xml:space="preserve">ProTorque Energy Canada </t>
  </si>
  <si>
    <t>Services and power tongs to run 244.5mm casing.</t>
  </si>
  <si>
    <t>9310-323</t>
  </si>
  <si>
    <t>9310-354</t>
  </si>
  <si>
    <t>Thread washing services for 177.8mm casing.</t>
  </si>
  <si>
    <t>(780) 705-5300</t>
  </si>
  <si>
    <t>Drilled 222mm hole in build section from 1414m - 1577m.</t>
  </si>
  <si>
    <t>Rig service. Function test annular preventer.</t>
  </si>
  <si>
    <t>Drilled 222mm hole in build section from 1577m - 1616m.</t>
  </si>
  <si>
    <t>Drilled 222mm hole in build section from 1616m - 1635m.</t>
  </si>
  <si>
    <t>177.8mm 34.23kg/m J-55 LTC</t>
  </si>
  <si>
    <t>Accumulated directional surveys, connections, work string.</t>
  </si>
  <si>
    <t>Crew change handover meeting with rig manager and consultant.</t>
  </si>
  <si>
    <t>3x 10.3</t>
  </si>
  <si>
    <t>3x11.5</t>
  </si>
  <si>
    <t>1628 00</t>
  </si>
  <si>
    <t>1646</t>
  </si>
  <si>
    <t>23411kpa</t>
  </si>
  <si>
    <t>88.29/139.6</t>
  </si>
  <si>
    <t>Hyper drill</t>
  </si>
  <si>
    <t>Caustic soda</t>
  </si>
  <si>
    <t>lignite</t>
  </si>
  <si>
    <t>Jet ox</t>
  </si>
  <si>
    <t>50° C</t>
  </si>
  <si>
    <t>5  10</t>
  </si>
  <si>
    <t>Safety meeting with crew and directional hands.</t>
  </si>
  <si>
    <t>Trip out of the hole flow checks at 1646 m, 1547 m, 836m 404.Function test blind rams while out of the hole.</t>
  </si>
  <si>
    <t>Safety meeting, crew change handover  rig manager and consultant.</t>
  </si>
  <si>
    <t>1646 m</t>
  </si>
  <si>
    <t>11° C</t>
  </si>
  <si>
    <t>1/1/FCN/X/I/TD</t>
  </si>
  <si>
    <t>Conditioned mud and circulate, while working pipe from bottoms up one stand.</t>
  </si>
  <si>
    <t>Drilled 222mm  directional hole from 1635m to 1646m.</t>
  </si>
  <si>
    <t>Layed out directional and MWD tools.</t>
  </si>
  <si>
    <t>Soft</t>
  </si>
  <si>
    <t>Running 177.8 mm intermediate casing with Pro torque tong hand at a depth of  1150m.</t>
  </si>
  <si>
    <t>Drilled 222mm hole from 1414 m to 1646 m, wiper trip to 1000m cir &amp; cond mud. POOH  to run casing.</t>
  </si>
  <si>
    <t>Montney A sandstone</t>
  </si>
  <si>
    <t>Plug down at 06:35 hrs. 08-31-2024. 16m3 good cement returns to surface.</t>
  </si>
  <si>
    <t>Trip out of hole from 1646m - Pulled tight hole (15 daN over string weight) from 1450m - 1345m, 1260m - 1250m. Flow checks @ 1643m 1547, 1420m 1140m. 1090m.30 stand trip hole fill catc 1.98 acc. 1 58 diff-.40.</t>
  </si>
  <si>
    <t>Flow check at 1050m trip in hole , ream bridges@ 1090 ,1390, 1420,1460m.</t>
  </si>
  <si>
    <t>Cut  and flare 177.8mm casing</t>
  </si>
  <si>
    <t>Global energy services</t>
  </si>
  <si>
    <t>Installation of communication equipment</t>
  </si>
  <si>
    <t>403-243-0820</t>
  </si>
  <si>
    <t>9310-346</t>
  </si>
  <si>
    <t>780-300-4400</t>
  </si>
  <si>
    <t>9310-329</t>
  </si>
  <si>
    <t>1641m</t>
  </si>
  <si>
    <t>Size (mm)177.8</t>
  </si>
  <si>
    <t>Depth (m)1641</t>
  </si>
  <si>
    <t>Crew change hand over meeting.</t>
  </si>
  <si>
    <t>Continue  to run intermediate casing  from 1312m to 1646m</t>
  </si>
  <si>
    <t>Rig to and circulate and condition mud.</t>
  </si>
  <si>
    <t>Safety meeting with crew, Magnum cementers , Wss.</t>
  </si>
  <si>
    <t>Nipple up BOPs.</t>
  </si>
  <si>
    <t>Crew change hand over meeting with rig manager and drilling consultant.</t>
  </si>
  <si>
    <t xml:space="preserve">Lateral Bit			</t>
  </si>
  <si>
    <t xml:space="preserve">7/8 8.2 FBH @ 1.5			</t>
  </si>
  <si>
    <t>NM FLEX PONY</t>
  </si>
  <si>
    <t>NM TOOL CARIER DC</t>
  </si>
  <si>
    <t>Lateral Gap Sub</t>
  </si>
  <si>
    <t>2 X NM FLEX PONY</t>
  </si>
  <si>
    <t>D405TS</t>
  </si>
  <si>
    <t>5 X 7.9</t>
  </si>
  <si>
    <t>0.20% MCDF-P + 2.00% MCLC-2 + 0.10% MCLC-F</t>
  </si>
  <si>
    <t>JARS 6 1/2</t>
  </si>
  <si>
    <t>JARS 5 1/4</t>
  </si>
  <si>
    <t>Barite</t>
  </si>
  <si>
    <t>JETPAC R</t>
  </si>
  <si>
    <t>DESCO CF 11</t>
  </si>
  <si>
    <t>Lignite</t>
  </si>
  <si>
    <t>Install slips</t>
  </si>
  <si>
    <t>Rig to and. Pumped  4m3 Mag sweep 1300kg/m3 f/ by  15.5 ton (12.5m3)  1400kg/m3 Mag EV 1400 lead slurry  followed by 11 TON (27m3)  MAG EV 1550-BC + 0.70% MCFL-1 + 0.50% MCFW-1 + 1.00% MCFW-2 + 0.15%.Dropped plug &amp; displaced w/ 33.4m3 polymer mud . 9m good cement</t>
  </si>
  <si>
    <t>Layout directional tools r/t Cmt 177.8mm csg. Set slips. PT breaks. M/U 159mm BHA. RIH.</t>
  </si>
  <si>
    <t>Continue to run in the hole with 156mm PDC  1613m break circulation drill plug at 1628m</t>
  </si>
  <si>
    <t>Layed down directional and  tools. Flow check out of the hole. Trip mud calculated 7.49 m³ measured 8.39 m³ difference of .91 m³.</t>
  </si>
  <si>
    <t>Rig service, cleaned and organized floor prior to rig up to run intermediate casing.</t>
  </si>
  <si>
    <t>Rig up with Pro Torque power tong to run casing</t>
  </si>
  <si>
    <t>Held safety meeting with crew, power tong hand and consultant.</t>
  </si>
  <si>
    <t>Made up shoe &amp; float and run intermediate 177.8 mm casing. From 0m to 1312m.</t>
  </si>
  <si>
    <t xml:space="preserve"> MCR-3 + 0.20% Dat 3500kPa over circulating pressure (8500 kPa). Floats held OK. Pressure test 14Mpa for 11min  Plug down 12:30 on 03/Sept/2024. 9m3 cement returns.</t>
  </si>
  <si>
    <t>Rigged out cementers and flush stack.</t>
  </si>
  <si>
    <t>Nippled down BOPs. Removed flowline. Breakdown flow T to raise BOPs. Remove HCR line and raised BOPS.</t>
  </si>
  <si>
    <t>Installed casing slips with 50daN tension. Cut &amp; flared casing.</t>
  </si>
  <si>
    <t>Nippled up BOP. Installed HCR line and flow T.</t>
  </si>
  <si>
    <t>Held safety meeting with crew and pressure tester.</t>
  </si>
  <si>
    <t>Pressure tested blind rams, casing flange,HCR and manual HCR valve to AER regulations. 1400kpa low ,21,000 kpa. After 3 func.=11,500kpa. Recharge time =2min 40sec.</t>
  </si>
  <si>
    <t>Finished intalling catch cans. Installed kill line hose, containment bin and hoses.</t>
  </si>
  <si>
    <t>Held safety meeting with crew, directional personnel, MWD hands and drilling consultant, WSS.</t>
  </si>
  <si>
    <t>Made up 156mm PDC Bit and directional  BHA # 3.</t>
  </si>
  <si>
    <t>Agent XC1</t>
  </si>
  <si>
    <t>22.68  KG</t>
  </si>
  <si>
    <t xml:space="preserve">BLEACH SOD HPY </t>
  </si>
  <si>
    <t>CAL CARB 0</t>
  </si>
  <si>
    <t>11.34 KG</t>
  </si>
  <si>
    <t>JET STAR</t>
  </si>
  <si>
    <t>CHEMCIDE PT</t>
  </si>
  <si>
    <t>11.34KG</t>
  </si>
  <si>
    <t>H2S SCAV WBM</t>
  </si>
  <si>
    <t>LIGNITE</t>
  </si>
  <si>
    <t>22.68 KG</t>
  </si>
  <si>
    <t>GILSONITE DGP</t>
  </si>
  <si>
    <t>Graphite powder</t>
  </si>
  <si>
    <t>JET D FOAM</t>
  </si>
  <si>
    <t>JETCORR</t>
  </si>
  <si>
    <t>JETGREEN</t>
  </si>
  <si>
    <t>JET OX</t>
  </si>
  <si>
    <t>JET SCAV L</t>
  </si>
  <si>
    <t>KWIKSEAL CFM</t>
  </si>
  <si>
    <t>MSDS</t>
  </si>
  <si>
    <t>1 EACH</t>
  </si>
  <si>
    <t>ONYX BLOCK</t>
  </si>
  <si>
    <t>POLY BEEDS FINE</t>
  </si>
  <si>
    <t>PRIMA SEAL</t>
  </si>
  <si>
    <t>18.18 KG</t>
  </si>
  <si>
    <t>7.3 KG</t>
  </si>
  <si>
    <t>SOAP STICKS</t>
  </si>
  <si>
    <t>.45 KG</t>
  </si>
  <si>
    <t>ULTRA SEAL</t>
  </si>
  <si>
    <t>WALNUT CFM</t>
  </si>
  <si>
    <t>Key</t>
  </si>
  <si>
    <t>2x 4 inch trash pump</t>
  </si>
  <si>
    <t>6" trash pumps</t>
  </si>
  <si>
    <t>15.5t MAG EV 1400-BC with .5% MCA-2, 3% PDC-13, .5% MCFW-1, .2% MCR-3, .2% MCDF-P, 2% MCLC-2, .1% MCLC-F</t>
  </si>
  <si>
    <t>4  5</t>
  </si>
  <si>
    <t>277.28 / 443.7</t>
  </si>
  <si>
    <t xml:space="preserve"> SULPHAMIC ACID</t>
  </si>
  <si>
    <t>Crew change handover safety meeting.</t>
  </si>
  <si>
    <t>WALNUT</t>
  </si>
  <si>
    <t>POLY BEADS FINE</t>
  </si>
  <si>
    <t>JET GREEN</t>
  </si>
  <si>
    <t>CAUSTIC</t>
  </si>
  <si>
    <t>0 LIMESTONE GROUND POW</t>
  </si>
  <si>
    <t>JET PAC R</t>
  </si>
  <si>
    <t>GRAPHITE</t>
  </si>
  <si>
    <t>2115.77</t>
  </si>
  <si>
    <t>Directional  work</t>
  </si>
  <si>
    <t>2071m</t>
  </si>
  <si>
    <t>Trip in the hole, drill out float &amp; shoe tagged@1627m shoe @ 1639m, Drill 156mm hole &amp; survey</t>
  </si>
  <si>
    <t>Horizontal drilling 156mm hole @ 2362m inclination 89.76deg as myth of 297.33 TVD 1459.53 m</t>
  </si>
  <si>
    <t>21° C</t>
  </si>
  <si>
    <t xml:space="preserve">Held pre-job safety with crew prior to trip in hole.										</t>
  </si>
  <si>
    <t xml:space="preserve">Tripped in hole from 44m to 899m. Picked up singles from 899m to 1614m.										</t>
  </si>
  <si>
    <t>Slipped and cut 11.2m drilling line.</t>
  </si>
  <si>
    <t>Drilled out float &amp; shoetrack. Tag cement @ 1627m.</t>
  </si>
  <si>
    <t>Held BOP drill with crew,.Wss. Discussed kick warning signs, hard shut in proceedures, crew positions,prior to drill out float and shoe. (Well secure 90 sec).</t>
  </si>
  <si>
    <t>Drilled 156mm hole from 1646m to 1940 m. 284 total rpm @ bit, 9 kdan WOB 1.2m3/min  rotating.</t>
  </si>
  <si>
    <t>Accumulated directional surveys and connections.</t>
  </si>
  <si>
    <t>Rig Service. Functioned annular closed 29  seconds.</t>
  </si>
  <si>
    <t>Held crew change handover safety meeting.</t>
  </si>
  <si>
    <t>Drilled 156mm hole from 1940m to 2017 m. 284 total rpm @ bit, 9 kdan wob ,  1.2m3/min while rotating.</t>
  </si>
  <si>
    <t>Held BOP drill with crew,.Wss. Discuss kick warning signs, hard shut in procedures, crew positions. (Well secure 90 sec).</t>
  </si>
  <si>
    <t>Rig service. Function test pipe rams closed / open 4 seconds.</t>
  </si>
  <si>
    <t xml:space="preserve">Dry with soft spots </t>
  </si>
  <si>
    <t>9° C</t>
  </si>
  <si>
    <t>-</t>
  </si>
  <si>
    <t>CAL CARB 325</t>
  </si>
  <si>
    <t>25 kg</t>
  </si>
  <si>
    <t>205 L</t>
  </si>
  <si>
    <t>7 joints of 177.8 34.23 kg/m J55 LTC</t>
  </si>
  <si>
    <t>Drilled 156mm hole from 2017m to 2171 m. 284 total rpm @ bit, 9 kdan wob ,  1.2m3/min while rotating.</t>
  </si>
  <si>
    <t>Drilled 156mm hole from 2171m to 2343m. 284 total rpm @ bit, 9 kdan WOB 1.2m3/min  rotating.</t>
  </si>
  <si>
    <t>Rig service. Function test pipe rams. Close/open 4 seconds.</t>
  </si>
  <si>
    <t>Drilled 156mm hole from 2343m to 2382m. 284 total rpm @ bit, 9 kdan WOB 1.2m3/min rotating.</t>
  </si>
  <si>
    <t>Held crew change handover meeting.</t>
  </si>
  <si>
    <t>Drilled 156mm hole from 2382m to 2439m. 284 total rpm @ bit, 9 kdan WOB 1.2m3/min rotating.</t>
  </si>
  <si>
    <t>Rig service. Function test annular preventer. Close/open 29 seconds.</t>
  </si>
  <si>
    <t>Held crew change handover meeting with rig manager and consultant.</t>
  </si>
  <si>
    <t>IN</t>
  </si>
  <si>
    <t>2536.71</t>
  </si>
  <si>
    <t>\</t>
  </si>
  <si>
    <t>LUBRAGLIDE FINE</t>
  </si>
  <si>
    <t>LUBRAGLIDE COARSE</t>
  </si>
  <si>
    <t>ULTAPAC LV</t>
  </si>
  <si>
    <t>2857m</t>
  </si>
  <si>
    <t>CAL CARB</t>
  </si>
  <si>
    <t>CALCARB 325</t>
  </si>
  <si>
    <t>HUMALITE</t>
  </si>
  <si>
    <t>45° C</t>
  </si>
  <si>
    <t>6  12</t>
  </si>
  <si>
    <t>SOFT</t>
  </si>
  <si>
    <t>Drilled 156mm hole from 2439m to 2705m. 290 total rpm @ bit, 8 kdan WOB 1.2m3/min rotating.</t>
  </si>
  <si>
    <t>Drilled 156mm hole from 2705m to .2744m  290 total rpm @ bit, 8 kdan WOB 1.2m3/min rotating.</t>
  </si>
  <si>
    <t>Drilled 156mm hole from 2857m to 3010m. 284 total rpm @ bit, 11 kdan WOB 1.2m3/min  rotating.</t>
  </si>
  <si>
    <t>Crew change handover meeting</t>
  </si>
  <si>
    <t>Drill horizontal 156mm hole from 2439m to 2857m &amp; survey.</t>
  </si>
  <si>
    <t>Drilled 156mm hole from 2744m to 2857m.  290 total rpm @ bit, 11 kdan WOB 1.2m3/min rotating. Drag: Up-22daN. Down- 22daN.</t>
  </si>
  <si>
    <t>Dry with soft spots.</t>
  </si>
  <si>
    <t>Horizontal drilling 156mm hole @ 3012m.</t>
  </si>
  <si>
    <t>Drilled 156mm hole from 3010m.to 3039m 284 total rpm @ bit, 8 kdan WOB 1.2m3/min  rotating.</t>
  </si>
  <si>
    <t>Drilled 156mm hole from 3039 m.to 3086m 284 total rpm @ bit, 8 kdan WOB 1.2m3/min  rotating.</t>
  </si>
  <si>
    <t>Drilled 156mm hole from 3316 m to 3355m. 284 total rpm @ bit, 8 kdan WOB 1.2m3/min  rotating.</t>
  </si>
  <si>
    <t>Drilled 156mm hole from  3355m to 3431 m. 284 total rpm @ bit, 8 kdan WOB 1.2m3/min  rotating.</t>
  </si>
  <si>
    <t>3203 76</t>
  </si>
  <si>
    <t>3376.3</t>
  </si>
  <si>
    <t>14  25</t>
  </si>
  <si>
    <t>ULTRAPAC PLUS</t>
  </si>
  <si>
    <t>Drilled 156mm hole from 3431m to 3547m. 284 total rpm @ bit, 8 kdan WOB 1.2m3/min  rotating.</t>
  </si>
  <si>
    <t>Drilled 156mm hole from 3585 m.to 3623m 284 total rpm @ bit, 8 kdan WOB 1.2m3/min  rotating.</t>
  </si>
  <si>
    <t>Drilled lateral 156 mm hole from 3086 m to 3316 m. Drop ball to activate agitator at 3069 m</t>
  </si>
  <si>
    <t>Horizontal drilling 156mm hole @  3570m. Torque on bottom 15500Nm</t>
  </si>
  <si>
    <t>3431M</t>
  </si>
  <si>
    <t>Drilled horizontal 156mm hole from 2857m to 3431 m.</t>
  </si>
  <si>
    <t>MIRU. Raise derrick</t>
  </si>
  <si>
    <t>Spud 311mm hole. Wash out conductor at 34m. Pump LCM.</t>
  </si>
  <si>
    <t>M/U bit and BHA. Drill f/ 34m-50m. Mix mud. Drill to 55m. Lay down BHA.</t>
  </si>
  <si>
    <t>2024-08-28  16:45:00 PM</t>
  </si>
  <si>
    <t>Set cement plug. RIH. Drill f/ 55m- 84m.</t>
  </si>
  <si>
    <t>Drill f/ 84m-507m. POOH. Run 244.5mm casing to 166m.</t>
  </si>
  <si>
    <t>Run and cement 244.5mm csg. N/U BOPs. P/T BOPS. RIH.</t>
  </si>
  <si>
    <t>RIH. Drill out cement. Drill 222mm f/ 507m- 1414m.</t>
  </si>
  <si>
    <t>Drill 222mm f/ 1414m- 1646m. POOH.  Lay down directional tools.</t>
  </si>
  <si>
    <t>Run &amp; cement 177.8mm casing. Lift BOP. Cut casing. M/U BHA.</t>
  </si>
  <si>
    <t>T80KS</t>
  </si>
  <si>
    <t xml:space="preserve">3X10.3  3X11.1     </t>
  </si>
  <si>
    <t>2-2-WT-A-X-0-WT-CP</t>
  </si>
  <si>
    <t>0-507</t>
  </si>
  <si>
    <t>MAG EV 1400-BC with .5% MCA-2, 3% PDC-13, .5% MCFW-1, .2% MCR-3, .2% MCDF-P, 2% MCLC-2, .1% MCLC-F</t>
  </si>
  <si>
    <t xml:space="preserve"> 11 TON MAG EV 1550-BC + 0.70% MCFL-1 + 0.50% MCFW-1 + 1.00% MCFW-2 + 0.15% MCR-3 +0.20% MCDF-P + 2.00% MCLC-2 + 0.10% MCLC-F</t>
  </si>
  <si>
    <t xml:space="preserve"> 11 TON MAG EV 1550-BC + 0.70% MCFL-1 + 0.50% MCFW-1 + 1.00% MCFW-2 + 0.15% MCR-3 </t>
  </si>
  <si>
    <t>4027 m</t>
  </si>
  <si>
    <t xml:space="preserve">LUBRA GLIDE BEADS </t>
  </si>
  <si>
    <t>3971.59</t>
  </si>
  <si>
    <t>136.07 / 136.07</t>
  </si>
  <si>
    <t>4182m</t>
  </si>
  <si>
    <t>Drilling 156mm hole at 4148m.  Torque on bottom 18400 ft/lbs.</t>
  </si>
  <si>
    <t>Crew change handover meeting.</t>
  </si>
  <si>
    <t>Drilled 156mm hole from 3892m to 3950m. 284 total rpm @ bit,10 kdan WOB 1.2m3/min  rotating.</t>
  </si>
  <si>
    <t xml:space="preserve">Drilled 156mm hole from  3623m to 3892m. </t>
  </si>
  <si>
    <t xml:space="preserve">Drilled 156mm hole from 3950m to 4027m. </t>
  </si>
  <si>
    <t xml:space="preserve">Drilled 156mm hole from 3547m to 3585m. </t>
  </si>
  <si>
    <t>1/0</t>
  </si>
  <si>
    <t>2 / 0.29</t>
  </si>
  <si>
    <t>3 / 1.29</t>
  </si>
  <si>
    <t>4 / 2.29</t>
  </si>
  <si>
    <t>5 / 3.29</t>
  </si>
  <si>
    <t>6 / 4.29</t>
  </si>
  <si>
    <t>7 / 5.29</t>
  </si>
  <si>
    <t>8 / 6.29</t>
  </si>
  <si>
    <t>9 / 7.29</t>
  </si>
  <si>
    <t>10 / 8.29</t>
  </si>
  <si>
    <t>11 / 9.29</t>
  </si>
  <si>
    <t>12 / 10.29</t>
  </si>
  <si>
    <t>13 / 11.29</t>
  </si>
  <si>
    <t>RIH. Drill out cement. Drill f/ 1646m - 2171m.</t>
  </si>
  <si>
    <t>Drill f/ 2171m - 2857m.</t>
  </si>
  <si>
    <t>Drill f/ 2857m - 3431m.</t>
  </si>
  <si>
    <t>Drill f/ 3431m - 4027m.</t>
  </si>
  <si>
    <t>Freshwater for shacks.</t>
  </si>
  <si>
    <t>McLean Environmental</t>
  </si>
  <si>
    <t>Drilled horizontal 156mm hole from 3431m 4027m.</t>
  </si>
  <si>
    <t>13  16</t>
  </si>
  <si>
    <t>Drilled 156mm hole from 4027m.tol 4161m 284 total rpm @ bit, 8 kdan WOB 1.2m3/min  rotating.</t>
  </si>
  <si>
    <t>Drilled 156mm hole from 4161m.to 4178m TD. 284 total rpm @ bit, 8.5 kdan WOB 1.2m3/min  rotating.</t>
  </si>
  <si>
    <t>Flow check. Trip out of the hole. Rack 43 stds of drill pipe in derrick. Rack HWDP in Derrck. Lay down drill string.</t>
  </si>
  <si>
    <t>Soft but dry.</t>
  </si>
  <si>
    <t>Running 114.3mm production casing with frac ports.</t>
  </si>
  <si>
    <t>Drilled 156mm to TD 4178m. Spot lube pill. Stand Back HWDP. Lay down drill string.</t>
  </si>
  <si>
    <t>Circulated and conditioned mud. Pump cleanout cycle. (6 bottoms up) Pump and spot lube pill.</t>
  </si>
  <si>
    <t>Tripped out of the hole from 2346 m to 1748m. Flow check at 2103 m.</t>
  </si>
  <si>
    <t xml:space="preserve">From Valleyview:North on hwy 49 to hwy 669 east on hwy 669 33.8km to hwy 747 south on hwy 747 10km  turn right into location </t>
  </si>
  <si>
    <t>CHEMISIDE</t>
  </si>
  <si>
    <t>LIME hydrated</t>
  </si>
  <si>
    <t>1-1-FC-N-X-0-FC-TD</t>
  </si>
  <si>
    <t>C2127027</t>
  </si>
  <si>
    <t>1-1-WT-A-X-0-NO-TD</t>
  </si>
  <si>
    <t>Drill f/ 4027m 4178m TD. POOH to run production casing.</t>
  </si>
  <si>
    <t>UFA</t>
  </si>
  <si>
    <t>Supply 13,830 liters of diesel fuel</t>
  </si>
  <si>
    <t>780-524-3140</t>
  </si>
  <si>
    <t>9310-317</t>
  </si>
  <si>
    <t>Kinetic Transport</t>
  </si>
  <si>
    <t>Deliver jars</t>
  </si>
  <si>
    <t>(780) 539-5757</t>
  </si>
  <si>
    <t>Cement 177.8mm casing</t>
  </si>
  <si>
    <t>JOB00192270</t>
  </si>
  <si>
    <t>9310-331</t>
  </si>
  <si>
    <t>Thatchwood Ventures</t>
  </si>
  <si>
    <t>Truck gel chem cuttings</t>
  </si>
  <si>
    <t>(780) 830-6598</t>
  </si>
  <si>
    <t>9310-308</t>
  </si>
  <si>
    <t>Safety meeting with directional hand and drilling supervisor.</t>
  </si>
  <si>
    <t>Clean floor organize prior to picking up power tong equipment.</t>
  </si>
  <si>
    <t>Safety meeting with crew and power tong hand, packer hands and drilling supervisor.</t>
  </si>
  <si>
    <t>Rig up power tong equipment.</t>
  </si>
  <si>
    <t>Make up the float, shoe and run 114.3mm casing and packer assembly from 0 m to 175 m.</t>
  </si>
  <si>
    <t>14 / 12.29</t>
  </si>
  <si>
    <t>4178m</t>
  </si>
  <si>
    <t>Trip out from 470 m to 42 m, lay out directional tools, rig to and run 114.3mm production casing.</t>
  </si>
  <si>
    <t>15 / 14.29</t>
  </si>
  <si>
    <t>Trip in the hole with 114.3mm production casing and packer assembly on drill pipe and heavyweight drill pipe.</t>
  </si>
  <si>
    <t>Continue running 114.3 mm casing and packer assembly from 175 m to 2588 m. Make up hanger assembly.</t>
  </si>
  <si>
    <t>Ran in the hole with production casing on drill pipe.</t>
  </si>
  <si>
    <t xml:space="preserve"> Work pipe attempt to break circulation.</t>
  </si>
  <si>
    <t>Tripped out of the hole from 470 m to 42m. Flow check at 336 m 42 m and 0 m.</t>
  </si>
  <si>
    <t>Layed out directional tools, MWD tools. Function test blind rams out of the hole.</t>
  </si>
  <si>
    <r>
      <rPr>
        <sz val="7.5"/>
        <rFont val="Calibri"/>
        <family val="2"/>
      </rPr>
      <t>114.3mm P110 LTC Float Shoe</t>
    </r>
  </si>
  <si>
    <r>
      <rPr>
        <sz val="7.5"/>
        <rFont val="Calibri"/>
        <family val="2"/>
      </rPr>
      <t>114.3mm P110 LTC Float Collar</t>
    </r>
  </si>
  <si>
    <r>
      <rPr>
        <sz val="7.5"/>
        <rFont val="Calibri"/>
        <family val="2"/>
      </rPr>
      <t>114.3mm LTC 20.09kg/m P110 Pup Joint - 12'</t>
    </r>
  </si>
  <si>
    <r>
      <rPr>
        <sz val="7.5"/>
        <rFont val="Calibri"/>
        <family val="2"/>
      </rPr>
      <t>114.3mm Tier 1 Trip Sub P110 LTC (Use 1.5" Ball)</t>
    </r>
  </si>
  <si>
    <r>
      <rPr>
        <sz val="7.5"/>
        <rFont val="Calibri"/>
        <family val="2"/>
      </rPr>
      <t>114.3mm LTC Denali OH Packer w/ Anti-preset 20.09kg/m P110</t>
    </r>
  </si>
  <si>
    <r>
      <rPr>
        <sz val="7.5"/>
        <rFont val="Calibri"/>
        <family val="2"/>
      </rPr>
      <t>114.3mm LTC 20.09kg/m P110 Liner Casing</t>
    </r>
  </si>
  <si>
    <r>
      <rPr>
        <sz val="7.5"/>
        <rFont val="Calibri"/>
        <family val="2"/>
      </rPr>
      <t>Tier 1 K2-AV Toe Valve (10,500psi disks) - Zone 1</t>
    </r>
  </si>
  <si>
    <r>
      <rPr>
        <sz val="7.5"/>
        <rFont val="Calibri"/>
        <family val="2"/>
      </rPr>
      <t>Frac Sleeve, Denali 7K-16, Drillable Seat, 42.2mm (1.66") - Zone 2</t>
    </r>
  </si>
  <si>
    <r>
      <rPr>
        <sz val="7.5"/>
        <rFont val="Calibri"/>
        <family val="2"/>
      </rPr>
      <t>Frac Sleeve, Denali 9K-17, Drillable Seat, 43.5mm (1.71") - Zone 3</t>
    </r>
  </si>
  <si>
    <r>
      <rPr>
        <sz val="7.5"/>
        <rFont val="Calibri"/>
        <family val="2"/>
      </rPr>
      <t>Frac Sleeve, Denali 9K-18, Drillable Seat, 44.3mm (1.74") - Zone 4</t>
    </r>
  </si>
  <si>
    <r>
      <rPr>
        <sz val="7.5"/>
        <rFont val="Calibri"/>
        <family val="2"/>
      </rPr>
      <t>Frac Sleeve, Denali 9K-19, Drillable Seat, 45.1mm (1.77") - Zone 5</t>
    </r>
  </si>
  <si>
    <r>
      <rPr>
        <sz val="7.5"/>
        <rFont val="Calibri"/>
        <family val="2"/>
      </rPr>
      <t>Frac Sleeve, Denali 9K-20, Drillable Seat, 45.9mm (1.81") - Zone 6</t>
    </r>
  </si>
  <si>
    <r>
      <rPr>
        <sz val="7.5"/>
        <rFont val="Calibri"/>
        <family val="2"/>
      </rPr>
      <t>Frac Sleeve, Denali 9K-21, Drillable Seat, 46.7mm (1.84") - Zone 7</t>
    </r>
  </si>
  <si>
    <r>
      <rPr>
        <sz val="7.5"/>
        <rFont val="Calibri"/>
        <family val="2"/>
      </rPr>
      <t>Frac Sleeve, Denali 9K-22, Drillable Seat, 47.5mm (1.87") - Zone 8</t>
    </r>
  </si>
  <si>
    <r>
      <rPr>
        <sz val="7.5"/>
        <rFont val="Calibri"/>
        <family val="2"/>
      </rPr>
      <t>Frac Sleeve, Denali 9K-23, Drillable Seat, 48.4mm (1.91") - Zone 9</t>
    </r>
  </si>
  <si>
    <r>
      <rPr>
        <sz val="7.5"/>
        <rFont val="Calibri"/>
        <family val="2"/>
      </rPr>
      <t>Frac Sleeve, Denali 9K-24, Drillable Seat, 49.3mm (1.94") - Zone 10</t>
    </r>
  </si>
  <si>
    <r>
      <rPr>
        <sz val="7.5"/>
        <rFont val="Calibri"/>
        <family val="2"/>
      </rPr>
      <t>Frac Sleeve, Denali 9K-25, Drillable Seat, 50.1mm (1.97") - Zone 11</t>
    </r>
  </si>
  <si>
    <r>
      <rPr>
        <sz val="7.5"/>
        <rFont val="Calibri"/>
        <family val="2"/>
      </rPr>
      <t>Frac Sleeve, Denali 9K-26, Drillable Seat, 51.0mm (2.01") - Zone 12</t>
    </r>
  </si>
  <si>
    <r>
      <rPr>
        <sz val="7.5"/>
        <rFont val="Calibri"/>
        <family val="2"/>
      </rPr>
      <t>Frac Sleeve, Denali 9K-27, Drillable Seat, 51.9mm (2.04") - Zone 13</t>
    </r>
  </si>
  <si>
    <r>
      <rPr>
        <sz val="7.5"/>
        <rFont val="Calibri"/>
        <family val="2"/>
      </rPr>
      <t>Frac Sleeve, Denali 9K-28, Drillable Seat, 52.8mm (2.08") - Zone 14</t>
    </r>
  </si>
  <si>
    <r>
      <rPr>
        <sz val="7.5"/>
        <rFont val="Calibri"/>
        <family val="2"/>
      </rPr>
      <t>Frac Sleeve, Denali 9K-29, Drillable Seat, 53.7mm (2.12") - Zone 15</t>
    </r>
  </si>
  <si>
    <r>
      <rPr>
        <sz val="7.5"/>
        <rFont val="Calibri"/>
        <family val="2"/>
      </rPr>
      <t>Frac Sleeve, Denali 9K-30, Drillable Seat, 54.7mm (2.15") - Zone 16</t>
    </r>
  </si>
  <si>
    <r>
      <rPr>
        <sz val="7.5"/>
        <rFont val="Calibri"/>
        <family val="2"/>
      </rPr>
      <t>Frac Sleeve, Denali 9K-31, Drillable Seat, 55.6mm (2.19") - Zone 17</t>
    </r>
  </si>
  <si>
    <r>
      <rPr>
        <sz val="7.5"/>
        <rFont val="Calibri"/>
        <family val="2"/>
      </rPr>
      <t>Frac Sleeve, Denali 9K-32, Drillable Seat, 56.6mm (2.23") - Zone 18</t>
    </r>
  </si>
  <si>
    <r>
      <rPr>
        <sz val="7.5"/>
        <rFont val="Calibri"/>
        <family val="2"/>
      </rPr>
      <t>Frac Sleeve, Denali 9K-33, Drillable Seat, 57.6mm (2.27") - Zone 19</t>
    </r>
  </si>
  <si>
    <r>
      <rPr>
        <sz val="7.5"/>
        <rFont val="Calibri"/>
        <family val="2"/>
      </rPr>
      <t>Frac Sleeve, Denali 9K-34, Drillable Seat, 58.6mm (2.31") - Zone 20</t>
    </r>
  </si>
  <si>
    <r>
      <rPr>
        <sz val="7.5"/>
        <rFont val="Calibri"/>
        <family val="2"/>
      </rPr>
      <t>Frac Sleeve, Denali 9K-35, Drillable Seat, 59.6mm (2.35") - Zone 21</t>
    </r>
  </si>
  <si>
    <r>
      <rPr>
        <sz val="7.5"/>
        <rFont val="Calibri"/>
        <family val="2"/>
      </rPr>
      <t>Frac Sleeve, Denali 9K-36, Drillable Seat, 60.7mm (2.39") - Zone 22</t>
    </r>
  </si>
  <si>
    <r>
      <rPr>
        <sz val="7.5"/>
        <rFont val="Calibri"/>
        <family val="2"/>
      </rPr>
      <t>Frac Sleeve, Denali 9K-37, Drillable Seat, 61.7mm (2.43") - Zone 23</t>
    </r>
  </si>
  <si>
    <r>
      <rPr>
        <sz val="7.5"/>
        <rFont val="Calibri"/>
        <family val="2"/>
      </rPr>
      <t>Frac Sleeve, Denali 9K-38, Drillable Seat, 62.8mm (2.47") - Zone 24</t>
    </r>
  </si>
  <si>
    <r>
      <rPr>
        <sz val="7.5"/>
        <rFont val="Calibri"/>
        <family val="2"/>
      </rPr>
      <t>Frac Sleeve, Denali 9K-39, Drillable Seat, 63.9mm (2.51") - Zone 25</t>
    </r>
  </si>
  <si>
    <r>
      <rPr>
        <sz val="7.5"/>
        <rFont val="Calibri"/>
        <family val="2"/>
      </rPr>
      <t>Frac Sleeve, Denali 9K-40, Drillable Seat, 65.0mm (2.56") - Zone 26</t>
    </r>
  </si>
  <si>
    <r>
      <rPr>
        <sz val="7.5"/>
        <rFont val="Calibri"/>
        <family val="2"/>
      </rPr>
      <t>Frac Sleeve, Denali 9K-41, Drillable Seat, 66.1mm (2.60") - Zone 27</t>
    </r>
  </si>
  <si>
    <r>
      <rPr>
        <sz val="7.5"/>
        <rFont val="Calibri"/>
        <family val="2"/>
      </rPr>
      <t>Frac Sleeve, Denali 9K-42, Drillable Seat, 67.3mm (2.65") - Zone 28</t>
    </r>
  </si>
  <si>
    <r>
      <rPr>
        <sz val="7.5"/>
        <rFont val="Calibri"/>
        <family val="2"/>
      </rPr>
      <t>Frac Sleeve, Denali 9K-43, Drillable Seat, 68.4mm (2.69") - Zone 29</t>
    </r>
  </si>
  <si>
    <r>
      <rPr>
        <sz val="7.5"/>
        <rFont val="Calibri"/>
        <family val="2"/>
      </rPr>
      <t>Frac Sleeve, Denali 9K-44, Drillable Seat, 69.6mm (2.74") - Zone 30</t>
    </r>
  </si>
  <si>
    <r>
      <rPr>
        <sz val="7.5"/>
        <rFont val="Calibri"/>
        <family val="2"/>
      </rPr>
      <t>Frac Sleeve, Denali 9K-45, Drillable Seat, 70.9mm (2.79") - Zone 31</t>
    </r>
  </si>
  <si>
    <r>
      <rPr>
        <sz val="7.5"/>
        <rFont val="Calibri"/>
        <family val="2"/>
      </rPr>
      <t>Frac Sleeve, Denali 9K-46, Drillable Seat, 72.1mm (2.84") - Zone 32</t>
    </r>
  </si>
  <si>
    <r>
      <rPr>
        <sz val="7.5"/>
        <rFont val="Calibri"/>
        <family val="2"/>
      </rPr>
      <t>Frac Sleeve, Denali 9K-47, Drillable Seat, 73.4mm (2.89") - Zone 33</t>
    </r>
  </si>
  <si>
    <r>
      <rPr>
        <sz val="7.5"/>
        <rFont val="Calibri"/>
        <family val="2"/>
      </rPr>
      <t>Frac Sleeve, Denali 9K-48, Drillable Seat, 74.6mm (2.94") - Zone 34</t>
    </r>
  </si>
  <si>
    <r>
      <rPr>
        <sz val="7.5"/>
        <rFont val="Calibri"/>
        <family val="2"/>
      </rPr>
      <t>Frac Sleeve, Denali 9K-49, Drillable Seat, 75.9mm (2.99") - Zone 35</t>
    </r>
  </si>
  <si>
    <r>
      <rPr>
        <sz val="7.5"/>
        <rFont val="Calibri"/>
        <family val="2"/>
      </rPr>
      <t>Frac Sleeve, Denali 9K-50, Drillable Seat, 77.3mm (3.04") - Zone 36</t>
    </r>
  </si>
  <si>
    <r>
      <rPr>
        <sz val="7.5"/>
        <rFont val="Calibri"/>
        <family val="2"/>
      </rPr>
      <t>Frac Sleeve, Denali 9K-51, Drillable Seat, 78.6mm (3.10") - Zone 37</t>
    </r>
  </si>
  <si>
    <r>
      <rPr>
        <sz val="7.5"/>
        <rFont val="Calibri"/>
        <family val="2"/>
      </rPr>
      <t>Frac Sleeve, Denali 9K-52, Drillable Seat, 80.0mm (3.15") - Zone 38</t>
    </r>
  </si>
  <si>
    <r>
      <rPr>
        <sz val="7.5"/>
        <rFont val="Calibri"/>
        <family val="2"/>
      </rPr>
      <t>Frac Sleeve, Denali 9K-53, Drillable Seat, 81.4mm (3.21") - Zone 39</t>
    </r>
  </si>
  <si>
    <r>
      <rPr>
        <sz val="7.5"/>
        <rFont val="Calibri"/>
        <family val="2"/>
      </rPr>
      <t>Frac Sleeve, Denali 9K-54, Drillable Seat, 82.9mm (3.26") - Zone 40</t>
    </r>
  </si>
  <si>
    <r>
      <rPr>
        <sz val="7.5"/>
        <rFont val="Calibri"/>
        <family val="2"/>
      </rPr>
      <t>Frac Sleeve, Denali 9K-55, Drillable Seat, 84.4mm (3.32") - Zone 41</t>
    </r>
  </si>
  <si>
    <r>
      <rPr>
        <sz val="7.5"/>
        <rFont val="Calibri"/>
        <family val="2"/>
      </rPr>
      <t>Frac Sleeve, Denali 9K-56, Drillable Seat, 85.9mm (3.38") - Zone 42</t>
    </r>
  </si>
  <si>
    <r>
      <rPr>
        <sz val="7.5"/>
        <rFont val="Calibri"/>
        <family val="2"/>
      </rPr>
      <t>Frac Sleeve, Denali 9K-57, Drillable Seat, 87.4mm (3.44") - Zone 43</t>
    </r>
  </si>
  <si>
    <r>
      <rPr>
        <sz val="7.5"/>
        <rFont val="Calibri"/>
        <family val="2"/>
      </rPr>
      <t>Frac Sleeve, Denali 9K-58, Drillable Seat, 88.9mm (3.50") - Zone 44</t>
    </r>
  </si>
  <si>
    <r>
      <rPr>
        <sz val="7.5"/>
        <rFont val="Calibri"/>
        <family val="2"/>
      </rPr>
      <t>Frac Sleeve, Denali 9K-59, Drillable Seat, 90.5mm (3.56") - Zone 45</t>
    </r>
  </si>
  <si>
    <r>
      <rPr>
        <sz val="7.5"/>
        <rFont val="Calibri"/>
        <family val="2"/>
      </rPr>
      <t>Frac Sleeve, Denali 9K-60, Drillable Seat, 92.2mm (3.63") - Zone 46</t>
    </r>
  </si>
  <si>
    <r>
      <rPr>
        <sz val="7.5"/>
        <rFont val="Calibri"/>
        <family val="2"/>
      </rPr>
      <t>Sierra II - Hyd. Liner Top Packer 114.3mm LTC 20.09kg/m P110 (CE @ 1587.00mKB)</t>
    </r>
  </si>
  <si>
    <r>
      <rPr>
        <sz val="7.5"/>
        <rFont val="Calibri"/>
        <family val="2"/>
      </rPr>
      <t>HLC Latch Receptacle c/w 4.875" Seal-Bore 114.3mm 20.09kg/m P110</t>
    </r>
  </si>
  <si>
    <r>
      <rPr>
        <sz val="7.5"/>
        <rFont val="Calibri"/>
        <family val="2"/>
      </rPr>
      <t>Tier 1 MSN Running Tool w DS40 Pup Joint</t>
    </r>
  </si>
  <si>
    <r>
      <rPr>
        <sz val="7.5"/>
        <rFont val="Calibri"/>
        <family val="2"/>
      </rPr>
      <t>1 Stand DP</t>
    </r>
  </si>
  <si>
    <r>
      <rPr>
        <sz val="7.5"/>
        <rFont val="Calibri"/>
        <family val="2"/>
      </rPr>
      <t>Air Lock Sub - 24.1 MPa Burst (3500 PSI)</t>
    </r>
  </si>
  <si>
    <r>
      <rPr>
        <sz val="7.5"/>
        <rFont val="Calibri"/>
        <family val="2"/>
      </rPr>
      <t>42 Stands DP</t>
    </r>
  </si>
  <si>
    <r>
      <rPr>
        <sz val="7.5"/>
        <rFont val="Calibri"/>
        <family val="2"/>
      </rPr>
      <t>39 Stands HWDP</t>
    </r>
  </si>
  <si>
    <r>
      <rPr>
        <sz val="7.5"/>
        <rFont val="Calibri"/>
        <family val="2"/>
      </rPr>
      <t>Pup Joint - 10'</t>
    </r>
  </si>
  <si>
    <r>
      <rPr>
        <sz val="7.5"/>
        <rFont val="Calibri"/>
        <family val="2"/>
      </rPr>
      <t>1 Joint DP</t>
    </r>
  </si>
  <si>
    <t>Crew change handover meeting with rig manager and drilling supervisor.</t>
  </si>
  <si>
    <t>Continued to lay out drill pipe and heavyweight.</t>
  </si>
  <si>
    <t>Size (mm)114.3</t>
  </si>
  <si>
    <t>Depth (m)4176</t>
  </si>
  <si>
    <t>Ulterra</t>
  </si>
  <si>
    <t>222 mm PDC drill bit</t>
  </si>
  <si>
    <t>UBAH100514</t>
  </si>
  <si>
    <t>587-438-7293</t>
  </si>
  <si>
    <t>9310-319</t>
  </si>
  <si>
    <t>Baker Hughes</t>
  </si>
  <si>
    <t>311 mm PDC drill bit</t>
  </si>
  <si>
    <t>780-532-2942</t>
  </si>
  <si>
    <t xml:space="preserve">4178m </t>
  </si>
  <si>
    <t>4175.24m</t>
  </si>
  <si>
    <t>03/09/2024</t>
  </si>
  <si>
    <t>10/09/2024</t>
  </si>
  <si>
    <t>11/09/2024</t>
  </si>
  <si>
    <t>Running in the hole with  latch seal assembly and run to bottom  with 114.3 mm, 20.09 kg/m P110 LTC tieback casing.latch into hangar</t>
  </si>
  <si>
    <t>RIH with 114.3mm production casing with packers. Displace hole to KCL water. Set packers and liner hanger. Layyed out DP. Nipple down BOP. Install tubing hanger.</t>
  </si>
  <si>
    <t>Flow check. Flushed HCR lines and manifold. Layed down drill pipe.</t>
  </si>
  <si>
    <t>Rig service.</t>
  </si>
  <si>
    <t>Layed out drill pipe  and heavyweight pipe.</t>
  </si>
  <si>
    <t>Nippled down BOP's and install tubing hanger.</t>
  </si>
  <si>
    <t>Tripped in the hole with 114.3mm production casing with drill pipe and heavyweight drill pipe. No issues running liner to depth, 23 hookload once landed. On bottom able to lift string with 62 kdaN. Running speed increased once HWDP was added.</t>
  </si>
  <si>
    <t>Conditioned mud and circulated (burst floatation sub with @ 10,900 Kpa surface pressure). Pumped 21m3 of mud at 0.5 m3/min. Pressure increased to 11,500 Kpa, and pumps stopped.</t>
  </si>
  <si>
    <t>Attempted to break circulation. Pressured up and bled off multiple times. Intial 10 pressure ups were to 9000 Kpa, followed by another 10 to 12,500 Kpa in an attempt to free obstruction, no success. During pressure ups bleed off rate recorded of 136 Kpa/min recorded.</t>
  </si>
  <si>
    <t>Worked production string up and down, in a attempt to circulate. Completion hand instructed packers would set at 13,000 kpa.</t>
  </si>
  <si>
    <t>Pressure tested liner hanger packer to 14,000kpa for 10 minutes. Good test. Rotate off liner hanger.</t>
  </si>
  <si>
    <t>Decision was made to increase pressure knowing that open hole packers may set before string could be circulated to 3% KCl. Increased pressure to 15,000 Kpa, observed well flowing and circulation path was estabilished. Circulated through liner at 9497kpa. Displaced to 3% KCl @0.5m3/min increasing to 0.8m3/minute as pressure reduced to 8285kpa. Circulate through manifold for bottoms up to remove air @ 0.8m3/min for 39.3m3. Continued pumping  at 0.8m3/min to finish displacement. While holding pressure on the Sierra series to top packer applied 10,000 daN of tension and compression, Place string in 5000daN compression at liner top.remainder of 3% KCl to surface. Stopped pumps, applied 3000 kpa on backside on confirm floats holding, ok. Dropped 2 x 1.5" setting balls and pumped at 0.8m3/min reducing to 0.5 m3/m3 2m3 prior to landing. Rigged in pressure truck, set open hole packers at 17,000 kpa then pressured up to 35,000 kpa to close trip sub and confiirm open hole packers were set. Hold pressure for 10 minutes. No pressure loss. Bled off. Pressure up with rig pump to 14mPa.Conducted push/pull test (10,000 daN tension and compression) on Sierra series liner top packer to complete packoff. Held string at 70 daN for 5 minutes to finalize packoff. Bled off pressure.  Lower string to 42daN (neutral). Place string in 20,000daN compression at liner top.</t>
  </si>
  <si>
    <t>28 joints of 114.3mm 20.09kg/m P110</t>
  </si>
  <si>
    <t>Prairie Mountain and</t>
  </si>
  <si>
    <t>Trucking for rig move</t>
  </si>
  <si>
    <t>780-542-6311</t>
  </si>
  <si>
    <t>9310-303</t>
  </si>
  <si>
    <t xml:space="preserve">Filcan </t>
  </si>
  <si>
    <t>Light tower rental</t>
  </si>
  <si>
    <t>403-348-3058</t>
  </si>
  <si>
    <t>Next chapter</t>
  </si>
  <si>
    <t xml:space="preserve">Field hand ticket installing spool </t>
  </si>
  <si>
    <t>587-259-6224</t>
  </si>
  <si>
    <t>Pro torque</t>
  </si>
  <si>
    <t>supply power tong for tieback string</t>
  </si>
  <si>
    <t>MacLean environmental</t>
  </si>
  <si>
    <t>Haul drilling mud to waste disposal plant</t>
  </si>
  <si>
    <t>9310-328</t>
  </si>
  <si>
    <t>Tier 1</t>
  </si>
  <si>
    <t>Completions equipment</t>
  </si>
  <si>
    <t>780-476-0099</t>
  </si>
  <si>
    <t>9310-359</t>
  </si>
  <si>
    <t>Major pipe supply</t>
  </si>
  <si>
    <t>143 joints of 114.3 mm x 20.09 KG per metre P 110 LTC SMLS casing</t>
  </si>
  <si>
    <t>6709-B</t>
  </si>
  <si>
    <t>780-979-0042</t>
  </si>
  <si>
    <t>9310-356</t>
  </si>
  <si>
    <t>Supply 11,961 liters of diesel fuel</t>
  </si>
  <si>
    <t>156 mm PDC drill bit</t>
  </si>
  <si>
    <t>Pressure truck two pumping during packer setting</t>
  </si>
  <si>
    <t>780-539-0070</t>
  </si>
  <si>
    <t>Challenger</t>
  </si>
  <si>
    <t>hydraulic drilling jars 6 1/2 and 5 1/4</t>
  </si>
  <si>
    <t>780-435-5455</t>
  </si>
  <si>
    <t>9310-364</t>
  </si>
  <si>
    <t>Truck haul sawdust</t>
  </si>
  <si>
    <t>Altitude</t>
  </si>
  <si>
    <t>directional drilling services</t>
  </si>
  <si>
    <t>9310-310</t>
  </si>
  <si>
    <t>403-265-2560</t>
  </si>
  <si>
    <t>Supply 14,891 liters of diesel fuel</t>
  </si>
  <si>
    <t>T-Trucking</t>
  </si>
  <si>
    <t>Load  and haul 114.3 mm casing  from CJ CSMin Grand Prairie to location</t>
  </si>
  <si>
    <t>780-876-4448</t>
  </si>
  <si>
    <t>931-0355</t>
  </si>
  <si>
    <t>7 joints of 114.3mm 20.09kg/m P110</t>
  </si>
  <si>
    <t xml:space="preserve">Blackstone </t>
  </si>
  <si>
    <t>Drilling mud additives</t>
  </si>
  <si>
    <t>9310-327</t>
  </si>
  <si>
    <t>Load  and haul 114.3 mm casing  from 14-31-69-19 to CJCSM grande praire</t>
  </si>
  <si>
    <t>Agitator rentals</t>
  </si>
  <si>
    <t>Rig out  communication equipment.</t>
  </si>
  <si>
    <t>Communication rental</t>
  </si>
  <si>
    <t>11752-01</t>
  </si>
  <si>
    <t>Sandy's oilfield hauling</t>
  </si>
  <si>
    <t>780-955-8600</t>
  </si>
  <si>
    <t>Drilling mud additives transport</t>
  </si>
  <si>
    <t>780-539-5910</t>
  </si>
  <si>
    <t>Trucking return tools and baskets to nisku  Edmonton</t>
  </si>
  <si>
    <t>Advantage North</t>
  </si>
  <si>
    <t>Haul a load of gravel for location</t>
  </si>
  <si>
    <t>780-836-0088</t>
  </si>
  <si>
    <t>Thread washers for production casing</t>
  </si>
  <si>
    <t>780-705-5300</t>
  </si>
  <si>
    <t>Drilling mud transport</t>
  </si>
  <si>
    <t>Trucking transport sawdust</t>
  </si>
  <si>
    <t>780-830-6598</t>
  </si>
  <si>
    <t>Black diamond</t>
  </si>
  <si>
    <t>6 inch trash pump 2 inch trash pump</t>
  </si>
  <si>
    <t>780-296-4093</t>
  </si>
  <si>
    <t>Transport drill cuttings to waste disposal plant</t>
  </si>
  <si>
    <t>780-402-8966</t>
  </si>
  <si>
    <t>Supply 14615 liters of diesel fuel</t>
  </si>
  <si>
    <t>WTS rentals</t>
  </si>
  <si>
    <t>Rig in sewer system for wellsite trailers</t>
  </si>
  <si>
    <t>403-646-0300</t>
  </si>
  <si>
    <t xml:space="preserve">Load hundred 46 joints 177.8mm from Nisku </t>
  </si>
  <si>
    <t>6709-A</t>
  </si>
  <si>
    <t>9310-330</t>
  </si>
  <si>
    <t>Formula power</t>
  </si>
  <si>
    <t>Canadian casing accessories</t>
  </si>
  <si>
    <t>888-595-2224</t>
  </si>
  <si>
    <t>403-947-3334</t>
  </si>
  <si>
    <t>7 inch Float shoe float collar and accessories</t>
  </si>
  <si>
    <t>Power tong to run intermediate casing 7 inch</t>
  </si>
  <si>
    <t>Float shoe float col;lar : 9 5/8 and accessories</t>
  </si>
  <si>
    <t>Trucking for moving the rig</t>
  </si>
  <si>
    <t>8272401A</t>
  </si>
  <si>
    <t>Magnum cementing service</t>
  </si>
  <si>
    <t>Cement intermediate casing</t>
  </si>
  <si>
    <t>Supply pressure test truck for testing BOP's</t>
  </si>
  <si>
    <t>Load and haul reamers Wellhead flange from Grand Prairiet to location</t>
  </si>
  <si>
    <t>Supply fresh water for wellsite trailers</t>
  </si>
  <si>
    <t>Cut and flare intermediate casing</t>
  </si>
  <si>
    <t>FT 31883</t>
  </si>
  <si>
    <t>Transportation of drilling jars</t>
  </si>
  <si>
    <t>Pressure truck surface 244.8mm csg &amp; BOP's</t>
  </si>
  <si>
    <t>Cement bins</t>
  </si>
  <si>
    <t>Return 7 joints of 114.3mm casing to major pipe yard in Nisku</t>
  </si>
  <si>
    <t>244.5 mm 48.07kg/m surface casing accessories</t>
  </si>
  <si>
    <t>Haul 244.5mm casing from major pipe in Nisku</t>
  </si>
  <si>
    <t>R360</t>
  </si>
  <si>
    <t>Landfill disposal drilling waste</t>
  </si>
  <si>
    <t xml:space="preserve">Pason </t>
  </si>
  <si>
    <t>Pason Electronic drilling recorder charge record</t>
  </si>
  <si>
    <t>J 2024-021-024</t>
  </si>
  <si>
    <t>Bowron environmental group</t>
  </si>
  <si>
    <t>Water rights collection and surface cuttings for landfill analysis</t>
  </si>
  <si>
    <t>9310-301</t>
  </si>
  <si>
    <t>SWALF5000421-LC</t>
  </si>
  <si>
    <t>780-539-7677</t>
  </si>
  <si>
    <t>931-0364</t>
  </si>
  <si>
    <t>57 joints of 114.3 millimetre casing and accessories fr. Leduc</t>
  </si>
  <si>
    <t>SWALF5000460-LC</t>
  </si>
  <si>
    <t>Next chapter energy</t>
  </si>
  <si>
    <t>Tubing head and accessories</t>
  </si>
  <si>
    <t>931-0353</t>
  </si>
  <si>
    <t>ROC 255</t>
  </si>
  <si>
    <t>780-567-3225</t>
  </si>
  <si>
    <t>403-693-0081</t>
  </si>
  <si>
    <t>800-444-4244</t>
  </si>
  <si>
    <t>Cathedral</t>
  </si>
  <si>
    <t>travel to Wenzel in Nisku load up mud motortrav to location</t>
  </si>
  <si>
    <t>780-808-1412</t>
  </si>
  <si>
    <t>Drilling mud transportation</t>
  </si>
  <si>
    <t>Install tubing hanger pressure test 14,000 KPa held 10 minutes..</t>
  </si>
  <si>
    <t>Rig up our tongue equipment</t>
  </si>
  <si>
    <t>Safety meeting with crew and power tong hands and packer hand drilling supervisor.</t>
  </si>
  <si>
    <t>Run 114.3 mm tieback string with latch assembly.</t>
  </si>
  <si>
    <t>Pressure test tieback  seal and install wellhead rig released at  08:00 on September 11, 2024.</t>
  </si>
  <si>
    <t>Tear Out</t>
  </si>
  <si>
    <t>Tearout  rig  lower derrik  clean mud tanks prepared for hwy move. trucks for 7 AM September 12, 2024</t>
  </si>
  <si>
    <t xml:space="preserve">Wait on daylights, rig out for hwy move </t>
  </si>
  <si>
    <t>Crew changee handover meeting..</t>
  </si>
  <si>
    <t>load out rig moving from 14-31-69-19 W5 to yard in Grand Prairie</t>
  </si>
  <si>
    <t>17 / 15.29</t>
  </si>
  <si>
    <t>POOH Drillpipe and running tool</t>
  </si>
  <si>
    <t>Run 114.3mm tieback string. Space out and land. PT TCA</t>
  </si>
  <si>
    <t>Run 114.3mm liner w  frac stages &amp; set</t>
  </si>
  <si>
    <t>4176m</t>
  </si>
  <si>
    <t>16 / 15.62</t>
  </si>
  <si>
    <t xml:space="preserve">Install tubing hanger P/T to 10000kpa,Run 114.3mm 20.09kg/m tieback string with  latch assembly.						</t>
  </si>
  <si>
    <t xml:space="preserve">Pressure test tieback  seal and install wellhead rig released at  08:00 on September 11, 2024. </t>
  </si>
  <si>
    <t>Rig down topdrive. Rig release @ 08:00am 11-Sept-2024</t>
  </si>
  <si>
    <t>Wait on daylights</t>
  </si>
  <si>
    <t>Move rig</t>
  </si>
  <si>
    <t>Wait on daylights trucks booked for 07:00 am</t>
  </si>
  <si>
    <t>Haul 3 X 400 barrels to location Spot loads</t>
  </si>
  <si>
    <t>780-402-2521</t>
  </si>
  <si>
    <t>Delivery of trash pumps cleaning and turnaround</t>
  </si>
  <si>
    <t>Carbin</t>
  </si>
  <si>
    <t>Emergency medical responder</t>
  </si>
  <si>
    <t>Stampede drilling</t>
  </si>
  <si>
    <t>2024-1028</t>
  </si>
  <si>
    <t>403-984-5042</t>
  </si>
  <si>
    <t>9310-313</t>
  </si>
  <si>
    <t>Rig Drillpipe heavyweight crew subsistence shaken screen flare tank</t>
  </si>
  <si>
    <t>9310-347</t>
  </si>
  <si>
    <t>McClelland oilfield rentals</t>
  </si>
  <si>
    <t>Hammer Ranch /  DSA flange 11 hich</t>
  </si>
  <si>
    <t>780-539-3656</t>
  </si>
  <si>
    <t>Landfill disposal Drilling</t>
  </si>
  <si>
    <t>SWALF5000441-LC</t>
  </si>
  <si>
    <t>Load &amp; haul  polymer drilling mud to sewer Valley View</t>
  </si>
  <si>
    <t>transfer fluid from 400 brl to  mud tanks,  loading Hall polymer to sewer.</t>
  </si>
  <si>
    <t>Summary of  drill cuttings to landfill</t>
  </si>
  <si>
    <t>DXP HSE</t>
  </si>
  <si>
    <t xml:space="preserve"> H2S Monitors</t>
  </si>
  <si>
    <t>Secure energy</t>
  </si>
  <si>
    <t>780-402-8216</t>
  </si>
  <si>
    <t>4189-LC</t>
  </si>
  <si>
    <t>Drilling mud processing</t>
  </si>
  <si>
    <t>4224-LC</t>
  </si>
  <si>
    <t>4174-LC</t>
  </si>
  <si>
    <t>PVT energy group</t>
  </si>
  <si>
    <t>Trucking delivered garbage bin pickup dump garbage bin and return gen flock tank</t>
  </si>
  <si>
    <t>780-830-0043</t>
  </si>
  <si>
    <t xml:space="preserve"> Clean harbours</t>
  </si>
  <si>
    <t>Centrifuge rentals and poly tank trucking to and from GP</t>
  </si>
  <si>
    <t>403-346-8265</t>
  </si>
  <si>
    <t>Rentals 3 sets pipe racks generator fuel tank flock tank rig mats</t>
  </si>
  <si>
    <t>Magor Pipe</t>
  </si>
  <si>
    <t>Deliver reamers and DSA.</t>
  </si>
  <si>
    <t>HIGH GEAR water hauling</t>
  </si>
  <si>
    <t>Supply Water and vacuum truck, portable water</t>
  </si>
  <si>
    <t>Water treatment unit and generator</t>
  </si>
  <si>
    <t>780-518-0250</t>
  </si>
  <si>
    <t>9310-339</t>
  </si>
  <si>
    <t>Move Rig From 14-31-69-19 to T-Rucking YARD IN  GP</t>
  </si>
  <si>
    <t>T-Rucking</t>
  </si>
  <si>
    <t>GP09112409</t>
  </si>
  <si>
    <t>TRUCKING TO SEND MATTING &amp;PIPE RACK 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</si>
</sst>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2" formatCode="_-&quot;£&quot;* #,##0_-;\-&quot;£&quot;* #,##0_-;_-&quot;£&quot;* &quot;-&quot;_-;_-@_-"/>
    <numFmt numFmtId="44" formatCode="_-&quot;£&quot;* #,##0.00_-;\-&quot;£&quot;* #,##0.00_-;_-&quot;£&quot;* &quot;-&quot;??_-;_-@_-"/>
    <numFmt numFmtId="164" formatCode="&quot;$&quot;#,##0;[Red]\-&quot;$&quot;#,##0"/>
    <numFmt numFmtId="165" formatCode="&quot;$&quot;#,##0_);[Red]\(&quot;$&quot;#,##0\)"/>
    <numFmt numFmtId="166" formatCode="&quot;$&quot;#,##0.00_);\(&quot;$&quot;#,##0.00\)"/>
    <numFmt numFmtId="167" formatCode="_(&quot;$&quot;* #,##0_);_(&quot;$&quot;* \(#,##0\);_(&quot;$&quot;* &quot;-&quot;_);_(@_)"/>
    <numFmt numFmtId="168" formatCode="_(* #,##0_);_(* \(#,##0\);_(* &quot;-&quot;_);_(@_)"/>
    <numFmt numFmtId="169" formatCode="_(&quot;$&quot;* #,##0.00_);_(&quot;$&quot;* \(#,##0.00\);_(&quot;$&quot;* &quot;-&quot;??_);_(@_)"/>
    <numFmt numFmtId="170" formatCode="_(* #,##0.00_);_(* \(#,##0.00\);_(* &quot;-&quot;??_);_(@_)"/>
    <numFmt numFmtId="171" formatCode="&quot;$&quot;#,##0"/>
    <numFmt numFmtId="172" formatCode="&quot;$&quot;#,##0.00"/>
    <numFmt numFmtId="173" formatCode="0.0"/>
    <numFmt numFmtId="174" formatCode="mmmm\ d\,\ yyyy"/>
    <numFmt numFmtId="175" formatCode="0;[Red]0"/>
    <numFmt numFmtId="176" formatCode="[$-409]mmmm\ d\,\ yyyy;@"/>
    <numFmt numFmtId="177" formatCode="0_)"/>
    <numFmt numFmtId="178" formatCode="[$-409]d\-mmm\-yyyy;@"/>
    <numFmt numFmtId="179" formatCode="[$-409]d\-mmm\-yy;@"/>
    <numFmt numFmtId="180" formatCode="&quot;$&quot;#,##0\ ;\(&quot;$&quot;#,##0\)"/>
    <numFmt numFmtId="181" formatCode="#,##0.00_);\(#,##0.00\);&quot;- &quot;"/>
    <numFmt numFmtId="182" formatCode="_(&quot;$&quot;* #,##0.00_);_(&quot;$&quot;* \(#,##0.00\);_(&quot;$&quot;* &quot;-&quot;_);_(@_)"/>
    <numFmt numFmtId="183" formatCode="0.000_)"/>
    <numFmt numFmtId="184" formatCode="_ &quot;Rp&quot;\ * #,##0.00_ ;_ &quot;Rp&quot;\ * \-#,##0.00_ ;_ &quot;Rp&quot;\ * &quot;-&quot;??_ ;_ @_ "/>
    <numFmt numFmtId="185" formatCode="[$-1009]mmmm\ d\,\ yyyy;@"/>
    <numFmt numFmtId="186" formatCode="[$-F800]dddd\,\ mmmm\ dd\,\ yyyy"/>
    <numFmt numFmtId="187" formatCode="##.0\ &quot;m&quot;"/>
    <numFmt numFmtId="188" formatCode="####\ &quot;mm&quot;"/>
    <numFmt numFmtId="189" formatCode="##.00\ &quot;m&quot;"/>
    <numFmt numFmtId="190" formatCode="&quot;$&quot;#.;\(&quot;$&quot;#,\)"/>
    <numFmt numFmtId="191" formatCode="0.0000"/>
    <numFmt numFmtId="192" formatCode="&quot;'&quot;0"/>
    <numFmt numFmtId="193" formatCode="0.00\ &quot;days&quot;"/>
    <numFmt numFmtId="194" formatCode="dd\/mm\/yyyy\ h:mm"/>
    <numFmt numFmtId="195" formatCode="[$-1009]d\-mmm\-yy;@"/>
    <numFmt numFmtId="196" formatCode="dd/mm/yy\ hh:mm"/>
    <numFmt numFmtId="197" formatCode="#\ &quot;hrs&quot;"/>
    <numFmt numFmtId="198" formatCode="&quot;$&quot;###,##0_-;&quot;$&quot;\(##,##0\);\-_;"/>
    <numFmt numFmtId="199" formatCode="&quot;$&quot;&quot;-&quot;###,##0.00_-;&quot;$&quot;##,##0;\-_;"/>
    <numFmt numFmtId="200" formatCode="#0.00\ &quot;hours&quot;"/>
    <numFmt numFmtId="201" formatCode="#0.00\ &quot;days&quot;"/>
    <numFmt numFmtId="202" formatCode="General\ &quot;m&quot;"/>
    <numFmt numFmtId="203" formatCode="[&lt;=9999999]###\-####;\(###\)\ ###\-####"/>
    <numFmt numFmtId="204" formatCode="[$-1009]mmmm\ d\,\ yyyy\ hh:mm"/>
    <numFmt numFmtId="205" formatCode="_(&quot;$&quot;* #,##0.000_);_(&quot;$&quot;* \(#,##0.000\);_(&quot;$&quot;* &quot;-&quot;_);_(@_)"/>
    <numFmt numFmtId="206" formatCode="###0;\-###0"/>
    <numFmt numFmtId="207" formatCode="[$-1009]d/mmm/yy;@"/>
    <numFmt numFmtId="208" formatCode="yyyy\-mm\-dd;@"/>
    <numFmt numFmtId="209" formatCode="[&lt;=9999999]###\-####;###\-###\-####"/>
  </numFmts>
  <fonts count="163">
    <font>
      <sz val="10"/>
      <name val="Arial"/>
    </font>
    <font>
      <sz val="11"/>
      <color theme="1"/>
      <name val="Calibri"/>
      <family val="2"/>
      <scheme val="minor"/>
    </font>
    <font>
      <sz val="11"/>
      <color theme="1"/>
      <name val="Calibri"/>
      <family val="2"/>
      <scheme val="minor"/>
    </font>
    <font>
      <sz val="11"/>
      <color theme="1"/>
      <name val="Calibri"/>
      <family val="2"/>
      <scheme val="minor"/>
    </font>
    <font>
      <sz val="1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b/>
      <sz val="8"/>
      <name val="Arial"/>
      <family val="2"/>
    </font>
    <font>
      <sz val="8"/>
      <name val="Arial"/>
      <family val="2"/>
    </font>
    <font>
      <b/>
      <sz val="10"/>
      <name val="Arial"/>
      <family val="2"/>
    </font>
    <font>
      <b/>
      <sz val="9"/>
      <name val="Arial"/>
      <family val="2"/>
    </font>
    <font>
      <b/>
      <sz val="11"/>
      <name val="Arial"/>
      <family val="2"/>
    </font>
    <font>
      <sz val="10"/>
      <name val="MS Sans Serif"/>
      <family val="2"/>
    </font>
    <font>
      <b/>
      <sz val="7"/>
      <name val="MS Sans Serif"/>
      <family val="2"/>
    </font>
    <font>
      <b/>
      <sz val="8"/>
      <name val="Arial"/>
      <family val="2"/>
    </font>
    <font>
      <sz val="10"/>
      <name val="Arial"/>
      <family val="2"/>
    </font>
    <font>
      <sz val="8.5"/>
      <name val="Arial"/>
      <family val="2"/>
    </font>
    <font>
      <sz val="8"/>
      <name val="MS Sans Serif"/>
      <family val="2"/>
    </font>
    <font>
      <sz val="7"/>
      <name val="Arial"/>
      <family val="2"/>
    </font>
    <font>
      <b/>
      <sz val="12"/>
      <name val="Arial"/>
      <family val="2"/>
    </font>
    <font>
      <sz val="12"/>
      <name val="Arial"/>
      <family val="2"/>
    </font>
    <font>
      <u/>
      <sz val="10"/>
      <color indexed="12"/>
      <name val="Arial"/>
      <family val="2"/>
    </font>
    <font>
      <b/>
      <sz val="12"/>
      <name val="Arial"/>
      <family val="2"/>
    </font>
    <font>
      <i/>
      <sz val="14"/>
      <name val="MS Serif"/>
      <family val="1"/>
    </font>
    <font>
      <i/>
      <sz val="10"/>
      <name val="MS Serif"/>
      <family val="1"/>
    </font>
    <font>
      <b/>
      <sz val="16"/>
      <name val="Arial"/>
      <family val="2"/>
    </font>
    <font>
      <b/>
      <i/>
      <sz val="12"/>
      <name val="Arial"/>
      <family val="2"/>
    </font>
    <font>
      <sz val="8"/>
      <name val="Arial"/>
      <family val="2"/>
    </font>
    <font>
      <b/>
      <sz val="10"/>
      <color indexed="10"/>
      <name val="Arial"/>
      <family val="2"/>
    </font>
    <font>
      <b/>
      <i/>
      <u/>
      <sz val="10"/>
      <name val="Arial"/>
      <family val="2"/>
    </font>
    <font>
      <b/>
      <i/>
      <u/>
      <sz val="8"/>
      <name val="Arial"/>
      <family val="2"/>
    </font>
    <font>
      <b/>
      <sz val="10"/>
      <color indexed="10"/>
      <name val="Arial"/>
      <family val="2"/>
    </font>
    <font>
      <sz val="8"/>
      <color indexed="21"/>
      <name val="Arial"/>
      <family val="2"/>
    </font>
    <font>
      <b/>
      <sz val="8"/>
      <color indexed="21"/>
      <name val="Arial"/>
      <family val="2"/>
    </font>
    <font>
      <sz val="8"/>
      <color indexed="9"/>
      <name val="Arial"/>
      <family val="2"/>
    </font>
    <font>
      <b/>
      <u/>
      <sz val="8"/>
      <name val="Arial"/>
      <family val="2"/>
    </font>
    <font>
      <b/>
      <sz val="14"/>
      <name val="Arial"/>
      <family val="2"/>
    </font>
    <font>
      <b/>
      <sz val="12"/>
      <color indexed="8"/>
      <name val="Arial"/>
      <family val="2"/>
    </font>
    <font>
      <sz val="12"/>
      <name val="Arial"/>
      <family val="2"/>
    </font>
    <font>
      <sz val="12"/>
      <color indexed="8"/>
      <name val="Arial"/>
      <family val="2"/>
    </font>
    <font>
      <sz val="8"/>
      <color indexed="8"/>
      <name val="Arial"/>
      <family val="2"/>
    </font>
    <font>
      <b/>
      <i/>
      <sz val="8"/>
      <name val="Arial"/>
      <family val="2"/>
    </font>
    <font>
      <b/>
      <i/>
      <sz val="10"/>
      <name val="Arial"/>
      <family val="2"/>
    </font>
    <font>
      <b/>
      <sz val="8"/>
      <color indexed="10"/>
      <name val="Arial"/>
      <family val="2"/>
    </font>
    <font>
      <sz val="10"/>
      <color indexed="8"/>
      <name val="Times New Roman"/>
      <family val="1"/>
    </font>
    <font>
      <sz val="11"/>
      <name val="Tms Rmn"/>
    </font>
    <font>
      <sz val="10"/>
      <color indexed="24"/>
      <name val="Arial"/>
      <family val="2"/>
    </font>
    <font>
      <b/>
      <sz val="10"/>
      <name val="Times New Roman"/>
      <family val="1"/>
    </font>
    <font>
      <b/>
      <sz val="18"/>
      <color indexed="24"/>
      <name val="Arial"/>
      <family val="2"/>
    </font>
    <font>
      <b/>
      <sz val="12"/>
      <color indexed="24"/>
      <name val="Arial"/>
      <family val="2"/>
    </font>
    <font>
      <sz val="10"/>
      <color indexed="10"/>
      <name val="Arial"/>
      <family val="2"/>
    </font>
    <font>
      <sz val="9"/>
      <name val="Arial"/>
      <family val="2"/>
    </font>
    <font>
      <b/>
      <sz val="12"/>
      <name val="Times New Roman"/>
      <family val="1"/>
    </font>
    <font>
      <sz val="9"/>
      <name val="Times New Roman"/>
      <family val="1"/>
    </font>
    <font>
      <b/>
      <sz val="10"/>
      <color indexed="8"/>
      <name val="Times New Roman"/>
      <family val="1"/>
    </font>
    <font>
      <b/>
      <sz val="10"/>
      <color indexed="12"/>
      <name val="Times New Roman"/>
      <family val="1"/>
    </font>
    <font>
      <b/>
      <sz val="10"/>
      <color indexed="10"/>
      <name val="Times New Roman"/>
      <family val="1"/>
    </font>
    <font>
      <sz val="10"/>
      <name val="Times New Roman"/>
      <family val="1"/>
    </font>
    <font>
      <b/>
      <u/>
      <sz val="10"/>
      <name val="Times New Roman"/>
      <family val="1"/>
    </font>
    <font>
      <b/>
      <i/>
      <u/>
      <sz val="10"/>
      <name val="Times New Roman"/>
      <family val="1"/>
    </font>
    <font>
      <b/>
      <u/>
      <sz val="10"/>
      <color indexed="12"/>
      <name val="Times New Roman"/>
      <family val="1"/>
    </font>
    <font>
      <b/>
      <u/>
      <sz val="10"/>
      <color indexed="10"/>
      <name val="Times New Roman"/>
      <family val="1"/>
    </font>
    <font>
      <u/>
      <sz val="10"/>
      <name val="Times New Roman"/>
      <family val="1"/>
    </font>
    <font>
      <i/>
      <sz val="9"/>
      <name val="Times New Roman"/>
      <family val="1"/>
    </font>
    <font>
      <sz val="9"/>
      <color indexed="12"/>
      <name val="Times New Roman"/>
      <family val="1"/>
    </font>
    <font>
      <sz val="9"/>
      <color indexed="10"/>
      <name val="Times New Roman"/>
      <family val="1"/>
    </font>
    <font>
      <b/>
      <i/>
      <sz val="12"/>
      <color indexed="12"/>
      <name val="Arial"/>
      <family val="2"/>
    </font>
    <font>
      <b/>
      <sz val="10"/>
      <color indexed="50"/>
      <name val="Arial"/>
      <family val="2"/>
    </font>
    <font>
      <vertAlign val="superscript"/>
      <sz val="10"/>
      <name val="Arial"/>
      <family val="2"/>
    </font>
    <font>
      <b/>
      <sz val="11"/>
      <color indexed="17"/>
      <name val="Arial"/>
      <family val="2"/>
    </font>
    <font>
      <sz val="14"/>
      <name val="Arial"/>
      <family val="2"/>
    </font>
    <font>
      <b/>
      <sz val="10"/>
      <color indexed="12"/>
      <name val="Arial"/>
      <family val="2"/>
    </font>
    <font>
      <sz val="10"/>
      <color indexed="12"/>
      <name val="Arial"/>
      <family val="2"/>
    </font>
    <font>
      <sz val="10"/>
      <color indexed="48"/>
      <name val="Arial"/>
      <family val="2"/>
    </font>
    <font>
      <sz val="10"/>
      <color indexed="61"/>
      <name val="Arial"/>
      <family val="2"/>
    </font>
    <font>
      <sz val="11"/>
      <color indexed="81"/>
      <name val="Tahoma"/>
      <family val="2"/>
    </font>
    <font>
      <sz val="11"/>
      <name val="Arial"/>
      <family val="2"/>
    </font>
    <font>
      <b/>
      <i/>
      <u/>
      <sz val="14"/>
      <color indexed="17"/>
      <name val="Arial"/>
      <family val="2"/>
    </font>
    <font>
      <b/>
      <sz val="9"/>
      <color indexed="12"/>
      <name val="Arial"/>
      <family val="2"/>
    </font>
    <font>
      <b/>
      <sz val="11"/>
      <color indexed="12"/>
      <name val="Arial"/>
      <family val="2"/>
    </font>
    <font>
      <b/>
      <u/>
      <sz val="11"/>
      <color indexed="12"/>
      <name val="Arial"/>
      <family val="2"/>
    </font>
    <font>
      <b/>
      <sz val="6"/>
      <name val="Arial"/>
      <family val="2"/>
    </font>
    <font>
      <sz val="8"/>
      <name val="Times New Roman"/>
      <family val="1"/>
    </font>
    <font>
      <sz val="12"/>
      <name val="Tms Rmn"/>
    </font>
    <font>
      <sz val="10"/>
      <name val="Geneva"/>
      <family val="2"/>
    </font>
    <font>
      <sz val="10"/>
      <name val="MS Serif"/>
      <family val="1"/>
    </font>
    <font>
      <sz val="10"/>
      <color indexed="16"/>
      <name val="MS Serif"/>
      <family val="1"/>
    </font>
    <font>
      <b/>
      <sz val="12"/>
      <color indexed="9"/>
      <name val="Tms Rmn"/>
    </font>
    <font>
      <b/>
      <sz val="8"/>
      <name val="MS Sans Serif"/>
      <family val="2"/>
    </font>
    <font>
      <sz val="8"/>
      <name val="Wingdings"/>
      <charset val="2"/>
    </font>
    <font>
      <sz val="8"/>
      <name val="Helv"/>
    </font>
    <font>
      <b/>
      <sz val="8"/>
      <color indexed="8"/>
      <name val="Helv"/>
    </font>
    <font>
      <b/>
      <sz val="12"/>
      <color rgb="FFFF0000"/>
      <name val="Arial"/>
      <family val="2"/>
    </font>
    <font>
      <b/>
      <sz val="10"/>
      <color rgb="FFFF0000"/>
      <name val="Arial"/>
      <family val="2"/>
    </font>
    <font>
      <sz val="10"/>
      <color rgb="FFFF0000"/>
      <name val="Arial"/>
      <family val="2"/>
    </font>
    <font>
      <sz val="10"/>
      <name val="Calibri"/>
      <family val="2"/>
    </font>
    <font>
      <sz val="20"/>
      <name val="Arial"/>
      <family val="2"/>
    </font>
    <font>
      <b/>
      <i/>
      <sz val="14"/>
      <name val="Arial"/>
      <family val="2"/>
    </font>
    <font>
      <i/>
      <sz val="16"/>
      <name val="Arial"/>
      <family val="2"/>
    </font>
    <font>
      <i/>
      <sz val="18"/>
      <name val="Arial"/>
      <family val="2"/>
    </font>
    <font>
      <i/>
      <sz val="20"/>
      <name val="Arial"/>
      <family val="2"/>
    </font>
    <font>
      <b/>
      <sz val="10"/>
      <color indexed="8"/>
      <name val="Arial"/>
      <family val="2"/>
    </font>
    <font>
      <b/>
      <i/>
      <sz val="16"/>
      <name val="Arial"/>
      <family val="2"/>
    </font>
    <font>
      <b/>
      <sz val="10"/>
      <color rgb="FF1D8B1D"/>
      <name val="Arial"/>
      <family val="2"/>
    </font>
    <font>
      <sz val="10"/>
      <color rgb="FF1D8B1D"/>
      <name val="Arial"/>
      <family val="2"/>
    </font>
    <font>
      <sz val="10"/>
      <color rgb="FF2C36F8"/>
      <name val="Arial"/>
      <family val="2"/>
    </font>
    <font>
      <sz val="12"/>
      <name val="Wingdings"/>
      <charset val="2"/>
    </font>
    <font>
      <b/>
      <sz val="12"/>
      <name val="Book Antiqua"/>
      <family val="1"/>
    </font>
    <font>
      <b/>
      <u/>
      <sz val="12"/>
      <name val="Book Antiqua"/>
      <family val="1"/>
    </font>
    <font>
      <sz val="12"/>
      <name val="Book Antiqua"/>
      <family val="1"/>
    </font>
    <font>
      <sz val="10"/>
      <name val="Book Antiqua"/>
      <family val="1"/>
    </font>
    <font>
      <b/>
      <sz val="10"/>
      <name val="Book Antiqua"/>
      <family val="1"/>
    </font>
    <font>
      <b/>
      <u/>
      <sz val="16"/>
      <name val="Book Antiqua"/>
      <family val="1"/>
    </font>
    <font>
      <b/>
      <u/>
      <sz val="14"/>
      <name val="Book Antiqua"/>
      <family val="1"/>
    </font>
    <font>
      <b/>
      <u/>
      <sz val="14"/>
      <color indexed="17"/>
      <name val="Arial"/>
      <family val="2"/>
    </font>
    <font>
      <b/>
      <u/>
      <sz val="10"/>
      <color rgb="FF006600"/>
      <name val="Arial"/>
      <family val="2"/>
    </font>
    <font>
      <sz val="10"/>
      <color rgb="FF006600"/>
      <name val="Arial"/>
      <family val="2"/>
    </font>
    <font>
      <b/>
      <sz val="12"/>
      <color indexed="12"/>
      <name val="Arial"/>
      <family val="2"/>
    </font>
    <font>
      <b/>
      <sz val="20"/>
      <name val="Arial"/>
      <family val="2"/>
    </font>
    <font>
      <sz val="15"/>
      <name val="Arial"/>
      <family val="2"/>
    </font>
    <font>
      <b/>
      <sz val="15"/>
      <name val="Arial"/>
      <family val="2"/>
    </font>
    <font>
      <b/>
      <sz val="18"/>
      <name val="Arial"/>
      <family val="2"/>
    </font>
    <font>
      <b/>
      <u/>
      <sz val="9"/>
      <name val="Arial"/>
      <family val="2"/>
    </font>
    <font>
      <b/>
      <sz val="16"/>
      <color indexed="17"/>
      <name val="Arial"/>
      <family val="2"/>
    </font>
    <font>
      <b/>
      <sz val="16"/>
      <color indexed="17"/>
      <name val="Book Antiqua"/>
      <family val="1"/>
    </font>
    <font>
      <b/>
      <sz val="9"/>
      <color indexed="81"/>
      <name val="Tahoma"/>
      <family val="2"/>
    </font>
    <font>
      <sz val="9"/>
      <color indexed="81"/>
      <name val="Tahoma"/>
      <family val="2"/>
    </font>
    <font>
      <sz val="8.5"/>
      <name val="Microsoft Sans Serif"/>
      <family val="2"/>
    </font>
    <font>
      <sz val="11"/>
      <name val="Calibri"/>
      <family val="2"/>
    </font>
    <font>
      <b/>
      <sz val="11"/>
      <name val="Calibri"/>
      <family val="2"/>
    </font>
    <font>
      <b/>
      <sz val="10"/>
      <color rgb="FF3366FF"/>
      <name val="Arial"/>
      <family val="2"/>
    </font>
    <font>
      <u/>
      <sz val="10"/>
      <color theme="11"/>
      <name val="Arial"/>
      <family val="2"/>
    </font>
    <font>
      <sz val="10"/>
      <color theme="1"/>
      <name val="Arial"/>
      <family val="2"/>
    </font>
    <font>
      <b/>
      <u/>
      <sz val="11"/>
      <name val="Calibri"/>
      <family val="2"/>
    </font>
    <font>
      <sz val="11"/>
      <name val="Symbol"/>
      <family val="1"/>
      <charset val="2"/>
    </font>
    <font>
      <sz val="10"/>
      <name val="Arial"/>
      <family val="2"/>
    </font>
    <font>
      <b/>
      <u/>
      <sz val="10"/>
      <name val="Arial"/>
      <family val="2"/>
    </font>
    <font>
      <b/>
      <sz val="20"/>
      <color indexed="8"/>
      <name val="Arial"/>
      <family val="2"/>
    </font>
    <font>
      <b/>
      <sz val="20"/>
      <color indexed="8"/>
      <name val="Intrepid"/>
    </font>
    <font>
      <b/>
      <sz val="16"/>
      <color indexed="8"/>
      <name val="Arial"/>
      <family val="2"/>
    </font>
    <font>
      <b/>
      <sz val="16"/>
      <name val="Intrepid"/>
    </font>
    <font>
      <sz val="16"/>
      <name val="Arial"/>
      <family val="2"/>
    </font>
    <font>
      <b/>
      <sz val="22"/>
      <name val="Arial"/>
      <family val="2"/>
    </font>
    <font>
      <b/>
      <sz val="22"/>
      <color indexed="8"/>
      <name val="Arial"/>
      <family val="2"/>
    </font>
    <font>
      <b/>
      <sz val="16"/>
      <color rgb="FFFF0000"/>
      <name val="Arial"/>
      <family val="2"/>
    </font>
    <font>
      <u/>
      <sz val="10"/>
      <name val="Arial"/>
      <family val="2"/>
    </font>
    <font>
      <sz val="8"/>
      <color rgb="FF000000"/>
      <name val="Arial"/>
      <family val="2"/>
    </font>
    <font>
      <sz val="7"/>
      <color rgb="FF000000"/>
      <name val="Arial"/>
      <family val="2"/>
    </font>
    <font>
      <sz val="12"/>
      <color rgb="FF000000"/>
      <name val="Arial"/>
      <family val="2"/>
    </font>
    <font>
      <b/>
      <sz val="10"/>
      <color rgb="FF0000FF"/>
      <name val="Arial"/>
      <family val="2"/>
    </font>
    <font>
      <sz val="10"/>
      <color rgb="FF000000"/>
      <name val="Arial"/>
      <family val="2"/>
    </font>
    <font>
      <b/>
      <sz val="10"/>
      <color rgb="FF000000"/>
      <name val="Arial"/>
      <family val="2"/>
    </font>
    <font>
      <b/>
      <sz val="8"/>
      <color rgb="FF000000"/>
      <name val="Arial"/>
      <family val="2"/>
    </font>
    <font>
      <sz val="7.5"/>
      <color rgb="FF000000"/>
      <name val="Calibri"/>
      <family val="2"/>
    </font>
    <font>
      <sz val="10"/>
      <color rgb="FF000000"/>
      <name val="Times New Roman"/>
      <family val="1"/>
    </font>
    <font>
      <sz val="7.5"/>
      <name val="Calibri"/>
      <family val="2"/>
    </font>
    <font>
      <b/>
      <sz val="10"/>
      <color rgb="FF000000"/>
      <name val="Calibri"/>
      <family val="2"/>
    </font>
  </fonts>
  <fills count="24">
    <fill>
      <patternFill patternType="none"/>
    </fill>
    <fill>
      <patternFill patternType="gray125"/>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42"/>
        <bgColor indexed="64"/>
      </patternFill>
    </fill>
    <fill>
      <patternFill patternType="solid">
        <fgColor indexed="9"/>
        <bgColor indexed="64"/>
      </patternFill>
    </fill>
    <fill>
      <patternFill patternType="gray0625"/>
    </fill>
    <fill>
      <patternFill patternType="solid">
        <fgColor indexed="47"/>
        <bgColor indexed="64"/>
      </patternFill>
    </fill>
    <fill>
      <patternFill patternType="solid">
        <fgColor theme="0"/>
        <bgColor indexed="64"/>
      </patternFill>
    </fill>
    <fill>
      <patternFill patternType="solid">
        <fgColor rgb="FFC0F2C0"/>
        <bgColor indexed="64"/>
      </patternFill>
    </fill>
    <fill>
      <patternFill patternType="solid">
        <fgColor theme="0" tint="-0.14999847407452621"/>
        <bgColor indexed="64"/>
      </patternFill>
    </fill>
    <fill>
      <patternFill patternType="gray125">
        <bgColor theme="0"/>
      </patternFill>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9DEB9D"/>
        <bgColor indexed="64"/>
      </patternFill>
    </fill>
    <fill>
      <patternFill patternType="solid">
        <fgColor rgb="FFFFD866"/>
        <bgColor rgb="FF000000"/>
      </patternFill>
    </fill>
    <fill>
      <patternFill patternType="solid">
        <fgColor rgb="FFA8CF8E"/>
        <bgColor rgb="FF000000"/>
      </patternFill>
    </fill>
    <fill>
      <patternFill patternType="solid">
        <fgColor rgb="FFA8CF8E"/>
      </patternFill>
    </fill>
    <fill>
      <patternFill patternType="solid">
        <fgColor rgb="FFFFD866"/>
      </patternFill>
    </fill>
    <fill>
      <patternFill patternType="solid">
        <fgColor rgb="FF92D050"/>
        <bgColor indexed="64"/>
      </patternFill>
    </fill>
  </fills>
  <borders count="190">
    <border>
      <left/>
      <right/>
      <top/>
      <bottom/>
      <diagonal/>
    </border>
    <border>
      <left style="thin">
        <color indexed="23"/>
      </left>
      <right style="thin">
        <color indexed="23"/>
      </right>
      <top style="thin">
        <color indexed="23"/>
      </top>
      <bottom style="thin">
        <color indexed="23"/>
      </bottom>
      <diagonal/>
    </border>
    <border>
      <left/>
      <right/>
      <top/>
      <bottom style="double">
        <color indexed="8"/>
      </bottom>
      <diagonal/>
    </border>
    <border>
      <left/>
      <right/>
      <top style="medium">
        <color auto="1"/>
      </top>
      <bottom style="medium">
        <color auto="1"/>
      </bottom>
      <diagonal/>
    </border>
    <border>
      <left/>
      <right/>
      <top style="thin">
        <color auto="1"/>
      </top>
      <bottom style="thin">
        <color auto="1"/>
      </bottom>
      <diagonal/>
    </border>
    <border>
      <left/>
      <right/>
      <top/>
      <bottom style="medium">
        <color auto="1"/>
      </bottom>
      <diagonal/>
    </border>
    <border>
      <left style="thin">
        <color auto="1"/>
      </left>
      <right style="thin">
        <color auto="1"/>
      </right>
      <top style="thin">
        <color auto="1"/>
      </top>
      <bottom style="thin">
        <color auto="1"/>
      </bottom>
      <diagonal/>
    </border>
    <border>
      <left/>
      <right/>
      <top style="double">
        <color auto="1"/>
      </top>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bottom style="thin">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thin">
        <color auto="1"/>
      </right>
      <top/>
      <bottom style="hair">
        <color auto="1"/>
      </bottom>
      <diagonal/>
    </border>
    <border>
      <left/>
      <right style="hair">
        <color auto="1"/>
      </right>
      <top style="hair">
        <color auto="1"/>
      </top>
      <bottom style="hair">
        <color auto="1"/>
      </bottom>
      <diagonal/>
    </border>
    <border>
      <left style="thin">
        <color auto="1"/>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style="thin">
        <color auto="1"/>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hair">
        <color auto="1"/>
      </top>
      <bottom/>
      <diagonal/>
    </border>
    <border>
      <left style="hair">
        <color auto="1"/>
      </left>
      <right/>
      <top style="hair">
        <color auto="1"/>
      </top>
      <bottom/>
      <diagonal/>
    </border>
    <border>
      <left/>
      <right/>
      <top style="thin">
        <color auto="1"/>
      </top>
      <bottom/>
      <diagonal/>
    </border>
    <border>
      <left/>
      <right/>
      <top style="thin">
        <color auto="1"/>
      </top>
      <bottom style="hair">
        <color auto="1"/>
      </bottom>
      <diagonal/>
    </border>
    <border>
      <left style="thin">
        <color auto="1"/>
      </left>
      <right/>
      <top style="thin">
        <color auto="1"/>
      </top>
      <bottom style="thin">
        <color auto="1"/>
      </bottom>
      <diagonal/>
    </border>
    <border>
      <left/>
      <right style="double">
        <color auto="1"/>
      </right>
      <top style="thin">
        <color auto="1"/>
      </top>
      <bottom style="thin">
        <color auto="1"/>
      </bottom>
      <diagonal/>
    </border>
    <border>
      <left style="thin">
        <color auto="1"/>
      </left>
      <right style="double">
        <color auto="1"/>
      </right>
      <top style="thin">
        <color auto="1"/>
      </top>
      <bottom style="thin">
        <color auto="1"/>
      </bottom>
      <diagonal/>
    </border>
    <border>
      <left/>
      <right style="double">
        <color auto="1"/>
      </right>
      <top style="thin">
        <color auto="1"/>
      </top>
      <bottom/>
      <diagonal/>
    </border>
    <border>
      <left style="double">
        <color auto="1"/>
      </left>
      <right style="thin">
        <color auto="1"/>
      </right>
      <top style="thin">
        <color auto="1"/>
      </top>
      <bottom style="thin">
        <color auto="1"/>
      </bottom>
      <diagonal/>
    </border>
    <border>
      <left style="double">
        <color auto="1"/>
      </left>
      <right style="thin">
        <color auto="1"/>
      </right>
      <top/>
      <bottom style="thin">
        <color auto="1"/>
      </bottom>
      <diagonal/>
    </border>
    <border>
      <left style="double">
        <color auto="1"/>
      </left>
      <right style="thin">
        <color auto="1"/>
      </right>
      <top/>
      <bottom style="double">
        <color auto="1"/>
      </bottom>
      <diagonal/>
    </border>
    <border>
      <left style="thin">
        <color auto="1"/>
      </left>
      <right style="thin">
        <color auto="1"/>
      </right>
      <top/>
      <bottom style="double">
        <color auto="1"/>
      </bottom>
      <diagonal/>
    </border>
    <border>
      <left/>
      <right style="thin">
        <color auto="1"/>
      </right>
      <top/>
      <bottom style="double">
        <color auto="1"/>
      </bottom>
      <diagonal/>
    </border>
    <border>
      <left/>
      <right style="hair">
        <color auto="1"/>
      </right>
      <top/>
      <bottom/>
      <diagonal/>
    </border>
    <border>
      <left/>
      <right style="hair">
        <color auto="1"/>
      </right>
      <top style="hair">
        <color auto="1"/>
      </top>
      <bottom/>
      <diagonal/>
    </border>
    <border>
      <left style="hair">
        <color auto="1"/>
      </left>
      <right/>
      <top/>
      <bottom/>
      <diagonal/>
    </border>
    <border>
      <left style="hair">
        <color auto="1"/>
      </left>
      <right style="hair">
        <color auto="1"/>
      </right>
      <top/>
      <bottom/>
      <diagonal/>
    </border>
    <border>
      <left/>
      <right/>
      <top style="hair">
        <color auto="1"/>
      </top>
      <bottom style="hair">
        <color auto="1"/>
      </bottom>
      <diagonal/>
    </border>
    <border>
      <left/>
      <right/>
      <top/>
      <bottom style="hair">
        <color auto="1"/>
      </bottom>
      <diagonal/>
    </border>
    <border>
      <left/>
      <right style="hair">
        <color auto="1"/>
      </right>
      <top/>
      <bottom style="hair">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style="hair">
        <color auto="1"/>
      </top>
      <bottom style="hair">
        <color auto="1"/>
      </bottom>
      <diagonal/>
    </border>
    <border>
      <left style="thin">
        <color auto="1"/>
      </left>
      <right style="thin">
        <color auto="1"/>
      </right>
      <top style="hair">
        <color auto="1"/>
      </top>
      <bottom style="hair">
        <color auto="1"/>
      </bottom>
      <diagonal/>
    </border>
    <border>
      <left style="hair">
        <color auto="1"/>
      </left>
      <right style="hair">
        <color auto="1"/>
      </right>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double">
        <color auto="1"/>
      </left>
      <right/>
      <top style="thin">
        <color auto="1"/>
      </top>
      <bottom style="thin">
        <color auto="1"/>
      </bottom>
      <diagonal/>
    </border>
    <border>
      <left style="thin">
        <color auto="1"/>
      </left>
      <right/>
      <top style="thin">
        <color auto="1"/>
      </top>
      <bottom/>
      <diagonal/>
    </border>
    <border>
      <left style="thick">
        <color auto="1"/>
      </left>
      <right/>
      <top/>
      <bottom/>
      <diagonal/>
    </border>
    <border>
      <left/>
      <right style="thick">
        <color auto="1"/>
      </right>
      <top/>
      <bottom/>
      <diagonal/>
    </border>
    <border>
      <left/>
      <right/>
      <top style="thin">
        <color auto="1"/>
      </top>
      <bottom style="thick">
        <color auto="1"/>
      </bottom>
      <diagonal/>
    </border>
    <border>
      <left style="thin">
        <color auto="1"/>
      </left>
      <right style="thin">
        <color auto="1"/>
      </right>
      <top style="thin">
        <color auto="1"/>
      </top>
      <bottom style="thick">
        <color auto="1"/>
      </bottom>
      <diagonal/>
    </border>
    <border>
      <left/>
      <right style="thin">
        <color auto="1"/>
      </right>
      <top style="thin">
        <color auto="1"/>
      </top>
      <bottom style="thick">
        <color auto="1"/>
      </bottom>
      <diagonal/>
    </border>
    <border>
      <left/>
      <right/>
      <top/>
      <bottom style="thick">
        <color auto="1"/>
      </bottom>
      <diagonal/>
    </border>
    <border>
      <left/>
      <right/>
      <top style="thick">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double">
        <color auto="1"/>
      </left>
      <right/>
      <top/>
      <bottom style="thin">
        <color auto="1"/>
      </bottom>
      <diagonal/>
    </border>
    <border>
      <left style="medium">
        <color auto="1"/>
      </left>
      <right style="thin">
        <color auto="1"/>
      </right>
      <top style="medium">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thin">
        <color auto="1"/>
      </top>
      <bottom style="medium">
        <color auto="1"/>
      </bottom>
      <diagonal/>
    </border>
    <border>
      <left/>
      <right/>
      <top style="medium">
        <color auto="1"/>
      </top>
      <bottom/>
      <diagonal/>
    </border>
    <border>
      <left style="medium">
        <color auto="1"/>
      </left>
      <right style="thin">
        <color auto="1"/>
      </right>
      <top/>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bottom/>
      <diagonal/>
    </border>
    <border>
      <left/>
      <right style="thin">
        <color indexed="23"/>
      </right>
      <top/>
      <bottom/>
      <diagonal/>
    </border>
    <border>
      <left style="thin">
        <color indexed="23"/>
      </left>
      <right style="thin">
        <color indexed="23"/>
      </right>
      <top/>
      <bottom style="thin">
        <color indexed="23"/>
      </bottom>
      <diagonal/>
    </border>
    <border>
      <left/>
      <right style="thin">
        <color indexed="23"/>
      </right>
      <top/>
      <bottom style="thin">
        <color indexed="23"/>
      </bottom>
      <diagonal/>
    </border>
    <border>
      <left style="medium">
        <color auto="1"/>
      </left>
      <right/>
      <top style="medium">
        <color auto="1"/>
      </top>
      <bottom/>
      <diagonal/>
    </border>
    <border>
      <left/>
      <right style="medium">
        <color auto="1"/>
      </right>
      <top style="medium">
        <color auto="1"/>
      </top>
      <bottom/>
      <diagonal/>
    </border>
    <border>
      <left/>
      <right style="thin">
        <color auto="1"/>
      </right>
      <top style="double">
        <color auto="1"/>
      </top>
      <bottom/>
      <diagonal/>
    </border>
    <border>
      <left style="thin">
        <color auto="1"/>
      </left>
      <right/>
      <top style="double">
        <color auto="1"/>
      </top>
      <bottom style="thin">
        <color auto="1"/>
      </bottom>
      <diagonal/>
    </border>
    <border>
      <left/>
      <right style="thin">
        <color auto="1"/>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style="thin">
        <color auto="1"/>
      </top>
      <bottom/>
      <diagonal/>
    </border>
    <border>
      <left style="thin">
        <color auto="1"/>
      </left>
      <right/>
      <top/>
      <bottom style="double">
        <color auto="1"/>
      </bottom>
      <diagonal/>
    </border>
    <border>
      <left style="hair">
        <color auto="1"/>
      </left>
      <right/>
      <top/>
      <bottom style="hair">
        <color auto="1"/>
      </bottom>
      <diagonal/>
    </border>
    <border>
      <left/>
      <right/>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bottom style="thin">
        <color indexed="23"/>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style="medium">
        <color auto="1"/>
      </left>
      <right style="medium">
        <color auto="1"/>
      </right>
      <top style="medium">
        <color auto="1"/>
      </top>
      <bottom style="thin">
        <color theme="0" tint="-0.24994659260841701"/>
      </bottom>
      <diagonal/>
    </border>
    <border>
      <left style="medium">
        <color auto="1"/>
      </left>
      <right style="medium">
        <color auto="1"/>
      </right>
      <top style="thin">
        <color theme="0" tint="-0.24994659260841701"/>
      </top>
      <bottom style="thin">
        <color theme="0" tint="-0.24994659260841701"/>
      </bottom>
      <diagonal/>
    </border>
    <border>
      <left style="medium">
        <color auto="1"/>
      </left>
      <right style="medium">
        <color auto="1"/>
      </right>
      <top style="thin">
        <color theme="0" tint="-0.24994659260841701"/>
      </top>
      <bottom style="medium">
        <color auto="1"/>
      </bottom>
      <diagonal/>
    </border>
    <border>
      <left style="thin">
        <color auto="1"/>
      </left>
      <right style="thin">
        <color auto="1"/>
      </right>
      <top style="hair">
        <color auto="1"/>
      </top>
      <bottom style="thin">
        <color auto="1"/>
      </bottom>
      <diagonal/>
    </border>
    <border>
      <left/>
      <right style="thick">
        <color auto="1"/>
      </right>
      <top style="medium">
        <color auto="1"/>
      </top>
      <bottom style="medium">
        <color auto="1"/>
      </bottom>
      <diagonal/>
    </border>
    <border>
      <left style="thick">
        <color auto="1"/>
      </left>
      <right/>
      <top style="medium">
        <color auto="1"/>
      </top>
      <bottom style="medium">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hair">
        <color auto="1"/>
      </top>
      <bottom/>
      <diagonal/>
    </border>
    <border>
      <left style="thin">
        <color auto="1"/>
      </left>
      <right/>
      <top style="thin">
        <color auto="1"/>
      </top>
      <bottom style="thick">
        <color auto="1"/>
      </bottom>
      <diagonal/>
    </border>
    <border>
      <left style="medium">
        <color auto="1"/>
      </left>
      <right style="medium">
        <color auto="1"/>
      </right>
      <top/>
      <bottom style="thin">
        <color theme="0" tint="-0.24994659260841701"/>
      </bottom>
      <diagonal/>
    </border>
    <border>
      <left style="thin">
        <color auto="1"/>
      </left>
      <right/>
      <top/>
      <bottom/>
      <diagonal/>
    </border>
    <border>
      <left style="thin">
        <color auto="1"/>
      </left>
      <right style="thin">
        <color auto="1"/>
      </right>
      <top style="thin">
        <color auto="1"/>
      </top>
      <bottom style="thin">
        <color auto="1"/>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hair">
        <color auto="1"/>
      </right>
      <top style="hair">
        <color auto="1"/>
      </top>
      <bottom style="thin">
        <color auto="1"/>
      </bottom>
      <diagonal/>
    </border>
    <border>
      <left style="thin">
        <color indexed="64"/>
      </left>
      <right/>
      <top/>
      <bottom/>
      <diagonal/>
    </border>
    <border>
      <left style="thin">
        <color auto="1"/>
      </left>
      <right style="hair">
        <color auto="1"/>
      </right>
      <top style="thin">
        <color indexed="64"/>
      </top>
      <bottom style="hair">
        <color auto="1"/>
      </bottom>
      <diagonal/>
    </border>
    <border>
      <left style="hair">
        <color auto="1"/>
      </left>
      <right/>
      <top style="thin">
        <color indexed="64"/>
      </top>
      <bottom style="hair">
        <color auto="1"/>
      </bottom>
      <diagonal/>
    </border>
    <border>
      <left/>
      <right style="thin">
        <color indexed="64"/>
      </right>
      <top style="thin">
        <color indexed="64"/>
      </top>
      <bottom style="hair">
        <color auto="1"/>
      </bottom>
      <diagonal/>
    </border>
    <border>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indexed="64"/>
      </right>
      <top style="thin">
        <color auto="1"/>
      </top>
      <bottom/>
      <diagonal/>
    </border>
    <border>
      <left style="thin">
        <color indexed="64"/>
      </left>
      <right/>
      <top style="thin">
        <color auto="1"/>
      </top>
      <bottom style="hair">
        <color auto="1"/>
      </bottom>
      <diagonal/>
    </border>
    <border>
      <left style="hair">
        <color auto="1"/>
      </left>
      <right/>
      <top/>
      <bottom style="thin">
        <color auto="1"/>
      </bottom>
      <diagonal/>
    </border>
    <border>
      <left style="thin">
        <color indexed="64"/>
      </left>
      <right style="thin">
        <color indexed="64"/>
      </right>
      <top style="thin">
        <color indexed="64"/>
      </top>
      <bottom style="hair">
        <color auto="1"/>
      </bottom>
      <diagonal/>
    </border>
    <border>
      <left style="thin">
        <color indexed="64"/>
      </left>
      <right style="thin">
        <color indexed="64"/>
      </right>
      <top/>
      <bottom style="thin">
        <color indexed="64"/>
      </bottom>
      <diagonal/>
    </border>
    <border>
      <left/>
      <right style="hair">
        <color auto="1"/>
      </right>
      <top style="thin">
        <color auto="1"/>
      </top>
      <bottom/>
      <diagonal/>
    </border>
    <border>
      <left style="thin">
        <color indexed="64"/>
      </left>
      <right style="thin">
        <color indexed="64"/>
      </right>
      <top style="hair">
        <color auto="1"/>
      </top>
      <bottom/>
      <diagonal/>
    </border>
    <border>
      <left style="medium">
        <color indexed="64"/>
      </left>
      <right style="thin">
        <color auto="1"/>
      </right>
      <top style="thin">
        <color auto="1"/>
      </top>
      <bottom style="thin">
        <color auto="1"/>
      </bottom>
      <diagonal/>
    </border>
    <border>
      <left/>
      <right style="double">
        <color indexed="64"/>
      </right>
      <top/>
      <bottom style="thin">
        <color indexed="64"/>
      </bottom>
      <diagonal/>
    </border>
    <border>
      <left/>
      <right style="medium">
        <color indexed="64"/>
      </right>
      <top/>
      <bottom style="double">
        <color indexed="64"/>
      </bottom>
      <diagonal/>
    </border>
    <border>
      <left/>
      <right style="medium">
        <color indexed="64"/>
      </right>
      <top/>
      <bottom style="thin">
        <color indexed="64"/>
      </bottom>
      <diagonal/>
    </border>
    <border>
      <left/>
      <right style="double">
        <color indexed="64"/>
      </right>
      <top style="double">
        <color indexed="64"/>
      </top>
      <bottom style="double">
        <color indexed="64"/>
      </bottom>
      <diagonal/>
    </border>
    <border>
      <left/>
      <right style="medium">
        <color indexed="64"/>
      </right>
      <top style="double">
        <color indexed="64"/>
      </top>
      <bottom style="double">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ck">
        <color indexed="64"/>
      </bottom>
      <diagonal/>
    </border>
    <border>
      <left/>
      <right style="medium">
        <color auto="1"/>
      </right>
      <top/>
      <bottom style="thick">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ck">
        <color indexed="64"/>
      </right>
      <top/>
      <bottom style="thick">
        <color indexed="64"/>
      </bottom>
      <diagonal/>
    </border>
    <border>
      <left style="medium">
        <color auto="1"/>
      </left>
      <right style="medium">
        <color auto="1"/>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thin">
        <color indexed="64"/>
      </left>
      <right style="thin">
        <color indexed="64"/>
      </right>
      <top/>
      <bottom/>
      <diagonal/>
    </border>
    <border>
      <left style="thin">
        <color auto="1"/>
      </left>
      <right style="medium">
        <color auto="1"/>
      </right>
      <top/>
      <bottom/>
      <diagonal/>
    </border>
    <border>
      <left style="thin">
        <color indexed="64"/>
      </left>
      <right style="hair">
        <color indexed="64"/>
      </right>
      <top/>
      <bottom style="thin">
        <color indexed="64"/>
      </bottom>
      <diagonal/>
    </border>
    <border>
      <left style="thin">
        <color auto="1"/>
      </left>
      <right/>
      <top/>
      <bottom style="hair">
        <color auto="1"/>
      </bottom>
      <diagonal/>
    </border>
    <border>
      <left/>
      <right style="thin">
        <color auto="1"/>
      </right>
      <top/>
      <bottom style="hair">
        <color auto="1"/>
      </bottom>
      <diagonal/>
    </border>
    <border>
      <left style="hair">
        <color indexed="64"/>
      </left>
      <right style="hair">
        <color indexed="64"/>
      </right>
      <top/>
      <bottom style="thin">
        <color indexed="64"/>
      </bottom>
      <diagonal/>
    </border>
    <border>
      <left/>
      <right style="hair">
        <color indexed="64"/>
      </right>
      <top/>
      <bottom style="thin">
        <color indexed="64"/>
      </bottom>
      <diagonal/>
    </border>
    <border>
      <left/>
      <right style="thin">
        <color rgb="FF000000"/>
      </right>
      <top style="hair">
        <color indexed="64"/>
      </top>
      <bottom style="hair">
        <color indexed="64"/>
      </bottom>
      <diagonal/>
    </border>
    <border>
      <left/>
      <right style="hair">
        <color auto="1"/>
      </right>
      <top style="thin">
        <color indexed="64"/>
      </top>
      <bottom style="thin">
        <color indexed="64"/>
      </bottom>
      <diagonal/>
    </border>
    <border>
      <left style="hair">
        <color auto="1"/>
      </left>
      <right/>
      <top style="thin">
        <color indexed="64"/>
      </top>
      <bottom style="thin">
        <color indexed="64"/>
      </bottom>
      <diagonal/>
    </border>
    <border>
      <left style="hair">
        <color auto="1"/>
      </left>
      <right style="hair">
        <color auto="1"/>
      </right>
      <top/>
      <bottom style="thin">
        <color auto="1"/>
      </bottom>
      <diagonal/>
    </border>
    <border>
      <left style="hair">
        <color auto="1"/>
      </left>
      <right style="thin">
        <color auto="1"/>
      </right>
      <top/>
      <bottom style="thin">
        <color auto="1"/>
      </bottom>
      <diagonal/>
    </border>
    <border>
      <left/>
      <right style="hair">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s>
  <cellStyleXfs count="1869">
    <xf numFmtId="0" fontId="0" fillId="0" borderId="0"/>
    <xf numFmtId="181" fontId="50" fillId="0" borderId="0" applyProtection="0">
      <protection locked="0"/>
    </xf>
    <xf numFmtId="0" fontId="88" fillId="0" borderId="0">
      <alignment horizontal="center" wrapText="1"/>
      <protection locked="0"/>
    </xf>
    <xf numFmtId="0" fontId="89" fillId="0" borderId="0" applyNumberFormat="0" applyFill="0" applyBorder="0" applyAlignment="0" applyProtection="0"/>
    <xf numFmtId="190" fontId="90" fillId="0" borderId="0" applyFill="0" applyBorder="0" applyAlignment="0"/>
    <xf numFmtId="183" fontId="51" fillId="0" borderId="0"/>
    <xf numFmtId="183" fontId="51" fillId="0" borderId="0"/>
    <xf numFmtId="183" fontId="51" fillId="0" borderId="0"/>
    <xf numFmtId="183" fontId="51" fillId="0" borderId="0"/>
    <xf numFmtId="183" fontId="51" fillId="0" borderId="0"/>
    <xf numFmtId="183" fontId="51" fillId="0" borderId="0"/>
    <xf numFmtId="183" fontId="51" fillId="0" borderId="0"/>
    <xf numFmtId="183" fontId="51" fillId="0" borderId="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3" fontId="52" fillId="0" borderId="0" applyFont="0" applyFill="0" applyBorder="0" applyAlignment="0" applyProtection="0"/>
    <xf numFmtId="0" fontId="91" fillId="0" borderId="0" applyNumberFormat="0" applyAlignment="0">
      <alignment horizontal="left"/>
    </xf>
    <xf numFmtId="169" fontId="12" fillId="0" borderId="0" applyFont="0" applyFill="0" applyBorder="0" applyAlignment="0" applyProtection="0"/>
    <xf numFmtId="167" fontId="53" fillId="0" borderId="2" applyBorder="0"/>
    <xf numFmtId="169" fontId="12" fillId="0" borderId="0" applyFont="0" applyFill="0" applyBorder="0" applyAlignment="0" applyProtection="0"/>
    <xf numFmtId="182" fontId="50" fillId="0" borderId="0">
      <protection locked="0"/>
    </xf>
    <xf numFmtId="169" fontId="12" fillId="0" borderId="0" applyFont="0" applyFill="0" applyBorder="0" applyAlignment="0" applyProtection="0"/>
    <xf numFmtId="180" fontId="52" fillId="0" borderId="0" applyFont="0" applyFill="0" applyBorder="0" applyAlignment="0" applyProtection="0"/>
    <xf numFmtId="0" fontId="52" fillId="0" borderId="0" applyFont="0" applyFill="0" applyBorder="0" applyAlignment="0" applyProtection="0"/>
    <xf numFmtId="168" fontId="12" fillId="0" borderId="0" applyFont="0" applyFill="0" applyBorder="0" applyAlignment="0" applyProtection="0"/>
    <xf numFmtId="170" fontId="12" fillId="0" borderId="0" applyFont="0" applyFill="0" applyBorder="0" applyAlignment="0" applyProtection="0"/>
    <xf numFmtId="0" fontId="92" fillId="0" borderId="0" applyNumberFormat="0" applyAlignment="0">
      <alignment horizontal="left"/>
    </xf>
    <xf numFmtId="2" fontId="52" fillId="0" borderId="0" applyFont="0" applyFill="0" applyBorder="0" applyAlignment="0" applyProtection="0"/>
    <xf numFmtId="38" fontId="14" fillId="2" borderId="0" applyNumberFormat="0" applyBorder="0" applyAlignment="0" applyProtection="0"/>
    <xf numFmtId="38" fontId="14" fillId="2" borderId="0" applyNumberFormat="0" applyBorder="0" applyAlignment="0" applyProtection="0"/>
    <xf numFmtId="0" fontId="93" fillId="3" borderId="0"/>
    <xf numFmtId="0" fontId="25" fillId="0" borderId="3" applyNumberFormat="0" applyAlignment="0" applyProtection="0">
      <alignment horizontal="left" vertical="center"/>
    </xf>
    <xf numFmtId="0" fontId="25" fillId="0" borderId="4">
      <alignment horizontal="left" vertical="center"/>
    </xf>
    <xf numFmtId="0" fontId="54" fillId="0" borderId="0" applyNumberFormat="0" applyFill="0" applyBorder="0" applyAlignment="0" applyProtection="0"/>
    <xf numFmtId="0" fontId="55" fillId="0" borderId="0" applyNumberFormat="0" applyFill="0" applyBorder="0" applyAlignment="0" applyProtection="0"/>
    <xf numFmtId="0" fontId="94" fillId="0" borderId="5">
      <alignment horizontal="center"/>
    </xf>
    <xf numFmtId="0" fontId="94" fillId="0" borderId="0">
      <alignment horizontal="center"/>
    </xf>
    <xf numFmtId="0" fontId="27" fillId="0" borderId="0" applyNumberFormat="0" applyFill="0" applyBorder="0" applyAlignment="0" applyProtection="0">
      <alignment vertical="top"/>
      <protection locked="0"/>
    </xf>
    <xf numFmtId="10" fontId="14" fillId="4" borderId="6" applyNumberFormat="0" applyBorder="0" applyAlignment="0" applyProtection="0"/>
    <xf numFmtId="10" fontId="14" fillId="4" borderId="6" applyNumberFormat="0" applyBorder="0" applyAlignment="0" applyProtection="0"/>
    <xf numFmtId="184"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76" fontId="18"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1" fillId="0" borderId="0"/>
    <xf numFmtId="0" fontId="12" fillId="0" borderId="0"/>
    <xf numFmtId="0" fontId="12" fillId="0" borderId="0"/>
    <xf numFmtId="0" fontId="12" fillId="0" borderId="0"/>
    <xf numFmtId="0" fontId="44" fillId="0" borderId="0"/>
    <xf numFmtId="14" fontId="88" fillId="0" borderId="0">
      <alignment horizontal="center" wrapText="1"/>
      <protection locked="0"/>
    </xf>
    <xf numFmtId="10" fontId="12" fillId="0" borderId="0" applyFont="0" applyFill="0" applyBorder="0" applyAlignment="0" applyProtection="0"/>
    <xf numFmtId="0" fontId="95" fillId="5" borderId="0" applyNumberFormat="0" applyFont="0" applyBorder="0" applyAlignment="0">
      <alignment horizontal="center"/>
    </xf>
    <xf numFmtId="14" fontId="96" fillId="0" borderId="0" applyNumberFormat="0" applyFill="0" applyBorder="0" applyAlignment="0" applyProtection="0">
      <alignment horizontal="left"/>
    </xf>
    <xf numFmtId="0" fontId="95" fillId="1" borderId="4" applyNumberFormat="0" applyFont="0" applyAlignment="0">
      <alignment horizontal="center"/>
    </xf>
    <xf numFmtId="0" fontId="23" fillId="0" borderId="0" applyNumberFormat="0" applyFill="0" applyBorder="0" applyAlignment="0">
      <alignment horizontal="center"/>
    </xf>
    <xf numFmtId="0" fontId="12" fillId="6" borderId="0"/>
    <xf numFmtId="40" fontId="97" fillId="0" borderId="0" applyBorder="0">
      <alignment horizontal="right"/>
    </xf>
    <xf numFmtId="0" fontId="52" fillId="0" borderId="7" applyNumberFormat="0" applyFont="0" applyFill="0" applyAlignment="0" applyProtection="0"/>
    <xf numFmtId="42" fontId="12" fillId="0" borderId="0" applyFont="0" applyFill="0" applyBorder="0" applyAlignment="0" applyProtection="0"/>
    <xf numFmtId="44" fontId="12" fillId="0" borderId="0" applyFont="0" applyFill="0" applyBorder="0" applyAlignment="0" applyProtection="0"/>
    <xf numFmtId="167" fontId="53" fillId="0" borderId="2"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9" fontId="12" fillId="0" borderId="0" applyFont="0" applyFill="0" applyBorder="0" applyAlignment="0" applyProtection="0"/>
    <xf numFmtId="0" fontId="12" fillId="0" borderId="0"/>
    <xf numFmtId="0" fontId="12" fillId="0" borderId="0"/>
    <xf numFmtId="0" fontId="12" fillId="0" borderId="0"/>
    <xf numFmtId="0" fontId="12" fillId="0" borderId="0"/>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33" fillId="0" borderId="0">
      <protection locked="0"/>
    </xf>
    <xf numFmtId="0" fontId="133" fillId="0" borderId="0">
      <protection locked="0"/>
    </xf>
    <xf numFmtId="0" fontId="133" fillId="0" borderId="0">
      <protection locked="0"/>
    </xf>
    <xf numFmtId="0" fontId="12" fillId="0" borderId="0"/>
    <xf numFmtId="0" fontId="133" fillId="0" borderId="0">
      <protection locked="0"/>
    </xf>
    <xf numFmtId="0" fontId="12" fillId="0" borderId="0"/>
    <xf numFmtId="0" fontId="12" fillId="0" borderId="0"/>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0" fillId="0" borderId="0"/>
    <xf numFmtId="169" fontId="10" fillId="0" borderId="0" applyFont="0" applyFill="0" applyBorder="0" applyAlignment="0" applyProtection="0"/>
    <xf numFmtId="169" fontId="133" fillId="0" borderId="0" applyFont="0" applyFill="0" applyBorder="0" applyAlignment="0" applyProtection="0"/>
    <xf numFmtId="0" fontId="133" fillId="0" borderId="0">
      <protection locked="0"/>
    </xf>
    <xf numFmtId="0" fontId="133" fillId="0" borderId="0">
      <protection locked="0"/>
    </xf>
    <xf numFmtId="0" fontId="10" fillId="0" borderId="0"/>
    <xf numFmtId="169" fontId="10" fillId="0" borderId="0" applyFont="0" applyFill="0" applyBorder="0" applyAlignment="0" applyProtection="0"/>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33" fillId="0" borderId="0">
      <protection locked="0"/>
    </xf>
    <xf numFmtId="0" fontId="12" fillId="0" borderId="0"/>
    <xf numFmtId="0" fontId="12" fillId="0" borderId="0"/>
    <xf numFmtId="0" fontId="12" fillId="0" borderId="0"/>
    <xf numFmtId="0" fontId="9" fillId="0" borderId="0"/>
    <xf numFmtId="169" fontId="9" fillId="0" borderId="0" applyFont="0" applyFill="0" applyBorder="0" applyAlignment="0" applyProtection="0"/>
    <xf numFmtId="0" fontId="9" fillId="0" borderId="0"/>
    <xf numFmtId="169" fontId="9" fillId="0" borderId="0" applyFont="0" applyFill="0" applyBorder="0" applyAlignment="0" applyProtection="0"/>
    <xf numFmtId="0" fontId="12" fillId="0" borderId="0"/>
    <xf numFmtId="0" fontId="8" fillId="0" borderId="0"/>
    <xf numFmtId="169" fontId="8" fillId="0" borderId="0" applyFont="0" applyFill="0" applyBorder="0" applyAlignment="0" applyProtection="0"/>
    <xf numFmtId="0" fontId="8" fillId="0" borderId="0"/>
    <xf numFmtId="169" fontId="8" fillId="0" borderId="0" applyFont="0" applyFill="0" applyBorder="0" applyAlignment="0" applyProtection="0"/>
    <xf numFmtId="0" fontId="8" fillId="0" borderId="0"/>
    <xf numFmtId="169" fontId="8" fillId="0" borderId="0" applyFont="0" applyFill="0" applyBorder="0" applyAlignment="0" applyProtection="0"/>
    <xf numFmtId="0" fontId="8" fillId="0" borderId="0"/>
    <xf numFmtId="169" fontId="8"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7" fillId="0" borderId="0"/>
    <xf numFmtId="169" fontId="7"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12" fillId="0" borderId="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6" fillId="0" borderId="0"/>
    <xf numFmtId="169" fontId="6" fillId="0" borderId="0" applyFon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37" fillId="0" borderId="0" applyNumberFormat="0" applyFill="0" applyBorder="0" applyAlignment="0" applyProtection="0"/>
    <xf numFmtId="0" fontId="12" fillId="0" borderId="0"/>
    <xf numFmtId="10" fontId="14" fillId="4" borderId="138" applyNumberFormat="0" applyBorder="0" applyAlignment="0" applyProtection="0"/>
    <xf numFmtId="10" fontId="14" fillId="4" borderId="138" applyNumberFormat="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5" fillId="0" borderId="0"/>
    <xf numFmtId="169" fontId="5" fillId="0" borderId="0" applyFont="0" applyFill="0" applyBorder="0" applyAlignment="0" applyProtection="0"/>
    <xf numFmtId="0" fontId="12" fillId="0" borderId="0"/>
    <xf numFmtId="0" fontId="12" fillId="0" borderId="0"/>
    <xf numFmtId="9" fontId="141" fillId="0" borderId="0" applyFont="0" applyFill="0" applyBorder="0" applyAlignment="0" applyProtection="0"/>
    <xf numFmtId="0" fontId="3" fillId="0" borderId="0"/>
    <xf numFmtId="0" fontId="12" fillId="0" borderId="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69" fontId="12" fillId="0" borderId="0" applyFont="0" applyFill="0" applyBorder="0" applyAlignment="0" applyProtection="0"/>
    <xf numFmtId="169" fontId="12" fillId="0" borderId="0" applyFont="0" applyFill="0" applyBorder="0" applyAlignment="0" applyProtection="0"/>
    <xf numFmtId="167" fontId="53" fillId="0" borderId="2" applyBorder="0"/>
    <xf numFmtId="169" fontId="12" fillId="0" borderId="0" applyFont="0" applyFill="0" applyBorder="0" applyAlignment="0" applyProtection="0"/>
    <xf numFmtId="0" fontId="2" fillId="0" borderId="0"/>
    <xf numFmtId="169" fontId="2" fillId="0" borderId="0" applyFont="0" applyFill="0" applyBorder="0" applyAlignment="0" applyProtection="0"/>
    <xf numFmtId="169" fontId="133"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0" fontId="2" fillId="0" borderId="0"/>
    <xf numFmtId="169" fontId="2" fillId="0" borderId="0" applyFont="0" applyFill="0" applyBorder="0" applyAlignment="0" applyProtection="0"/>
    <xf numFmtId="9" fontId="12" fillId="0" borderId="0" applyFont="0" applyFill="0" applyBorder="0" applyAlignment="0" applyProtection="0"/>
    <xf numFmtId="0" fontId="2" fillId="0" borderId="0"/>
    <xf numFmtId="0" fontId="12" fillId="0" borderId="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69" fontId="12" fillId="0" borderId="0" applyFont="0" applyFill="0" applyBorder="0" applyAlignment="0" applyProtection="0"/>
    <xf numFmtId="167" fontId="53" fillId="0" borderId="2" applyBorder="0"/>
    <xf numFmtId="169" fontId="12" fillId="0" borderId="0" applyFont="0" applyFill="0" applyBorder="0" applyAlignment="0" applyProtection="0"/>
    <xf numFmtId="0" fontId="1" fillId="0" borderId="0"/>
    <xf numFmtId="169" fontId="1" fillId="0" borderId="0" applyFont="0" applyFill="0" applyBorder="0" applyAlignment="0" applyProtection="0"/>
    <xf numFmtId="169" fontId="133"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9" fontId="12" fillId="0" borderId="0" applyFont="0" applyFill="0" applyBorder="0" applyAlignment="0" applyProtection="0"/>
    <xf numFmtId="0" fontId="1" fillId="0" borderId="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70" fontId="12" fillId="0" borderId="0" applyFont="0" applyFill="0" applyBorder="0" applyAlignment="0" applyProtection="0"/>
    <xf numFmtId="169" fontId="12" fillId="0" borderId="0" applyFont="0" applyFill="0" applyBorder="0" applyAlignment="0" applyProtection="0"/>
    <xf numFmtId="169" fontId="12" fillId="0" borderId="0" applyFont="0" applyFill="0" applyBorder="0" applyAlignment="0" applyProtection="0"/>
    <xf numFmtId="167" fontId="53" fillId="0" borderId="2" applyBorder="0"/>
    <xf numFmtId="169" fontId="12" fillId="0" borderId="0" applyFont="0" applyFill="0" applyBorder="0" applyAlignment="0" applyProtection="0"/>
    <xf numFmtId="0" fontId="1" fillId="0" borderId="0"/>
    <xf numFmtId="169" fontId="1" fillId="0" borderId="0" applyFont="0" applyFill="0" applyBorder="0" applyAlignment="0" applyProtection="0"/>
    <xf numFmtId="169" fontId="133"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169" fontId="1" fillId="0" borderId="0" applyFont="0" applyFill="0" applyBorder="0" applyAlignment="0" applyProtection="0"/>
    <xf numFmtId="0" fontId="1"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xf numFmtId="0" fontId="160" fillId="0" borderId="0"/>
  </cellStyleXfs>
  <cellXfs count="2078">
    <xf numFmtId="0" fontId="0" fillId="0" borderId="0" xfId="0"/>
    <xf numFmtId="0" fontId="0" fillId="0" borderId="0" xfId="0" applyAlignment="1">
      <alignment horizontal="centerContinuous"/>
    </xf>
    <xf numFmtId="0" fontId="15" fillId="0" borderId="0" xfId="0" applyFont="1"/>
    <xf numFmtId="171" fontId="0" fillId="0" borderId="0" xfId="0" applyNumberFormat="1" applyAlignment="1">
      <alignment horizontal="center"/>
    </xf>
    <xf numFmtId="0" fontId="33" fillId="0" borderId="0" xfId="0" applyFont="1" applyProtection="1">
      <protection locked="0"/>
    </xf>
    <xf numFmtId="0" fontId="12" fillId="0" borderId="0" xfId="126" applyProtection="1">
      <protection locked="0"/>
    </xf>
    <xf numFmtId="0" fontId="17" fillId="0" borderId="0" xfId="126" applyFont="1" applyProtection="1">
      <protection locked="0"/>
    </xf>
    <xf numFmtId="0" fontId="26" fillId="0" borderId="0" xfId="126" applyFont="1" applyProtection="1">
      <protection locked="0"/>
    </xf>
    <xf numFmtId="0" fontId="25" fillId="0" borderId="0" xfId="126" applyFont="1" applyAlignment="1" applyProtection="1">
      <alignment vertical="center" wrapText="1"/>
      <protection locked="0"/>
    </xf>
    <xf numFmtId="0" fontId="15" fillId="0" borderId="0" xfId="126" applyFont="1" applyAlignment="1" applyProtection="1">
      <alignment vertical="center" wrapText="1"/>
      <protection locked="0"/>
    </xf>
    <xf numFmtId="0" fontId="26" fillId="0" borderId="0" xfId="126" applyFont="1" applyAlignment="1" applyProtection="1">
      <alignment horizontal="right"/>
      <protection locked="0"/>
    </xf>
    <xf numFmtId="0" fontId="0" fillId="0" borderId="0" xfId="0" applyProtection="1">
      <protection locked="0"/>
    </xf>
    <xf numFmtId="0" fontId="12" fillId="0" borderId="0" xfId="126" applyAlignment="1" applyProtection="1">
      <alignment horizontal="center"/>
      <protection locked="0"/>
    </xf>
    <xf numFmtId="0" fontId="26" fillId="0" borderId="0" xfId="126" applyFont="1" applyAlignment="1" applyProtection="1">
      <alignment horizontal="centerContinuous"/>
      <protection locked="0"/>
    </xf>
    <xf numFmtId="0" fontId="12" fillId="0" borderId="0" xfId="126" applyAlignment="1" applyProtection="1">
      <alignment horizontal="centerContinuous"/>
      <protection locked="0"/>
    </xf>
    <xf numFmtId="38" fontId="26" fillId="0" borderId="0" xfId="126" applyNumberFormat="1" applyFont="1" applyProtection="1">
      <protection locked="0"/>
    </xf>
    <xf numFmtId="38" fontId="26" fillId="0" borderId="0" xfId="127" applyNumberFormat="1" applyFont="1" applyAlignment="1" applyProtection="1">
      <alignment horizontal="center"/>
      <protection locked="0"/>
    </xf>
    <xf numFmtId="38" fontId="26" fillId="0" borderId="0" xfId="126" applyNumberFormat="1" applyFont="1" applyAlignment="1" applyProtection="1">
      <alignment horizontal="center"/>
      <protection locked="0"/>
    </xf>
    <xf numFmtId="38" fontId="0" fillId="0" borderId="0" xfId="0" applyNumberFormat="1" applyAlignment="1" applyProtection="1">
      <alignment horizontal="center"/>
      <protection locked="0"/>
    </xf>
    <xf numFmtId="38" fontId="26" fillId="0" borderId="0" xfId="127" applyNumberFormat="1" applyFont="1" applyProtection="1">
      <protection locked="0"/>
    </xf>
    <xf numFmtId="38" fontId="26" fillId="0" borderId="0" xfId="126" applyNumberFormat="1" applyFont="1" applyAlignment="1" applyProtection="1">
      <alignment horizontal="right"/>
      <protection locked="0"/>
    </xf>
    <xf numFmtId="38" fontId="0" fillId="0" borderId="0" xfId="0" applyNumberFormat="1" applyProtection="1">
      <protection locked="0"/>
    </xf>
    <xf numFmtId="38" fontId="26" fillId="0" borderId="0" xfId="126" applyNumberFormat="1" applyFont="1" applyAlignment="1" applyProtection="1">
      <alignment horizontal="left"/>
      <protection locked="0"/>
    </xf>
    <xf numFmtId="38" fontId="12" fillId="0" borderId="0" xfId="126" applyNumberFormat="1" applyProtection="1">
      <protection locked="0"/>
    </xf>
    <xf numFmtId="167" fontId="26" fillId="0" borderId="0" xfId="126" applyNumberFormat="1" applyFont="1" applyProtection="1">
      <protection locked="0"/>
    </xf>
    <xf numFmtId="0" fontId="14" fillId="0" borderId="15" xfId="0" applyFont="1" applyBorder="1" applyAlignment="1" applyProtection="1">
      <alignment horizontal="center"/>
      <protection locked="0"/>
    </xf>
    <xf numFmtId="2" fontId="14" fillId="0" borderId="15" xfId="0" applyNumberFormat="1" applyFont="1" applyBorder="1" applyAlignment="1" applyProtection="1">
      <alignment horizontal="center"/>
      <protection locked="0"/>
    </xf>
    <xf numFmtId="3" fontId="14" fillId="0" borderId="15" xfId="0" applyNumberFormat="1" applyFont="1" applyBorder="1" applyAlignment="1" applyProtection="1">
      <alignment horizontal="center"/>
      <protection locked="0"/>
    </xf>
    <xf numFmtId="49" fontId="14" fillId="0" borderId="15" xfId="0" quotePrefix="1" applyNumberFormat="1" applyFont="1" applyBorder="1" applyAlignment="1" applyProtection="1">
      <alignment horizontal="center"/>
      <protection locked="0"/>
    </xf>
    <xf numFmtId="2" fontId="14" fillId="0" borderId="15" xfId="0" quotePrefix="1" applyNumberFormat="1" applyFont="1" applyBorder="1" applyAlignment="1" applyProtection="1">
      <alignment horizontal="center"/>
      <protection locked="0"/>
    </xf>
    <xf numFmtId="0" fontId="14" fillId="0" borderId="0" xfId="0" applyFont="1" applyAlignment="1" applyProtection="1">
      <alignment horizontal="center"/>
      <protection locked="0"/>
    </xf>
    <xf numFmtId="2" fontId="14" fillId="0" borderId="18" xfId="0" applyNumberFormat="1" applyFont="1" applyBorder="1" applyAlignment="1" applyProtection="1">
      <alignment horizontal="center"/>
      <protection locked="0"/>
    </xf>
    <xf numFmtId="0" fontId="14" fillId="0" borderId="19" xfId="0" applyFont="1" applyBorder="1" applyAlignment="1" applyProtection="1">
      <alignment horizontal="center"/>
      <protection locked="0"/>
    </xf>
    <xf numFmtId="2" fontId="14" fillId="0" borderId="16" xfId="0" applyNumberFormat="1" applyFont="1" applyBorder="1" applyAlignment="1" applyProtection="1">
      <alignment horizontal="center"/>
      <protection locked="0"/>
    </xf>
    <xf numFmtId="173" fontId="14" fillId="0" borderId="16" xfId="0" applyNumberFormat="1"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0" fontId="14" fillId="0" borderId="22" xfId="0" applyFont="1" applyBorder="1" applyAlignment="1" applyProtection="1">
      <alignment horizontal="center"/>
      <protection locked="0"/>
    </xf>
    <xf numFmtId="0" fontId="14" fillId="0" borderId="23" xfId="0" applyFont="1" applyBorder="1" applyAlignment="1" applyProtection="1">
      <alignment horizontal="center"/>
      <protection locked="0"/>
    </xf>
    <xf numFmtId="0" fontId="14" fillId="0" borderId="24" xfId="0" applyFont="1" applyBorder="1" applyAlignment="1" applyProtection="1">
      <alignment horizontal="center"/>
      <protection locked="0"/>
    </xf>
    <xf numFmtId="2" fontId="14" fillId="0" borderId="19" xfId="0" applyNumberFormat="1" applyFont="1" applyBorder="1" applyAlignment="1" applyProtection="1">
      <alignment horizontal="center"/>
      <protection locked="0"/>
    </xf>
    <xf numFmtId="14" fontId="24" fillId="0" borderId="18" xfId="0" applyNumberFormat="1" applyFont="1" applyBorder="1" applyAlignment="1" applyProtection="1">
      <alignment horizontal="center"/>
      <protection locked="0"/>
    </xf>
    <xf numFmtId="3" fontId="14" fillId="0" borderId="19" xfId="0" applyNumberFormat="1" applyFont="1" applyBorder="1" applyAlignment="1" applyProtection="1">
      <alignment horizontal="center"/>
      <protection locked="0"/>
    </xf>
    <xf numFmtId="0" fontId="24" fillId="0" borderId="22" xfId="0" applyFont="1" applyBorder="1" applyAlignment="1" applyProtection="1">
      <alignment horizontal="center"/>
      <protection locked="0"/>
    </xf>
    <xf numFmtId="0" fontId="20" fillId="0" borderId="19" xfId="0" applyFont="1" applyBorder="1" applyAlignment="1" applyProtection="1">
      <alignment horizontal="center"/>
      <protection locked="0"/>
    </xf>
    <xf numFmtId="2" fontId="14" fillId="0" borderId="22" xfId="0" applyNumberFormat="1" applyFont="1" applyBorder="1" applyAlignment="1" applyProtection="1">
      <alignment horizontal="center"/>
      <protection locked="0"/>
    </xf>
    <xf numFmtId="171" fontId="14" fillId="0" borderId="18" xfId="0" applyNumberFormat="1" applyFont="1" applyBorder="1" applyAlignment="1" applyProtection="1">
      <alignment horizontal="centerContinuous"/>
      <protection locked="0"/>
    </xf>
    <xf numFmtId="0" fontId="14" fillId="0" borderId="25" xfId="0" applyFont="1" applyBorder="1" applyAlignment="1" applyProtection="1">
      <alignment horizontal="center"/>
      <protection locked="0"/>
    </xf>
    <xf numFmtId="38" fontId="26" fillId="0" borderId="15" xfId="0" applyNumberFormat="1" applyFont="1" applyBorder="1" applyAlignment="1" applyProtection="1">
      <alignment horizontal="right"/>
      <protection locked="0"/>
    </xf>
    <xf numFmtId="38" fontId="26" fillId="0" borderId="15" xfId="127" applyNumberFormat="1" applyFont="1" applyBorder="1" applyAlignment="1" applyProtection="1">
      <alignment horizontal="right"/>
      <protection locked="0"/>
    </xf>
    <xf numFmtId="38" fontId="26" fillId="0" borderId="15" xfId="126" applyNumberFormat="1" applyFont="1" applyBorder="1" applyAlignment="1" applyProtection="1">
      <alignment horizontal="right"/>
      <protection locked="0"/>
    </xf>
    <xf numFmtId="0" fontId="26" fillId="0" borderId="0" xfId="0" applyFont="1"/>
    <xf numFmtId="173" fontId="14" fillId="0" borderId="20" xfId="0" applyNumberFormat="1" applyFont="1" applyBorder="1" applyAlignment="1" applyProtection="1">
      <alignment horizontal="center"/>
      <protection locked="0"/>
    </xf>
    <xf numFmtId="173" fontId="14" fillId="0" borderId="39" xfId="0" applyNumberFormat="1" applyFont="1" applyBorder="1" applyAlignment="1" applyProtection="1">
      <alignment horizontal="center"/>
      <protection locked="0"/>
    </xf>
    <xf numFmtId="173" fontId="14" fillId="0" borderId="22" xfId="0" applyNumberFormat="1" applyFont="1" applyBorder="1" applyAlignment="1" applyProtection="1">
      <alignment horizontal="center"/>
      <protection locked="0"/>
    </xf>
    <xf numFmtId="173" fontId="14" fillId="0" borderId="40" xfId="0" applyNumberFormat="1" applyFont="1" applyBorder="1" applyAlignment="1" applyProtection="1">
      <alignment horizontal="center"/>
      <protection locked="0"/>
    </xf>
    <xf numFmtId="0" fontId="14" fillId="0" borderId="40" xfId="0" applyFont="1" applyBorder="1" applyAlignment="1" applyProtection="1">
      <alignment horizontal="left"/>
      <protection locked="0"/>
    </xf>
    <xf numFmtId="1" fontId="14" fillId="0" borderId="20" xfId="0" quotePrefix="1" applyNumberFormat="1" applyFont="1" applyBorder="1" applyAlignment="1" applyProtection="1">
      <alignment horizontal="center"/>
      <protection locked="0"/>
    </xf>
    <xf numFmtId="173" fontId="14" fillId="0" borderId="6" xfId="0" applyNumberFormat="1" applyFont="1" applyBorder="1" applyAlignment="1" applyProtection="1">
      <alignment horizontal="center"/>
      <protection locked="0"/>
    </xf>
    <xf numFmtId="0" fontId="14" fillId="0" borderId="6" xfId="0" applyFont="1" applyBorder="1" applyAlignment="1" applyProtection="1">
      <alignment horizontal="center"/>
      <protection locked="0"/>
    </xf>
    <xf numFmtId="0" fontId="14" fillId="0" borderId="44" xfId="0" applyFont="1" applyBorder="1" applyAlignment="1" applyProtection="1">
      <alignment horizontal="center"/>
      <protection locked="0"/>
    </xf>
    <xf numFmtId="12" fontId="14" fillId="0" borderId="44" xfId="0" applyNumberFormat="1" applyFont="1" applyBorder="1" applyAlignment="1" applyProtection="1">
      <alignment horizontal="center"/>
      <protection locked="0"/>
    </xf>
    <xf numFmtId="0" fontId="14" fillId="0" borderId="33" xfId="0" applyFont="1" applyBorder="1" applyAlignment="1" applyProtection="1">
      <alignment horizontal="centerContinuous"/>
      <protection locked="0"/>
    </xf>
    <xf numFmtId="0" fontId="0" fillId="0" borderId="0" xfId="0" applyAlignment="1" applyProtection="1">
      <alignment horizontal="center"/>
      <protection locked="0"/>
    </xf>
    <xf numFmtId="0" fontId="14" fillId="0" borderId="46" xfId="0" applyFont="1" applyBorder="1" applyProtection="1">
      <protection locked="0"/>
    </xf>
    <xf numFmtId="0" fontId="14" fillId="0" borderId="46" xfId="0" applyFont="1" applyBorder="1" applyAlignment="1" applyProtection="1">
      <alignment horizontal="centerContinuous"/>
      <protection locked="0"/>
    </xf>
    <xf numFmtId="0" fontId="14" fillId="0" borderId="47" xfId="0" applyFont="1" applyBorder="1" applyAlignment="1" applyProtection="1">
      <alignment horizontal="center"/>
      <protection locked="0"/>
    </xf>
    <xf numFmtId="0" fontId="14" fillId="0" borderId="48" xfId="0" applyFont="1" applyBorder="1" applyAlignment="1" applyProtection="1">
      <alignment horizontal="center"/>
      <protection locked="0"/>
    </xf>
    <xf numFmtId="0" fontId="14" fillId="0" borderId="49" xfId="0" applyFont="1" applyBorder="1" applyAlignment="1" applyProtection="1">
      <alignment horizontal="center"/>
      <protection locked="0"/>
    </xf>
    <xf numFmtId="0" fontId="14" fillId="0" borderId="50" xfId="0" applyFont="1" applyBorder="1" applyAlignment="1" applyProtection="1">
      <alignment horizontal="center"/>
      <protection locked="0"/>
    </xf>
    <xf numFmtId="0" fontId="47" fillId="0" borderId="6" xfId="0" applyFont="1" applyBorder="1" applyAlignment="1" applyProtection="1">
      <alignment horizontal="center"/>
      <protection locked="0"/>
    </xf>
    <xf numFmtId="0" fontId="72" fillId="0" borderId="0" xfId="0" applyFont="1" applyAlignment="1">
      <alignment horizontal="center"/>
    </xf>
    <xf numFmtId="0" fontId="20" fillId="0" borderId="0" xfId="0" applyFont="1" applyAlignment="1" applyProtection="1">
      <alignment horizontal="right"/>
      <protection locked="0"/>
    </xf>
    <xf numFmtId="0" fontId="20" fillId="0" borderId="0" xfId="0" applyFont="1" applyAlignment="1" applyProtection="1">
      <alignment horizontal="center"/>
      <protection locked="0"/>
    </xf>
    <xf numFmtId="0" fontId="33" fillId="0" borderId="17" xfId="0" applyFont="1" applyBorder="1" applyAlignment="1" applyProtection="1">
      <alignment horizontal="center"/>
      <protection locked="0"/>
    </xf>
    <xf numFmtId="0" fontId="17" fillId="0" borderId="0" xfId="0" applyFont="1" applyProtection="1">
      <protection locked="0"/>
    </xf>
    <xf numFmtId="0" fontId="21" fillId="0" borderId="0" xfId="0" applyFont="1" applyProtection="1">
      <protection locked="0"/>
    </xf>
    <xf numFmtId="0" fontId="12" fillId="0" borderId="0" xfId="0" applyFont="1" applyProtection="1">
      <protection locked="0"/>
    </xf>
    <xf numFmtId="0" fontId="14" fillId="0" borderId="0" xfId="0" applyFont="1" applyProtection="1">
      <protection locked="0"/>
    </xf>
    <xf numFmtId="0" fontId="33" fillId="0" borderId="0" xfId="0" applyFont="1" applyAlignment="1" applyProtection="1">
      <alignment horizontal="center"/>
      <protection locked="0"/>
    </xf>
    <xf numFmtId="0" fontId="13" fillId="0" borderId="0" xfId="0" applyFont="1" applyAlignment="1" applyProtection="1">
      <alignment horizontal="center"/>
      <protection locked="0"/>
    </xf>
    <xf numFmtId="0" fontId="33" fillId="0" borderId="17" xfId="0" applyFont="1" applyBorder="1" applyProtection="1">
      <protection locked="0"/>
    </xf>
    <xf numFmtId="0" fontId="20" fillId="0" borderId="0" xfId="0" applyFont="1" applyProtection="1">
      <protection locked="0"/>
    </xf>
    <xf numFmtId="175" fontId="14" fillId="0" borderId="15" xfId="0" applyNumberFormat="1" applyFont="1" applyBorder="1" applyAlignment="1" applyProtection="1">
      <alignment horizontal="center"/>
      <protection locked="0"/>
    </xf>
    <xf numFmtId="1" fontId="14" fillId="0" borderId="25" xfId="0" applyNumberFormat="1" applyFont="1" applyBorder="1" applyAlignment="1" applyProtection="1">
      <alignment horizontal="center"/>
      <protection locked="0"/>
    </xf>
    <xf numFmtId="1" fontId="14" fillId="0" borderId="15" xfId="0" applyNumberFormat="1" applyFont="1" applyBorder="1" applyAlignment="1" applyProtection="1">
      <alignment horizontal="center"/>
      <protection locked="0"/>
    </xf>
    <xf numFmtId="168" fontId="14" fillId="0" borderId="15" xfId="20" applyNumberFormat="1" applyFont="1" applyBorder="1" applyAlignment="1" applyProtection="1">
      <alignment horizontal="center"/>
      <protection locked="0"/>
    </xf>
    <xf numFmtId="168" fontId="14" fillId="0" borderId="15" xfId="20" applyNumberFormat="1" applyFont="1" applyBorder="1" applyProtection="1">
      <protection locked="0"/>
    </xf>
    <xf numFmtId="9" fontId="0" fillId="0" borderId="0" xfId="0" applyNumberFormat="1" applyAlignment="1" applyProtection="1">
      <alignment horizontal="center"/>
      <protection locked="0"/>
    </xf>
    <xf numFmtId="2" fontId="14" fillId="0" borderId="0" xfId="0" applyNumberFormat="1" applyFont="1" applyAlignment="1" applyProtection="1">
      <alignment horizontal="right"/>
      <protection locked="0"/>
    </xf>
    <xf numFmtId="165" fontId="13" fillId="0" borderId="0" xfId="0" applyNumberFormat="1" applyFont="1" applyAlignment="1" applyProtection="1">
      <alignment horizontal="center"/>
      <protection locked="0"/>
    </xf>
    <xf numFmtId="0" fontId="20" fillId="0" borderId="0" xfId="0" applyFont="1" applyAlignment="1" applyProtection="1">
      <alignment horizontal="left"/>
      <protection locked="0"/>
    </xf>
    <xf numFmtId="0" fontId="15" fillId="0" borderId="0" xfId="0" applyFont="1" applyAlignment="1" applyProtection="1">
      <alignment horizontal="centerContinuous"/>
      <protection locked="0"/>
    </xf>
    <xf numFmtId="0" fontId="13" fillId="0" borderId="0" xfId="0" applyFont="1" applyProtection="1">
      <protection locked="0"/>
    </xf>
    <xf numFmtId="0" fontId="33" fillId="0" borderId="0" xfId="0" applyFont="1" applyAlignment="1" applyProtection="1">
      <alignment horizontal="left"/>
      <protection locked="0"/>
    </xf>
    <xf numFmtId="0" fontId="13" fillId="0" borderId="0" xfId="0" applyFont="1" applyAlignment="1" applyProtection="1">
      <alignment horizontal="right"/>
      <protection locked="0"/>
    </xf>
    <xf numFmtId="2" fontId="33" fillId="0" borderId="17" xfId="0" applyNumberFormat="1" applyFont="1" applyBorder="1" applyAlignment="1" applyProtection="1">
      <alignment horizontal="center"/>
      <protection locked="0"/>
    </xf>
    <xf numFmtId="0" fontId="35" fillId="0" borderId="0" xfId="0" applyFont="1" applyProtection="1">
      <protection locked="0"/>
    </xf>
    <xf numFmtId="0" fontId="13" fillId="0" borderId="17" xfId="0" applyFont="1" applyBorder="1" applyAlignment="1" applyProtection="1">
      <alignment horizontal="center"/>
      <protection locked="0"/>
    </xf>
    <xf numFmtId="1" fontId="33" fillId="0" borderId="17" xfId="0" applyNumberFormat="1" applyFont="1" applyBorder="1" applyAlignment="1" applyProtection="1">
      <alignment horizontal="center"/>
      <protection locked="0"/>
    </xf>
    <xf numFmtId="0" fontId="36" fillId="0" borderId="0" xfId="0" applyFont="1" applyProtection="1">
      <protection locked="0"/>
    </xf>
    <xf numFmtId="0" fontId="33" fillId="0" borderId="37" xfId="0" applyFont="1" applyBorder="1" applyAlignment="1" applyProtection="1">
      <alignment horizontal="center"/>
      <protection locked="0"/>
    </xf>
    <xf numFmtId="0" fontId="33" fillId="0" borderId="35" xfId="0" applyFont="1" applyBorder="1" applyAlignment="1" applyProtection="1">
      <alignment horizontal="center"/>
      <protection locked="0"/>
    </xf>
    <xf numFmtId="0" fontId="33" fillId="0" borderId="34" xfId="0" applyFont="1" applyBorder="1" applyAlignment="1" applyProtection="1">
      <alignment horizontal="center"/>
      <protection locked="0"/>
    </xf>
    <xf numFmtId="0" fontId="33" fillId="0" borderId="62" xfId="0" applyFont="1" applyBorder="1" applyAlignment="1" applyProtection="1">
      <alignment horizontal="center"/>
      <protection locked="0"/>
    </xf>
    <xf numFmtId="0" fontId="33" fillId="0" borderId="63" xfId="0" applyFont="1" applyBorder="1" applyAlignment="1" applyProtection="1">
      <alignment horizontal="center"/>
      <protection locked="0"/>
    </xf>
    <xf numFmtId="0" fontId="33" fillId="0" borderId="34" xfId="0" applyFont="1" applyBorder="1" applyProtection="1">
      <protection locked="0"/>
    </xf>
    <xf numFmtId="0" fontId="20" fillId="0" borderId="64" xfId="0" applyFont="1" applyBorder="1" applyProtection="1">
      <protection locked="0"/>
    </xf>
    <xf numFmtId="0" fontId="20" fillId="0" borderId="65" xfId="0" applyFont="1" applyBorder="1" applyProtection="1">
      <protection locked="0"/>
    </xf>
    <xf numFmtId="0" fontId="21" fillId="0" borderId="0" xfId="0" applyFont="1" applyAlignment="1" applyProtection="1">
      <alignment horizontal="centerContinuous"/>
      <protection locked="0"/>
    </xf>
    <xf numFmtId="0" fontId="16" fillId="0" borderId="0" xfId="0" applyFont="1" applyAlignment="1" applyProtection="1">
      <alignment horizontal="left"/>
      <protection locked="0"/>
    </xf>
    <xf numFmtId="0" fontId="21" fillId="0" borderId="4" xfId="0" applyFont="1" applyBorder="1" applyAlignment="1" applyProtection="1">
      <alignment horizontal="centerContinuous"/>
      <protection locked="0"/>
    </xf>
    <xf numFmtId="0" fontId="21" fillId="0" borderId="17" xfId="0" applyFont="1" applyBorder="1" applyAlignment="1" applyProtection="1">
      <alignment horizontal="centerContinuous"/>
      <protection locked="0"/>
    </xf>
    <xf numFmtId="0" fontId="14" fillId="0" borderId="68" xfId="0" applyFont="1" applyBorder="1" applyAlignment="1" applyProtection="1">
      <alignment horizontal="center"/>
      <protection locked="0"/>
    </xf>
    <xf numFmtId="2" fontId="20" fillId="0" borderId="22" xfId="0" applyNumberFormat="1" applyFont="1" applyBorder="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left"/>
      <protection locked="0"/>
    </xf>
    <xf numFmtId="0" fontId="16" fillId="0" borderId="0" xfId="0" applyFont="1" applyAlignment="1" applyProtection="1">
      <alignment horizontal="right"/>
      <protection locked="0"/>
    </xf>
    <xf numFmtId="0" fontId="47" fillId="0" borderId="33" xfId="0" applyFont="1" applyBorder="1" applyProtection="1">
      <protection locked="0"/>
    </xf>
    <xf numFmtId="0" fontId="47" fillId="0" borderId="44" xfId="0" applyFont="1" applyBorder="1" applyAlignment="1" applyProtection="1">
      <alignment horizontal="center"/>
      <protection locked="0"/>
    </xf>
    <xf numFmtId="0" fontId="47" fillId="0" borderId="6" xfId="0" applyFont="1" applyBorder="1" applyProtection="1">
      <protection locked="0"/>
    </xf>
    <xf numFmtId="0" fontId="47" fillId="0" borderId="42" xfId="0" applyFont="1" applyBorder="1" applyAlignment="1" applyProtection="1">
      <alignment horizontal="centerContinuous"/>
      <protection locked="0"/>
    </xf>
    <xf numFmtId="0" fontId="47" fillId="0" borderId="4" xfId="0" applyFont="1" applyBorder="1" applyAlignment="1" applyProtection="1">
      <alignment horizontal="centerContinuous"/>
      <protection locked="0"/>
    </xf>
    <xf numFmtId="0" fontId="47" fillId="0" borderId="33" xfId="0" applyFont="1" applyBorder="1" applyAlignment="1" applyProtection="1">
      <alignment horizontal="centerContinuous"/>
      <protection locked="0"/>
    </xf>
    <xf numFmtId="0" fontId="47" fillId="0" borderId="44" xfId="0" applyFont="1" applyBorder="1" applyAlignment="1" applyProtection="1">
      <alignment horizontal="centerContinuous"/>
      <protection locked="0"/>
    </xf>
    <xf numFmtId="0" fontId="47" fillId="0" borderId="46" xfId="0" applyFont="1" applyBorder="1" applyAlignment="1" applyProtection="1">
      <alignment horizontal="center"/>
      <protection locked="0"/>
    </xf>
    <xf numFmtId="0" fontId="14" fillId="0" borderId="17" xfId="0" applyFont="1" applyBorder="1" applyAlignment="1" applyProtection="1">
      <alignment horizontal="center"/>
      <protection locked="0"/>
    </xf>
    <xf numFmtId="169" fontId="12" fillId="0" borderId="36" xfId="24" applyBorder="1" applyAlignment="1" applyProtection="1">
      <alignment horizontal="center"/>
      <protection locked="0"/>
    </xf>
    <xf numFmtId="0" fontId="12" fillId="0" borderId="0" xfId="125" applyProtection="1">
      <protection locked="0"/>
    </xf>
    <xf numFmtId="0" fontId="28" fillId="0" borderId="0" xfId="125" applyFont="1" applyProtection="1">
      <protection locked="0"/>
    </xf>
    <xf numFmtId="0" fontId="12" fillId="0" borderId="17" xfId="125" applyBorder="1" applyProtection="1">
      <protection locked="0"/>
    </xf>
    <xf numFmtId="0" fontId="21" fillId="0" borderId="0" xfId="125" applyFont="1" applyProtection="1">
      <protection locked="0"/>
    </xf>
    <xf numFmtId="0" fontId="15" fillId="0" borderId="0" xfId="125" applyFont="1" applyProtection="1">
      <protection locked="0"/>
    </xf>
    <xf numFmtId="173" fontId="21" fillId="0" borderId="6" xfId="125" applyNumberFormat="1" applyFont="1" applyBorder="1" applyAlignment="1" applyProtection="1">
      <alignment horizontal="center"/>
      <protection locked="0"/>
    </xf>
    <xf numFmtId="4" fontId="21" fillId="0" borderId="6" xfId="125" applyNumberFormat="1" applyFont="1" applyBorder="1" applyAlignment="1" applyProtection="1">
      <alignment horizontal="center"/>
      <protection locked="0"/>
    </xf>
    <xf numFmtId="4" fontId="15" fillId="0" borderId="17" xfId="125" applyNumberFormat="1" applyFont="1" applyBorder="1" applyAlignment="1" applyProtection="1">
      <alignment horizontal="center"/>
      <protection locked="0"/>
    </xf>
    <xf numFmtId="0" fontId="15" fillId="0" borderId="17" xfId="125" applyFont="1" applyBorder="1" applyAlignment="1" applyProtection="1">
      <alignment horizontal="right"/>
      <protection locked="0"/>
    </xf>
    <xf numFmtId="0" fontId="15" fillId="0" borderId="17" xfId="125" applyFont="1" applyBorder="1" applyProtection="1">
      <protection locked="0"/>
    </xf>
    <xf numFmtId="0" fontId="12" fillId="0" borderId="4" xfId="125" applyBorder="1" applyProtection="1">
      <protection locked="0"/>
    </xf>
    <xf numFmtId="0" fontId="15" fillId="0" borderId="6" xfId="125" applyFont="1" applyBorder="1" applyAlignment="1" applyProtection="1">
      <alignment horizontal="center"/>
      <protection locked="0"/>
    </xf>
    <xf numFmtId="0" fontId="15" fillId="0" borderId="34" xfId="125" applyFont="1" applyBorder="1" applyAlignment="1" applyProtection="1">
      <alignment horizontal="center"/>
      <protection locked="0"/>
    </xf>
    <xf numFmtId="0" fontId="12" fillId="7" borderId="76" xfId="125" applyFill="1" applyBorder="1" applyProtection="1">
      <protection locked="0"/>
    </xf>
    <xf numFmtId="0" fontId="11" fillId="7" borderId="77" xfId="125" applyFont="1" applyFill="1" applyBorder="1" applyAlignment="1" applyProtection="1">
      <alignment horizontal="center"/>
      <protection locked="0"/>
    </xf>
    <xf numFmtId="0" fontId="11" fillId="7" borderId="76" xfId="125" applyFont="1" applyFill="1" applyBorder="1" applyAlignment="1" applyProtection="1">
      <alignment horizontal="center"/>
      <protection locked="0"/>
    </xf>
    <xf numFmtId="0" fontId="11" fillId="7" borderId="78" xfId="125" applyFont="1" applyFill="1" applyBorder="1" applyAlignment="1" applyProtection="1">
      <alignment horizontal="center"/>
      <protection locked="0"/>
    </xf>
    <xf numFmtId="14" fontId="15" fillId="0" borderId="34" xfId="125" applyNumberFormat="1" applyFont="1" applyBorder="1" applyAlignment="1" applyProtection="1">
      <alignment horizontal="center"/>
      <protection locked="0"/>
    </xf>
    <xf numFmtId="14" fontId="15" fillId="0" borderId="17" xfId="125" applyNumberFormat="1" applyFont="1" applyBorder="1" applyAlignment="1" applyProtection="1">
      <alignment horizontal="center"/>
      <protection locked="0"/>
    </xf>
    <xf numFmtId="0" fontId="15" fillId="0" borderId="62" xfId="125" applyFont="1" applyBorder="1" applyAlignment="1" applyProtection="1">
      <alignment horizontal="center"/>
      <protection locked="0"/>
    </xf>
    <xf numFmtId="1" fontId="15" fillId="0" borderId="34" xfId="125" applyNumberFormat="1" applyFont="1" applyBorder="1" applyAlignment="1" applyProtection="1">
      <alignment horizontal="center"/>
      <protection locked="0"/>
    </xf>
    <xf numFmtId="1" fontId="15" fillId="0" borderId="17" xfId="125" applyNumberFormat="1" applyFont="1" applyBorder="1" applyAlignment="1" applyProtection="1">
      <alignment horizontal="center"/>
      <protection locked="0"/>
    </xf>
    <xf numFmtId="2" fontId="15" fillId="0" borderId="34" xfId="125" applyNumberFormat="1" applyFont="1" applyBorder="1" applyAlignment="1" applyProtection="1">
      <alignment horizontal="center"/>
      <protection locked="0"/>
    </xf>
    <xf numFmtId="2" fontId="15" fillId="0" borderId="62" xfId="125" applyNumberFormat="1" applyFont="1" applyBorder="1" applyAlignment="1" applyProtection="1">
      <alignment horizontal="center"/>
      <protection locked="0"/>
    </xf>
    <xf numFmtId="0" fontId="20" fillId="0" borderId="34" xfId="125" applyFont="1" applyBorder="1" applyAlignment="1" applyProtection="1">
      <alignment horizontal="center"/>
      <protection locked="0"/>
    </xf>
    <xf numFmtId="0" fontId="20" fillId="0" borderId="17" xfId="125" applyFont="1" applyBorder="1" applyAlignment="1" applyProtection="1">
      <alignment horizontal="center"/>
      <protection locked="0"/>
    </xf>
    <xf numFmtId="3" fontId="15" fillId="0" borderId="17" xfId="125" applyNumberFormat="1" applyFont="1" applyBorder="1" applyAlignment="1" applyProtection="1">
      <alignment horizontal="center"/>
      <protection locked="0"/>
    </xf>
    <xf numFmtId="0" fontId="15" fillId="0" borderId="17" xfId="125" applyFont="1" applyBorder="1" applyAlignment="1" applyProtection="1">
      <alignment horizontal="center"/>
      <protection locked="0"/>
    </xf>
    <xf numFmtId="0" fontId="15" fillId="0" borderId="36" xfId="125" applyFont="1" applyBorder="1" applyAlignment="1" applyProtection="1">
      <alignment horizontal="center"/>
      <protection locked="0"/>
    </xf>
    <xf numFmtId="0" fontId="15" fillId="0" borderId="0" xfId="125" applyFont="1" applyAlignment="1" applyProtection="1">
      <alignment horizontal="center"/>
      <protection locked="0"/>
    </xf>
    <xf numFmtId="0" fontId="15" fillId="0" borderId="61" xfId="125" applyFont="1" applyBorder="1" applyAlignment="1" applyProtection="1">
      <alignment horizontal="center"/>
      <protection locked="0"/>
    </xf>
    <xf numFmtId="0" fontId="15" fillId="0" borderId="4" xfId="125" applyFont="1" applyBorder="1" applyAlignment="1" applyProtection="1">
      <alignment horizontal="center"/>
      <protection locked="0"/>
    </xf>
    <xf numFmtId="0" fontId="15" fillId="0" borderId="33" xfId="125" applyFont="1" applyBorder="1" applyAlignment="1" applyProtection="1">
      <alignment horizontal="center"/>
      <protection locked="0"/>
    </xf>
    <xf numFmtId="173" fontId="15" fillId="0" borderId="36" xfId="125" applyNumberFormat="1" applyFont="1" applyBorder="1" applyAlignment="1" applyProtection="1">
      <alignment horizontal="center"/>
      <protection locked="0"/>
    </xf>
    <xf numFmtId="173" fontId="15" fillId="0" borderId="0" xfId="125" applyNumberFormat="1" applyFont="1" applyAlignment="1" applyProtection="1">
      <alignment horizontal="center"/>
      <protection locked="0"/>
    </xf>
    <xf numFmtId="0" fontId="12" fillId="0" borderId="40" xfId="125" applyBorder="1" applyProtection="1">
      <protection locked="0"/>
    </xf>
    <xf numFmtId="10" fontId="15" fillId="0" borderId="6" xfId="125" applyNumberFormat="1" applyFont="1" applyBorder="1" applyAlignment="1" applyProtection="1">
      <alignment horizontal="center"/>
      <protection locked="0"/>
    </xf>
    <xf numFmtId="0" fontId="15" fillId="0" borderId="40" xfId="125" applyFont="1" applyBorder="1" applyAlignment="1" applyProtection="1">
      <alignment horizontal="center"/>
      <protection locked="0"/>
    </xf>
    <xf numFmtId="0" fontId="15" fillId="0" borderId="37" xfId="125" applyFont="1" applyBorder="1" applyAlignment="1" applyProtection="1">
      <alignment horizontal="center"/>
      <protection locked="0"/>
    </xf>
    <xf numFmtId="0" fontId="15" fillId="0" borderId="35" xfId="125" applyFont="1" applyBorder="1" applyAlignment="1" applyProtection="1">
      <alignment horizontal="center"/>
      <protection locked="0"/>
    </xf>
    <xf numFmtId="173" fontId="15" fillId="0" borderId="6" xfId="125" applyNumberFormat="1" applyFont="1" applyBorder="1" applyAlignment="1" applyProtection="1">
      <alignment horizontal="center"/>
      <protection locked="0"/>
    </xf>
    <xf numFmtId="173" fontId="15" fillId="0" borderId="4" xfId="125" applyNumberFormat="1" applyFont="1" applyBorder="1" applyAlignment="1" applyProtection="1">
      <alignment horizontal="center"/>
      <protection locked="0"/>
    </xf>
    <xf numFmtId="173" fontId="15" fillId="0" borderId="34" xfId="125" applyNumberFormat="1" applyFont="1" applyBorder="1" applyAlignment="1" applyProtection="1">
      <alignment horizontal="center"/>
      <protection locked="0"/>
    </xf>
    <xf numFmtId="173" fontId="15" fillId="0" borderId="17" xfId="125" applyNumberFormat="1" applyFont="1" applyBorder="1" applyAlignment="1" applyProtection="1">
      <alignment horizontal="center"/>
      <protection locked="0"/>
    </xf>
    <xf numFmtId="20" fontId="15" fillId="0" borderId="34" xfId="125" applyNumberFormat="1" applyFont="1" applyBorder="1" applyAlignment="1" applyProtection="1">
      <alignment horizontal="center"/>
      <protection locked="0"/>
    </xf>
    <xf numFmtId="20" fontId="15" fillId="0" borderId="17" xfId="125" applyNumberFormat="1" applyFont="1" applyBorder="1" applyAlignment="1" applyProtection="1">
      <alignment horizontal="center"/>
      <protection locked="0"/>
    </xf>
    <xf numFmtId="3" fontId="15" fillId="0" borderId="34" xfId="125" applyNumberFormat="1" applyFont="1" applyBorder="1" applyAlignment="1" applyProtection="1">
      <alignment horizontal="center"/>
      <protection locked="0"/>
    </xf>
    <xf numFmtId="0" fontId="12" fillId="0" borderId="6" xfId="125" applyBorder="1" applyAlignment="1" applyProtection="1">
      <alignment horizontal="center"/>
      <protection locked="0"/>
    </xf>
    <xf numFmtId="166" fontId="70" fillId="0" borderId="0" xfId="20" applyNumberFormat="1" applyFont="1" applyAlignment="1" applyProtection="1">
      <alignment horizontal="center"/>
      <protection locked="0"/>
    </xf>
    <xf numFmtId="166" fontId="60" fillId="0" borderId="74" xfId="20" applyNumberFormat="1" applyFont="1" applyBorder="1" applyAlignment="1" applyProtection="1">
      <alignment horizontal="center"/>
      <protection locked="0"/>
    </xf>
    <xf numFmtId="166" fontId="60" fillId="0" borderId="0" xfId="20" applyNumberFormat="1" applyFont="1" applyAlignment="1" applyProtection="1">
      <alignment horizontal="center"/>
      <protection locked="0"/>
    </xf>
    <xf numFmtId="166" fontId="61" fillId="0" borderId="0" xfId="20" applyNumberFormat="1" applyFont="1" applyAlignment="1" applyProtection="1">
      <alignment horizontal="center"/>
      <protection locked="0"/>
    </xf>
    <xf numFmtId="166" fontId="62" fillId="0" borderId="0" xfId="20" applyNumberFormat="1" applyFont="1" applyAlignment="1" applyProtection="1">
      <alignment horizontal="center"/>
      <protection locked="0"/>
    </xf>
    <xf numFmtId="166" fontId="67" fillId="0" borderId="0" xfId="20" applyNumberFormat="1" applyFont="1" applyAlignment="1" applyProtection="1">
      <alignment horizontal="center"/>
      <protection locked="0"/>
    </xf>
    <xf numFmtId="0" fontId="62" fillId="2" borderId="0" xfId="20" applyNumberFormat="1" applyFont="1" applyFill="1" applyAlignment="1" applyProtection="1">
      <alignment horizontal="center"/>
      <protection locked="0"/>
    </xf>
    <xf numFmtId="171" fontId="70" fillId="0" borderId="0" xfId="20" applyNumberFormat="1" applyFont="1" applyAlignment="1" applyProtection="1">
      <alignment horizontal="center"/>
      <protection locked="0"/>
    </xf>
    <xf numFmtId="171" fontId="70" fillId="0" borderId="80" xfId="20" applyNumberFormat="1" applyFont="1" applyBorder="1" applyAlignment="1" applyProtection="1">
      <alignment horizontal="center"/>
      <protection locked="0"/>
    </xf>
    <xf numFmtId="171" fontId="71" fillId="0" borderId="0" xfId="20" applyNumberFormat="1" applyFont="1" applyAlignment="1" applyProtection="1">
      <alignment horizontal="center"/>
      <protection locked="0"/>
    </xf>
    <xf numFmtId="0" fontId="76" fillId="0" borderId="0" xfId="0" applyFont="1"/>
    <xf numFmtId="0" fontId="0" fillId="8" borderId="0" xfId="0" applyFill="1" applyAlignment="1">
      <alignment horizontal="left"/>
    </xf>
    <xf numFmtId="0" fontId="15" fillId="8" borderId="0" xfId="0" applyFont="1" applyFill="1" applyAlignment="1">
      <alignment horizontal="right"/>
    </xf>
    <xf numFmtId="0" fontId="15" fillId="8" borderId="0" xfId="0" applyFont="1" applyFill="1" applyAlignment="1">
      <alignment horizontal="left"/>
    </xf>
    <xf numFmtId="0" fontId="0" fillId="8" borderId="0" xfId="0" applyFill="1" applyAlignment="1">
      <alignment horizontal="center"/>
    </xf>
    <xf numFmtId="0" fontId="0" fillId="11" borderId="0" xfId="0" applyFill="1"/>
    <xf numFmtId="187" fontId="77" fillId="11" borderId="0" xfId="0" applyNumberFormat="1" applyFont="1" applyFill="1" applyAlignment="1" applyProtection="1">
      <alignment horizontal="center"/>
      <protection locked="0"/>
    </xf>
    <xf numFmtId="0" fontId="15" fillId="8" borderId="5" xfId="0" applyFont="1" applyFill="1" applyBorder="1" applyAlignment="1">
      <alignment horizontal="right"/>
    </xf>
    <xf numFmtId="0" fontId="15" fillId="8" borderId="5" xfId="0" applyFont="1" applyFill="1" applyBorder="1" applyAlignment="1">
      <alignment horizontal="left"/>
    </xf>
    <xf numFmtId="0" fontId="98" fillId="8" borderId="5" xfId="0" applyFont="1" applyFill="1" applyBorder="1" applyAlignment="1">
      <alignment horizontal="center"/>
    </xf>
    <xf numFmtId="0" fontId="15" fillId="8" borderId="29" xfId="0" applyFont="1" applyFill="1" applyBorder="1"/>
    <xf numFmtId="0" fontId="15" fillId="8" borderId="36" xfId="0" applyFont="1" applyFill="1" applyBorder="1" applyAlignment="1">
      <alignment horizontal="center"/>
    </xf>
    <xf numFmtId="0" fontId="34" fillId="8" borderId="36" xfId="0" applyFont="1" applyFill="1" applyBorder="1" applyAlignment="1">
      <alignment horizontal="center"/>
    </xf>
    <xf numFmtId="0" fontId="15" fillId="8" borderId="86" xfId="0" applyFont="1" applyFill="1" applyBorder="1" applyAlignment="1">
      <alignment horizontal="center"/>
    </xf>
    <xf numFmtId="0" fontId="15" fillId="8" borderId="60" xfId="0" applyFont="1" applyFill="1" applyBorder="1" applyAlignment="1">
      <alignment horizontal="center"/>
    </xf>
    <xf numFmtId="0" fontId="13" fillId="8" borderId="81" xfId="0" applyFont="1" applyFill="1" applyBorder="1" applyAlignment="1">
      <alignment horizontal="center"/>
    </xf>
    <xf numFmtId="0" fontId="15" fillId="8" borderId="29" xfId="0" applyFont="1" applyFill="1" applyBorder="1" applyAlignment="1">
      <alignment horizontal="center"/>
    </xf>
    <xf numFmtId="0" fontId="15" fillId="8" borderId="81" xfId="0" applyFont="1" applyFill="1" applyBorder="1" applyAlignment="1">
      <alignment horizontal="center"/>
    </xf>
    <xf numFmtId="0" fontId="0" fillId="8" borderId="87" xfId="0" applyFill="1" applyBorder="1"/>
    <xf numFmtId="0" fontId="0" fillId="8" borderId="88" xfId="0" applyFill="1" applyBorder="1" applyAlignment="1">
      <alignment horizontal="center"/>
    </xf>
    <xf numFmtId="0" fontId="0" fillId="8" borderId="36" xfId="0" applyFill="1" applyBorder="1" applyAlignment="1">
      <alignment horizontal="center"/>
    </xf>
    <xf numFmtId="0" fontId="0" fillId="8" borderId="89" xfId="0" applyFill="1" applyBorder="1" applyAlignment="1">
      <alignment horizontal="center"/>
    </xf>
    <xf numFmtId="0" fontId="0" fillId="8" borderId="5" xfId="0" applyFill="1" applyBorder="1" applyAlignment="1">
      <alignment horizontal="center"/>
    </xf>
    <xf numFmtId="0" fontId="0" fillId="8" borderId="83" xfId="0" applyFill="1" applyBorder="1" applyAlignment="1">
      <alignment horizontal="center"/>
    </xf>
    <xf numFmtId="0" fontId="0" fillId="0" borderId="90" xfId="0" applyBorder="1" applyAlignment="1" applyProtection="1">
      <alignment horizontal="center"/>
      <protection locked="0"/>
    </xf>
    <xf numFmtId="2" fontId="0" fillId="0" borderId="90" xfId="0" applyNumberFormat="1" applyBorder="1" applyAlignment="1">
      <alignment horizontal="center"/>
    </xf>
    <xf numFmtId="0" fontId="0" fillId="0" borderId="92" xfId="0" applyBorder="1" applyAlignment="1" applyProtection="1">
      <alignment horizontal="center"/>
      <protection locked="0"/>
    </xf>
    <xf numFmtId="2" fontId="0" fillId="0" borderId="92" xfId="0" applyNumberFormat="1" applyBorder="1" applyAlignment="1">
      <alignment horizontal="center"/>
    </xf>
    <xf numFmtId="0" fontId="0" fillId="0" borderId="94" xfId="0" applyBorder="1" applyAlignment="1" applyProtection="1">
      <alignment horizontal="center"/>
      <protection locked="0"/>
    </xf>
    <xf numFmtId="0" fontId="0" fillId="11" borderId="96" xfId="0" applyFill="1" applyBorder="1" applyAlignment="1">
      <alignment horizontal="center"/>
    </xf>
    <xf numFmtId="0" fontId="0" fillId="11" borderId="96" xfId="0" applyFill="1" applyBorder="1" applyAlignment="1" applyProtection="1">
      <alignment horizontal="center"/>
      <protection locked="0"/>
    </xf>
    <xf numFmtId="2" fontId="57" fillId="11" borderId="96" xfId="0" applyNumberFormat="1" applyFont="1" applyFill="1" applyBorder="1" applyAlignment="1" applyProtection="1">
      <alignment horizontal="center"/>
      <protection locked="0"/>
    </xf>
    <xf numFmtId="2" fontId="34" fillId="11" borderId="96" xfId="0" applyNumberFormat="1" applyFont="1" applyFill="1" applyBorder="1" applyAlignment="1">
      <alignment horizontal="center"/>
    </xf>
    <xf numFmtId="0" fontId="12" fillId="11" borderId="96" xfId="0" applyFont="1" applyFill="1" applyBorder="1"/>
    <xf numFmtId="2" fontId="0" fillId="11" borderId="96" xfId="0" applyNumberFormat="1" applyFill="1" applyBorder="1" applyAlignment="1">
      <alignment horizontal="center"/>
    </xf>
    <xf numFmtId="40" fontId="0" fillId="11" borderId="96" xfId="0" applyNumberFormat="1" applyFill="1" applyBorder="1" applyAlignment="1">
      <alignment horizontal="center"/>
    </xf>
    <xf numFmtId="3" fontId="0" fillId="11" borderId="96" xfId="0" applyNumberFormat="1" applyFill="1" applyBorder="1" applyAlignment="1">
      <alignment horizontal="center"/>
    </xf>
    <xf numFmtId="0" fontId="0" fillId="11" borderId="0" xfId="0" applyFill="1" applyAlignment="1">
      <alignment horizontal="center"/>
    </xf>
    <xf numFmtId="0" fontId="0" fillId="11" borderId="0" xfId="0" applyFill="1" applyAlignment="1" applyProtection="1">
      <alignment horizontal="center"/>
      <protection locked="0"/>
    </xf>
    <xf numFmtId="2" fontId="57" fillId="11" borderId="0" xfId="0" applyNumberFormat="1" applyFont="1" applyFill="1" applyAlignment="1" applyProtection="1">
      <alignment horizontal="center"/>
      <protection locked="0"/>
    </xf>
    <xf numFmtId="2" fontId="34" fillId="11" borderId="0" xfId="0" applyNumberFormat="1" applyFont="1" applyFill="1" applyAlignment="1">
      <alignment horizontal="center"/>
    </xf>
    <xf numFmtId="0" fontId="56" fillId="11" borderId="0" xfId="0" applyFont="1" applyFill="1"/>
    <xf numFmtId="2" fontId="0" fillId="11" borderId="0" xfId="0" applyNumberFormat="1" applyFill="1" applyAlignment="1">
      <alignment horizontal="center"/>
    </xf>
    <xf numFmtId="40" fontId="0" fillId="11" borderId="0" xfId="0" applyNumberFormat="1" applyFill="1" applyAlignment="1">
      <alignment horizontal="center"/>
    </xf>
    <xf numFmtId="3" fontId="0" fillId="11" borderId="0" xfId="0" applyNumberFormat="1" applyFill="1" applyAlignment="1">
      <alignment horizontal="center"/>
    </xf>
    <xf numFmtId="0" fontId="12" fillId="11" borderId="0" xfId="0" applyFont="1" applyFill="1"/>
    <xf numFmtId="0" fontId="49" fillId="11" borderId="0" xfId="0" applyFont="1" applyFill="1" applyAlignment="1" applyProtection="1">
      <alignment horizontal="center"/>
      <protection locked="0"/>
    </xf>
    <xf numFmtId="0" fontId="80" fillId="11" borderId="0" xfId="0" applyFont="1" applyFill="1" applyProtection="1">
      <protection locked="0"/>
    </xf>
    <xf numFmtId="2" fontId="77" fillId="11" borderId="0" xfId="0" applyNumberFormat="1" applyFont="1" applyFill="1" applyAlignment="1">
      <alignment horizontal="center"/>
    </xf>
    <xf numFmtId="0" fontId="12" fillId="11" borderId="0" xfId="0" applyFont="1" applyFill="1" applyProtection="1">
      <protection locked="0"/>
    </xf>
    <xf numFmtId="0" fontId="78" fillId="11" borderId="0" xfId="0" applyFont="1" applyFill="1" applyProtection="1">
      <protection locked="0"/>
    </xf>
    <xf numFmtId="0" fontId="0" fillId="0" borderId="0" xfId="0" applyAlignment="1">
      <alignment horizontal="center"/>
    </xf>
    <xf numFmtId="0" fontId="76" fillId="11" borderId="0" xfId="0" applyFont="1" applyFill="1"/>
    <xf numFmtId="0" fontId="15" fillId="11" borderId="0" xfId="0" applyFont="1" applyFill="1" applyAlignment="1">
      <alignment horizontal="right"/>
    </xf>
    <xf numFmtId="0" fontId="77" fillId="11" borderId="0" xfId="0" applyFont="1" applyFill="1" applyAlignment="1">
      <alignment horizontal="center"/>
    </xf>
    <xf numFmtId="0" fontId="12" fillId="11" borderId="0" xfId="0" applyFont="1" applyFill="1" applyAlignment="1">
      <alignment horizontal="left"/>
    </xf>
    <xf numFmtId="0" fontId="15" fillId="11" borderId="0" xfId="0" applyFont="1" applyFill="1"/>
    <xf numFmtId="0" fontId="15" fillId="11" borderId="0" xfId="0" applyFont="1" applyFill="1" applyAlignment="1">
      <alignment horizontal="center"/>
    </xf>
    <xf numFmtId="167" fontId="26" fillId="0" borderId="15" xfId="126" applyNumberFormat="1" applyFont="1" applyBorder="1"/>
    <xf numFmtId="40" fontId="0" fillId="0" borderId="90" xfId="0" applyNumberFormat="1" applyBorder="1" applyAlignment="1">
      <alignment horizontal="center"/>
    </xf>
    <xf numFmtId="40" fontId="0" fillId="0" borderId="92" xfId="0" applyNumberFormat="1" applyBorder="1" applyAlignment="1">
      <alignment horizontal="center"/>
    </xf>
    <xf numFmtId="40" fontId="34" fillId="0" borderId="92" xfId="0" applyNumberFormat="1" applyFont="1" applyBorder="1" applyAlignment="1">
      <alignment horizontal="center"/>
    </xf>
    <xf numFmtId="2" fontId="0" fillId="0" borderId="94" xfId="0" applyNumberFormat="1" applyBorder="1" applyAlignment="1">
      <alignment horizontal="center"/>
    </xf>
    <xf numFmtId="40" fontId="0" fillId="0" borderId="94" xfId="0" applyNumberFormat="1" applyBorder="1" applyAlignment="1">
      <alignment horizontal="center"/>
    </xf>
    <xf numFmtId="0" fontId="78" fillId="0" borderId="92" xfId="0" applyFont="1" applyBorder="1" applyProtection="1">
      <protection locked="0"/>
    </xf>
    <xf numFmtId="0" fontId="56" fillId="0" borderId="92" xfId="0" applyFont="1" applyBorder="1" applyProtection="1">
      <protection locked="0"/>
    </xf>
    <xf numFmtId="0" fontId="12" fillId="0" borderId="92" xfId="0" applyFont="1" applyBorder="1" applyProtection="1">
      <protection locked="0"/>
    </xf>
    <xf numFmtId="0" fontId="79" fillId="0" borderId="92" xfId="0" applyFont="1" applyBorder="1" applyProtection="1">
      <protection locked="0"/>
    </xf>
    <xf numFmtId="0" fontId="56" fillId="0" borderId="94" xfId="0" applyFont="1" applyBorder="1" applyProtection="1">
      <protection locked="0"/>
    </xf>
    <xf numFmtId="3" fontId="0" fillId="0" borderId="91" xfId="0" applyNumberFormat="1" applyBorder="1" applyAlignment="1" applyProtection="1">
      <alignment horizontal="center"/>
      <protection locked="0"/>
    </xf>
    <xf numFmtId="3" fontId="0" fillId="0" borderId="93" xfId="0" applyNumberFormat="1" applyBorder="1" applyAlignment="1" applyProtection="1">
      <alignment horizontal="center"/>
      <protection locked="0"/>
    </xf>
    <xf numFmtId="3" fontId="0" fillId="0" borderId="92" xfId="0" applyNumberFormat="1" applyBorder="1" applyAlignment="1" applyProtection="1">
      <alignment horizontal="center"/>
      <protection locked="0"/>
    </xf>
    <xf numFmtId="3" fontId="0" fillId="0" borderId="94" xfId="0" applyNumberFormat="1" applyBorder="1" applyAlignment="1" applyProtection="1">
      <alignment horizontal="center"/>
      <protection locked="0"/>
    </xf>
    <xf numFmtId="1" fontId="33" fillId="0" borderId="34" xfId="0" applyNumberFormat="1" applyFont="1" applyBorder="1"/>
    <xf numFmtId="1" fontId="37" fillId="0" borderId="0" xfId="0" applyNumberFormat="1" applyFont="1" applyAlignment="1">
      <alignment horizontal="center"/>
    </xf>
    <xf numFmtId="167" fontId="25" fillId="0" borderId="18" xfId="126" applyNumberFormat="1" applyFont="1" applyBorder="1" applyAlignment="1">
      <alignment horizontal="right"/>
    </xf>
    <xf numFmtId="167" fontId="26" fillId="0" borderId="18" xfId="126" applyNumberFormat="1" applyFont="1" applyBorder="1" applyAlignment="1">
      <alignment horizontal="right"/>
    </xf>
    <xf numFmtId="0" fontId="12" fillId="0" borderId="17" xfId="125" applyBorder="1"/>
    <xf numFmtId="173" fontId="21" fillId="0" borderId="6" xfId="125" applyNumberFormat="1" applyFont="1" applyBorder="1" applyAlignment="1">
      <alignment horizontal="center"/>
    </xf>
    <xf numFmtId="4" fontId="21" fillId="0" borderId="17" xfId="125" applyNumberFormat="1" applyFont="1" applyBorder="1" applyAlignment="1">
      <alignment horizontal="center"/>
    </xf>
    <xf numFmtId="4" fontId="21" fillId="0" borderId="6" xfId="125" applyNumberFormat="1" applyFont="1" applyBorder="1" applyAlignment="1">
      <alignment horizontal="center"/>
    </xf>
    <xf numFmtId="0" fontId="98" fillId="8" borderId="0" xfId="0" applyFont="1" applyFill="1" applyAlignment="1">
      <alignment horizontal="center"/>
    </xf>
    <xf numFmtId="2" fontId="15" fillId="11" borderId="0" xfId="0" applyNumberFormat="1" applyFont="1" applyFill="1" applyAlignment="1" applyProtection="1">
      <alignment horizontal="center"/>
      <protection locked="0"/>
    </xf>
    <xf numFmtId="0" fontId="77" fillId="11" borderId="0" xfId="0" applyFont="1" applyFill="1" applyAlignment="1" applyProtection="1">
      <alignment horizontal="center"/>
      <protection locked="0"/>
    </xf>
    <xf numFmtId="0" fontId="99" fillId="11" borderId="0" xfId="0" applyFont="1" applyFill="1" applyAlignment="1">
      <alignment horizontal="center"/>
    </xf>
    <xf numFmtId="0" fontId="15" fillId="11" borderId="0" xfId="0" applyFont="1" applyFill="1" applyAlignment="1">
      <alignment horizontal="left"/>
    </xf>
    <xf numFmtId="0" fontId="0" fillId="11" borderId="0" xfId="0" applyFill="1" applyAlignment="1">
      <alignment horizontal="left"/>
    </xf>
    <xf numFmtId="0" fontId="12" fillId="8" borderId="6" xfId="0" applyFont="1" applyFill="1" applyBorder="1" applyAlignment="1">
      <alignment horizontal="center"/>
    </xf>
    <xf numFmtId="0" fontId="78" fillId="11" borderId="6" xfId="0" applyFont="1" applyFill="1" applyBorder="1" applyAlignment="1" applyProtection="1">
      <alignment horizontal="center"/>
      <protection locked="0"/>
    </xf>
    <xf numFmtId="0" fontId="12" fillId="8" borderId="0" xfId="0" applyFont="1" applyFill="1" applyAlignment="1">
      <alignment horizontal="right"/>
    </xf>
    <xf numFmtId="0" fontId="12" fillId="11" borderId="0" xfId="0" applyFont="1" applyFill="1" applyAlignment="1">
      <alignment horizontal="right"/>
    </xf>
    <xf numFmtId="0" fontId="78" fillId="11" borderId="0" xfId="0" applyFont="1" applyFill="1" applyAlignment="1" applyProtection="1">
      <alignment horizontal="center"/>
      <protection locked="0"/>
    </xf>
    <xf numFmtId="0" fontId="12" fillId="11" borderId="0" xfId="0" applyFont="1" applyFill="1" applyAlignment="1">
      <alignment horizontal="center"/>
    </xf>
    <xf numFmtId="0" fontId="100" fillId="11" borderId="0" xfId="0" applyFont="1" applyFill="1" applyAlignment="1">
      <alignment horizontal="center"/>
    </xf>
    <xf numFmtId="0" fontId="57" fillId="11" borderId="0" xfId="0" applyFont="1" applyFill="1"/>
    <xf numFmtId="0" fontId="39" fillId="11" borderId="0" xfId="0" applyFont="1" applyFill="1" applyAlignment="1" applyProtection="1">
      <alignment horizontal="right"/>
      <protection locked="0"/>
    </xf>
    <xf numFmtId="0" fontId="38" fillId="11" borderId="0" xfId="0" applyFont="1" applyFill="1" applyAlignment="1" applyProtection="1">
      <alignment horizontal="center"/>
      <protection locked="0"/>
    </xf>
    <xf numFmtId="0" fontId="38" fillId="11" borderId="0" xfId="0" applyFont="1" applyFill="1" applyProtection="1">
      <protection locked="0"/>
    </xf>
    <xf numFmtId="173" fontId="38" fillId="11" borderId="0" xfId="0" applyNumberFormat="1" applyFont="1" applyFill="1" applyAlignment="1" applyProtection="1">
      <alignment horizontal="center"/>
      <protection locked="0"/>
    </xf>
    <xf numFmtId="0" fontId="15" fillId="8" borderId="97" xfId="0" applyFont="1" applyFill="1" applyBorder="1"/>
    <xf numFmtId="0" fontId="76" fillId="8" borderId="0" xfId="0" applyFont="1" applyFill="1" applyAlignment="1">
      <alignment horizontal="center"/>
    </xf>
    <xf numFmtId="0" fontId="12" fillId="8" borderId="0" xfId="0" applyFont="1" applyFill="1" applyAlignment="1">
      <alignment horizontal="center"/>
    </xf>
    <xf numFmtId="0" fontId="12" fillId="11" borderId="5" xfId="0" applyFont="1" applyFill="1" applyBorder="1" applyAlignment="1">
      <alignment horizontal="right"/>
    </xf>
    <xf numFmtId="187" fontId="77" fillId="11" borderId="5" xfId="0" applyNumberFormat="1" applyFont="1" applyFill="1" applyBorder="1" applyAlignment="1" applyProtection="1">
      <alignment horizontal="center"/>
      <protection locked="0"/>
    </xf>
    <xf numFmtId="0" fontId="77" fillId="11" borderId="5" xfId="0" applyFont="1" applyFill="1" applyBorder="1" applyAlignment="1" applyProtection="1">
      <alignment horizontal="center"/>
      <protection locked="0"/>
    </xf>
    <xf numFmtId="0" fontId="0" fillId="11" borderId="5" xfId="0" applyFill="1" applyBorder="1"/>
    <xf numFmtId="0" fontId="0" fillId="11" borderId="5" xfId="0" applyFill="1" applyBorder="1" applyAlignment="1">
      <alignment horizontal="center"/>
    </xf>
    <xf numFmtId="0" fontId="29" fillId="11" borderId="0" xfId="0" applyFont="1" applyFill="1"/>
    <xf numFmtId="0" fontId="12" fillId="11" borderId="5" xfId="0" applyFont="1" applyFill="1" applyBorder="1" applyAlignment="1">
      <alignment horizontal="left"/>
    </xf>
    <xf numFmtId="0" fontId="14" fillId="0" borderId="18" xfId="0" applyFont="1" applyBorder="1" applyAlignment="1" applyProtection="1">
      <alignment horizontal="center"/>
      <protection locked="0"/>
    </xf>
    <xf numFmtId="177" fontId="45" fillId="0" borderId="0" xfId="0" applyNumberFormat="1" applyFont="1" applyAlignment="1" applyProtection="1">
      <alignment horizontal="center"/>
      <protection locked="0"/>
    </xf>
    <xf numFmtId="177" fontId="45" fillId="0" borderId="0" xfId="0" applyNumberFormat="1" applyFont="1" applyAlignment="1" applyProtection="1">
      <alignment horizontal="left" indent="1"/>
      <protection locked="0"/>
    </xf>
    <xf numFmtId="0" fontId="15" fillId="11" borderId="0" xfId="0" applyFont="1" applyFill="1" applyProtection="1">
      <protection locked="0"/>
    </xf>
    <xf numFmtId="0" fontId="12" fillId="11" borderId="0" xfId="0" applyFont="1" applyFill="1" applyAlignment="1" applyProtection="1">
      <alignment horizontal="right"/>
      <protection locked="0"/>
    </xf>
    <xf numFmtId="0" fontId="15" fillId="11" borderId="0" xfId="0" applyFont="1" applyFill="1" applyAlignment="1" applyProtection="1">
      <alignment horizontal="left"/>
      <protection locked="0"/>
    </xf>
    <xf numFmtId="0" fontId="0" fillId="11" borderId="0" xfId="0" applyFill="1" applyAlignment="1" applyProtection="1">
      <alignment horizontal="left"/>
      <protection locked="0"/>
    </xf>
    <xf numFmtId="0" fontId="15" fillId="8" borderId="0" xfId="0" applyFont="1" applyFill="1" applyAlignment="1" applyProtection="1">
      <alignment horizontal="right"/>
      <protection locked="0"/>
    </xf>
    <xf numFmtId="0" fontId="99" fillId="11" borderId="0" xfId="0" applyFont="1" applyFill="1" applyAlignment="1" applyProtection="1">
      <alignment horizontal="center"/>
      <protection locked="0"/>
    </xf>
    <xf numFmtId="0" fontId="0" fillId="11" borderId="0" xfId="0" applyFill="1" applyProtection="1">
      <protection locked="0"/>
    </xf>
    <xf numFmtId="0" fontId="12" fillId="11" borderId="0" xfId="0" applyFont="1" applyFill="1" applyAlignment="1" applyProtection="1">
      <alignment horizontal="left"/>
      <protection locked="0"/>
    </xf>
    <xf numFmtId="0" fontId="12" fillId="11" borderId="0" xfId="0" applyFont="1" applyFill="1" applyAlignment="1" applyProtection="1">
      <alignment horizontal="center"/>
      <protection locked="0"/>
    </xf>
    <xf numFmtId="0" fontId="57" fillId="11" borderId="0" xfId="0" applyFont="1" applyFill="1" applyProtection="1">
      <protection locked="0"/>
    </xf>
    <xf numFmtId="0" fontId="12" fillId="8" borderId="6" xfId="0" applyFont="1" applyFill="1" applyBorder="1" applyAlignment="1" applyProtection="1">
      <alignment horizontal="center"/>
      <protection locked="0"/>
    </xf>
    <xf numFmtId="0" fontId="15" fillId="11" borderId="0" xfId="0" applyFont="1" applyFill="1" applyAlignment="1" applyProtection="1">
      <alignment horizontal="center"/>
      <protection locked="0"/>
    </xf>
    <xf numFmtId="0" fontId="98" fillId="8" borderId="0" xfId="0" applyFont="1" applyFill="1" applyAlignment="1" applyProtection="1">
      <alignment horizontal="center"/>
      <protection locked="0"/>
    </xf>
    <xf numFmtId="0" fontId="15" fillId="11" borderId="0" xfId="0" applyFont="1" applyFill="1" applyAlignment="1" applyProtection="1">
      <alignment horizontal="right"/>
      <protection locked="0"/>
    </xf>
    <xf numFmtId="0" fontId="12" fillId="0" borderId="6" xfId="20" applyNumberFormat="1" applyBorder="1" applyAlignment="1" applyProtection="1">
      <alignment horizontal="center"/>
      <protection locked="0"/>
    </xf>
    <xf numFmtId="0" fontId="12" fillId="0" borderId="6" xfId="24" applyNumberFormat="1" applyBorder="1" applyAlignment="1" applyProtection="1">
      <alignment horizontal="center"/>
      <protection locked="0"/>
    </xf>
    <xf numFmtId="0" fontId="47" fillId="0" borderId="0" xfId="124" applyFont="1" applyProtection="1">
      <protection hidden="1"/>
    </xf>
    <xf numFmtId="0" fontId="12" fillId="0" borderId="0" xfId="124" applyProtection="1">
      <protection hidden="1"/>
    </xf>
    <xf numFmtId="0" fontId="15" fillId="0" borderId="0" xfId="124" applyFont="1" applyAlignment="1" applyProtection="1">
      <alignment horizontal="centerContinuous"/>
      <protection hidden="1"/>
    </xf>
    <xf numFmtId="0" fontId="12" fillId="0" borderId="0" xfId="124" applyAlignment="1" applyProtection="1">
      <alignment horizontal="centerContinuous"/>
      <protection hidden="1"/>
    </xf>
    <xf numFmtId="0" fontId="85" fillId="0" borderId="0" xfId="124" applyFont="1" applyAlignment="1" applyProtection="1">
      <alignment horizontal="right"/>
      <protection hidden="1"/>
    </xf>
    <xf numFmtId="0" fontId="85" fillId="0" borderId="0" xfId="124" applyFont="1" applyAlignment="1" applyProtection="1">
      <alignment horizontal="center"/>
      <protection hidden="1"/>
    </xf>
    <xf numFmtId="0" fontId="40" fillId="0" borderId="0" xfId="124" applyFont="1" applyProtection="1">
      <protection hidden="1"/>
    </xf>
    <xf numFmtId="15" fontId="12" fillId="0" borderId="98" xfId="124" applyNumberFormat="1" applyBorder="1" applyAlignment="1" applyProtection="1">
      <alignment horizontal="left"/>
      <protection locked="0"/>
    </xf>
    <xf numFmtId="15" fontId="12" fillId="0" borderId="100" xfId="124" applyNumberFormat="1" applyBorder="1" applyAlignment="1" applyProtection="1">
      <alignment horizontal="left"/>
      <protection locked="0"/>
    </xf>
    <xf numFmtId="0" fontId="12" fillId="0" borderId="98" xfId="124" applyBorder="1" applyProtection="1">
      <protection locked="0"/>
    </xf>
    <xf numFmtId="0" fontId="12" fillId="0" borderId="100" xfId="124" applyBorder="1" applyProtection="1">
      <protection locked="0"/>
    </xf>
    <xf numFmtId="0" fontId="57" fillId="0" borderId="1" xfId="124" applyFont="1" applyBorder="1" applyAlignment="1" applyProtection="1">
      <alignment horizontal="center"/>
      <protection locked="0"/>
    </xf>
    <xf numFmtId="0" fontId="57" fillId="0" borderId="100" xfId="124" applyFont="1" applyBorder="1" applyProtection="1">
      <protection locked="0"/>
    </xf>
    <xf numFmtId="171" fontId="57" fillId="0" borderId="1" xfId="124" applyNumberFormat="1" applyFont="1" applyBorder="1" applyAlignment="1" applyProtection="1">
      <alignment horizontal="center"/>
      <protection locked="0"/>
    </xf>
    <xf numFmtId="171" fontId="57" fillId="0" borderId="1" xfId="124" applyNumberFormat="1" applyFont="1" applyBorder="1" applyAlignment="1" applyProtection="1">
      <alignment horizontal="center"/>
      <protection hidden="1"/>
    </xf>
    <xf numFmtId="0" fontId="87" fillId="0" borderId="0" xfId="124" applyFont="1" applyAlignment="1" applyProtection="1">
      <alignment horizontal="left"/>
      <protection hidden="1"/>
    </xf>
    <xf numFmtId="0" fontId="87" fillId="0" borderId="0" xfId="124" applyFont="1" applyAlignment="1" applyProtection="1">
      <alignment horizontal="centerContinuous"/>
      <protection hidden="1"/>
    </xf>
    <xf numFmtId="169" fontId="12" fillId="0" borderId="34" xfId="20" applyBorder="1" applyAlignment="1" applyProtection="1">
      <alignment horizontal="center"/>
      <protection locked="0"/>
    </xf>
    <xf numFmtId="169" fontId="12" fillId="0" borderId="6" xfId="20" applyBorder="1" applyAlignment="1" applyProtection="1">
      <alignment horizontal="center"/>
      <protection locked="0"/>
    </xf>
    <xf numFmtId="172" fontId="57" fillId="0" borderId="1" xfId="124" applyNumberFormat="1" applyFont="1" applyBorder="1" applyAlignment="1" applyProtection="1">
      <alignment horizontal="center"/>
      <protection locked="0"/>
    </xf>
    <xf numFmtId="0" fontId="14" fillId="0" borderId="0" xfId="87" applyFont="1" applyAlignment="1" applyProtection="1">
      <alignment horizontal="center"/>
      <protection locked="0"/>
    </xf>
    <xf numFmtId="2" fontId="14" fillId="0" borderId="0" xfId="87" applyNumberFormat="1" applyFont="1" applyAlignment="1" applyProtection="1">
      <alignment horizontal="center"/>
      <protection locked="0"/>
    </xf>
    <xf numFmtId="0" fontId="25" fillId="0" borderId="0" xfId="125" applyFont="1" applyProtection="1">
      <protection locked="0"/>
    </xf>
    <xf numFmtId="0" fontId="48" fillId="0" borderId="0" xfId="125" applyFont="1" applyProtection="1">
      <protection locked="0"/>
    </xf>
    <xf numFmtId="0" fontId="48" fillId="0" borderId="0" xfId="125" applyFont="1" applyAlignment="1" applyProtection="1">
      <alignment horizontal="left"/>
      <protection locked="0"/>
    </xf>
    <xf numFmtId="0" fontId="12" fillId="0" borderId="0" xfId="125" applyAlignment="1" applyProtection="1">
      <alignment horizontal="center"/>
      <protection locked="0"/>
    </xf>
    <xf numFmtId="0" fontId="12" fillId="0" borderId="0" xfId="125"/>
    <xf numFmtId="0" fontId="15" fillId="11" borderId="0" xfId="79" applyFont="1" applyFill="1"/>
    <xf numFmtId="0" fontId="12" fillId="11" borderId="0" xfId="79" applyFill="1"/>
    <xf numFmtId="0" fontId="12" fillId="11" borderId="60" xfId="0" applyFont="1" applyFill="1" applyBorder="1" applyProtection="1">
      <protection locked="0"/>
    </xf>
    <xf numFmtId="0" fontId="12" fillId="11" borderId="40" xfId="0" applyFont="1" applyFill="1" applyBorder="1" applyProtection="1">
      <protection locked="0"/>
    </xf>
    <xf numFmtId="0" fontId="15" fillId="11" borderId="0" xfId="80" applyFont="1" applyFill="1"/>
    <xf numFmtId="0" fontId="12" fillId="11" borderId="0" xfId="80" applyFill="1"/>
    <xf numFmtId="0" fontId="12" fillId="11" borderId="0" xfId="80" applyFill="1" applyProtection="1">
      <protection locked="0"/>
    </xf>
    <xf numFmtId="0" fontId="57" fillId="11" borderId="60" xfId="0" applyFont="1" applyFill="1" applyBorder="1" applyProtection="1">
      <protection locked="0"/>
    </xf>
    <xf numFmtId="0" fontId="26" fillId="11" borderId="0" xfId="0" applyFont="1" applyFill="1"/>
    <xf numFmtId="0" fontId="26" fillId="11" borderId="29" xfId="0" applyFont="1" applyFill="1" applyBorder="1"/>
    <xf numFmtId="0" fontId="26" fillId="11" borderId="0" xfId="0" applyFont="1" applyFill="1" applyAlignment="1">
      <alignment horizontal="center"/>
    </xf>
    <xf numFmtId="0" fontId="26" fillId="11" borderId="82" xfId="0" applyFont="1" applyFill="1" applyBorder="1"/>
    <xf numFmtId="0" fontId="26" fillId="11" borderId="5" xfId="0" applyFont="1" applyFill="1" applyBorder="1"/>
    <xf numFmtId="0" fontId="26" fillId="11" borderId="83" xfId="0" applyFont="1" applyFill="1" applyBorder="1"/>
    <xf numFmtId="0" fontId="14" fillId="0" borderId="16" xfId="0" applyFont="1" applyBorder="1" applyProtection="1">
      <protection locked="0"/>
    </xf>
    <xf numFmtId="0" fontId="14" fillId="0" borderId="25" xfId="0" applyFont="1" applyBorder="1" applyProtection="1">
      <protection locked="0"/>
    </xf>
    <xf numFmtId="0" fontId="14" fillId="12" borderId="16" xfId="0" applyFont="1" applyFill="1" applyBorder="1" applyAlignment="1" applyProtection="1">
      <alignment horizontal="center"/>
      <protection locked="0"/>
    </xf>
    <xf numFmtId="0" fontId="14" fillId="12" borderId="15" xfId="0" applyFont="1" applyFill="1" applyBorder="1" applyAlignment="1" applyProtection="1">
      <alignment horizontal="center"/>
      <protection locked="0"/>
    </xf>
    <xf numFmtId="0" fontId="14" fillId="12" borderId="27" xfId="0" applyFont="1" applyFill="1" applyBorder="1" applyAlignment="1" applyProtection="1">
      <alignment horizontal="center"/>
      <protection locked="0"/>
    </xf>
    <xf numFmtId="0" fontId="14" fillId="12" borderId="28" xfId="0" applyFont="1" applyFill="1" applyBorder="1" applyAlignment="1" applyProtection="1">
      <alignment horizontal="center"/>
      <protection locked="0"/>
    </xf>
    <xf numFmtId="0" fontId="14" fillId="12" borderId="33" xfId="0" applyFont="1" applyFill="1" applyBorder="1" applyAlignment="1" applyProtection="1">
      <alignment horizontal="center"/>
      <protection locked="0"/>
    </xf>
    <xf numFmtId="0" fontId="14" fillId="12" borderId="18" xfId="0" applyFont="1" applyFill="1" applyBorder="1" applyAlignment="1" applyProtection="1">
      <alignment horizontal="center"/>
      <protection locked="0"/>
    </xf>
    <xf numFmtId="0" fontId="20" fillId="12" borderId="18" xfId="0" applyFont="1" applyFill="1" applyBorder="1" applyAlignment="1" applyProtection="1">
      <alignment horizontal="center"/>
      <protection locked="0"/>
    </xf>
    <xf numFmtId="0" fontId="14" fillId="12" borderId="128" xfId="0" applyFont="1" applyFill="1" applyBorder="1" applyAlignment="1" applyProtection="1">
      <alignment horizontal="center"/>
      <protection locked="0"/>
    </xf>
    <xf numFmtId="0" fontId="25" fillId="12" borderId="20" xfId="126" applyFont="1" applyFill="1" applyBorder="1" applyAlignment="1">
      <alignment horizontal="center"/>
    </xf>
    <xf numFmtId="0" fontId="25" fillId="12" borderId="15" xfId="126" applyFont="1" applyFill="1" applyBorder="1" applyAlignment="1">
      <alignment horizontal="center"/>
    </xf>
    <xf numFmtId="167" fontId="25" fillId="12" borderId="15" xfId="126" applyNumberFormat="1" applyFont="1" applyFill="1" applyBorder="1"/>
    <xf numFmtId="0" fontId="30" fillId="11" borderId="10" xfId="0" applyFont="1" applyFill="1" applyBorder="1" applyProtection="1">
      <protection locked="0"/>
    </xf>
    <xf numFmtId="0" fontId="30" fillId="11" borderId="0" xfId="0" applyFont="1" applyFill="1" applyProtection="1">
      <protection locked="0"/>
    </xf>
    <xf numFmtId="0" fontId="17" fillId="11" borderId="17" xfId="0" applyFont="1" applyFill="1" applyBorder="1" applyAlignment="1" applyProtection="1">
      <alignment horizontal="centerContinuous"/>
      <protection locked="0"/>
    </xf>
    <xf numFmtId="0" fontId="20" fillId="11" borderId="17" xfId="0" applyFont="1" applyFill="1" applyBorder="1" applyProtection="1">
      <protection locked="0"/>
    </xf>
    <xf numFmtId="0" fontId="14" fillId="11" borderId="0" xfId="0" applyFont="1" applyFill="1" applyAlignment="1" applyProtection="1">
      <alignment horizontal="center"/>
      <protection locked="0"/>
    </xf>
    <xf numFmtId="0" fontId="20" fillId="11" borderId="0" xfId="0" applyFont="1" applyFill="1" applyProtection="1">
      <protection locked="0"/>
    </xf>
    <xf numFmtId="3" fontId="14" fillId="11" borderId="0" xfId="0" applyNumberFormat="1" applyFont="1" applyFill="1" applyAlignment="1" applyProtection="1">
      <alignment horizontal="centerContinuous"/>
      <protection locked="0"/>
    </xf>
    <xf numFmtId="3" fontId="14" fillId="11" borderId="11" xfId="0" applyNumberFormat="1" applyFont="1" applyFill="1" applyBorder="1" applyAlignment="1" applyProtection="1">
      <alignment horizontal="centerContinuous"/>
      <protection locked="0"/>
    </xf>
    <xf numFmtId="0" fontId="0" fillId="11" borderId="60" xfId="0" applyFill="1" applyBorder="1" applyAlignment="1" applyProtection="1">
      <alignment horizontal="center"/>
      <protection locked="0"/>
    </xf>
    <xf numFmtId="0" fontId="14" fillId="11" borderId="36" xfId="0" applyFont="1" applyFill="1" applyBorder="1" applyAlignment="1" applyProtection="1">
      <alignment horizontal="center"/>
      <protection locked="0"/>
    </xf>
    <xf numFmtId="0" fontId="14" fillId="11" borderId="36" xfId="0" applyFont="1" applyFill="1" applyBorder="1" applyAlignment="1" applyProtection="1">
      <alignment horizontal="centerContinuous"/>
      <protection locked="0"/>
    </xf>
    <xf numFmtId="0" fontId="14" fillId="11" borderId="61" xfId="0" applyFont="1" applyFill="1" applyBorder="1" applyAlignment="1" applyProtection="1">
      <alignment horizontal="centerContinuous"/>
      <protection locked="0"/>
    </xf>
    <xf numFmtId="0" fontId="14" fillId="11" borderId="60" xfId="0" applyFont="1" applyFill="1" applyBorder="1" applyAlignment="1" applyProtection="1">
      <alignment horizontal="center"/>
      <protection locked="0"/>
    </xf>
    <xf numFmtId="0" fontId="14" fillId="11" borderId="61" xfId="0" applyFont="1" applyFill="1" applyBorder="1" applyAlignment="1" applyProtection="1">
      <alignment horizontal="center"/>
      <protection locked="0"/>
    </xf>
    <xf numFmtId="0" fontId="20" fillId="11" borderId="61" xfId="0" applyFont="1" applyFill="1" applyBorder="1" applyAlignment="1" applyProtection="1">
      <alignment horizontal="center"/>
      <protection locked="0"/>
    </xf>
    <xf numFmtId="0" fontId="20" fillId="11" borderId="36" xfId="0" applyFont="1" applyFill="1" applyBorder="1" applyAlignment="1" applyProtection="1">
      <alignment horizontal="center"/>
      <protection locked="0"/>
    </xf>
    <xf numFmtId="0" fontId="20" fillId="11" borderId="36" xfId="0" applyFont="1" applyFill="1" applyBorder="1" applyAlignment="1" applyProtection="1">
      <alignment horizontal="centerContinuous"/>
      <protection locked="0"/>
    </xf>
    <xf numFmtId="0" fontId="20" fillId="11" borderId="60" xfId="0" applyFont="1" applyFill="1" applyBorder="1" applyAlignment="1" applyProtection="1">
      <alignment horizontal="center"/>
      <protection locked="0"/>
    </xf>
    <xf numFmtId="0" fontId="14" fillId="11" borderId="49" xfId="0" applyFont="1" applyFill="1" applyBorder="1" applyAlignment="1" applyProtection="1">
      <alignment horizontal="center"/>
      <protection locked="0"/>
    </xf>
    <xf numFmtId="0" fontId="14" fillId="11" borderId="40" xfId="0" applyFont="1" applyFill="1" applyBorder="1" applyAlignment="1" applyProtection="1">
      <alignment horizontal="center"/>
      <protection locked="0"/>
    </xf>
    <xf numFmtId="0" fontId="14" fillId="11" borderId="45" xfId="0" applyFont="1" applyFill="1" applyBorder="1" applyAlignment="1" applyProtection="1">
      <alignment horizontal="center"/>
      <protection locked="0"/>
    </xf>
    <xf numFmtId="0" fontId="47" fillId="11" borderId="0" xfId="0" applyFont="1" applyFill="1" applyAlignment="1" applyProtection="1">
      <alignment horizontal="centerContinuous"/>
      <protection locked="0"/>
    </xf>
    <xf numFmtId="0" fontId="0" fillId="11" borderId="11" xfId="0" applyFill="1" applyBorder="1" applyAlignment="1" applyProtection="1">
      <alignment horizontal="center"/>
      <protection locked="0"/>
    </xf>
    <xf numFmtId="0" fontId="0" fillId="11" borderId="4" xfId="0" applyFill="1" applyBorder="1" applyProtection="1">
      <protection locked="0"/>
    </xf>
    <xf numFmtId="0" fontId="0" fillId="11" borderId="11" xfId="0" applyFill="1" applyBorder="1" applyProtection="1">
      <protection locked="0"/>
    </xf>
    <xf numFmtId="0" fontId="14" fillId="11" borderId="10" xfId="0" applyFont="1" applyFill="1" applyBorder="1" applyProtection="1">
      <protection locked="0"/>
    </xf>
    <xf numFmtId="0" fontId="14" fillId="11" borderId="0" xfId="0" applyFont="1" applyFill="1" applyProtection="1">
      <protection locked="0"/>
    </xf>
    <xf numFmtId="178" fontId="14" fillId="11" borderId="0" xfId="0" applyNumberFormat="1" applyFont="1" applyFill="1" applyAlignment="1" applyProtection="1">
      <alignment horizontal="center"/>
      <protection locked="0"/>
    </xf>
    <xf numFmtId="0" fontId="14" fillId="11" borderId="72" xfId="0" applyFont="1" applyFill="1" applyBorder="1" applyAlignment="1" applyProtection="1">
      <alignment horizontal="centerContinuous"/>
      <protection locked="0"/>
    </xf>
    <xf numFmtId="0" fontId="14" fillId="11" borderId="17" xfId="0" applyFont="1" applyFill="1" applyBorder="1" applyAlignment="1" applyProtection="1">
      <alignment horizontal="centerContinuous"/>
      <protection locked="0"/>
    </xf>
    <xf numFmtId="0" fontId="14" fillId="11" borderId="17" xfId="0" applyFont="1" applyFill="1" applyBorder="1" applyAlignment="1" applyProtection="1">
      <alignment horizontal="center"/>
      <protection locked="0"/>
    </xf>
    <xf numFmtId="0" fontId="20" fillId="12" borderId="46" xfId="0" applyFont="1" applyFill="1" applyBorder="1" applyAlignment="1" applyProtection="1">
      <alignment horizontal="center"/>
      <protection locked="0"/>
    </xf>
    <xf numFmtId="0" fontId="13" fillId="12" borderId="84" xfId="0" applyFont="1" applyFill="1" applyBorder="1" applyAlignment="1" applyProtection="1">
      <alignment horizontal="center"/>
      <protection locked="0"/>
    </xf>
    <xf numFmtId="0" fontId="13" fillId="12" borderId="6" xfId="0" applyFont="1" applyFill="1" applyBorder="1" applyAlignment="1" applyProtection="1">
      <alignment horizontal="center"/>
      <protection locked="0"/>
    </xf>
    <xf numFmtId="0" fontId="20" fillId="12" borderId="72" xfId="0" applyFont="1" applyFill="1" applyBorder="1" applyAlignment="1" applyProtection="1">
      <alignment horizontal="left"/>
      <protection locked="0"/>
    </xf>
    <xf numFmtId="0" fontId="20" fillId="12" borderId="46" xfId="20" applyNumberFormat="1" applyFont="1" applyFill="1" applyBorder="1" applyAlignment="1" applyProtection="1">
      <alignment horizontal="center"/>
      <protection locked="0"/>
    </xf>
    <xf numFmtId="0" fontId="20" fillId="12" borderId="17" xfId="20" applyNumberFormat="1" applyFont="1" applyFill="1" applyBorder="1" applyAlignment="1" applyProtection="1">
      <alignment horizontal="center"/>
      <protection locked="0"/>
    </xf>
    <xf numFmtId="0" fontId="47" fillId="11" borderId="42" xfId="0" applyFont="1" applyFill="1" applyBorder="1" applyAlignment="1" applyProtection="1">
      <alignment horizontal="center"/>
      <protection locked="0"/>
    </xf>
    <xf numFmtId="0" fontId="48" fillId="11" borderId="33" xfId="0" applyFont="1" applyFill="1" applyBorder="1" applyAlignment="1" applyProtection="1">
      <alignment horizontal="center"/>
      <protection locked="0"/>
    </xf>
    <xf numFmtId="0" fontId="14" fillId="11" borderId="42" xfId="0" applyFont="1" applyFill="1" applyBorder="1" applyAlignment="1" applyProtection="1">
      <alignment horizontal="center"/>
      <protection locked="0"/>
    </xf>
    <xf numFmtId="0" fontId="0" fillId="11" borderId="4" xfId="0" applyFill="1" applyBorder="1" applyAlignment="1" applyProtection="1">
      <alignment horizontal="center"/>
      <protection locked="0"/>
    </xf>
    <xf numFmtId="0" fontId="0" fillId="11" borderId="43" xfId="0" applyFill="1" applyBorder="1" applyAlignment="1" applyProtection="1">
      <alignment horizontal="center"/>
      <protection locked="0"/>
    </xf>
    <xf numFmtId="0" fontId="47" fillId="0" borderId="42" xfId="0" applyFont="1" applyBorder="1" applyAlignment="1" applyProtection="1">
      <alignment horizontal="left" indent="2"/>
      <protection locked="0"/>
    </xf>
    <xf numFmtId="0" fontId="47" fillId="0" borderId="4" xfId="0" applyFont="1" applyBorder="1" applyAlignment="1" applyProtection="1">
      <alignment horizontal="left" indent="2"/>
      <protection locked="0"/>
    </xf>
    <xf numFmtId="0" fontId="14" fillId="13" borderId="6" xfId="0" applyFont="1" applyFill="1" applyBorder="1" applyAlignment="1" applyProtection="1">
      <alignment horizontal="center"/>
      <protection locked="0"/>
    </xf>
    <xf numFmtId="0" fontId="83" fillId="11" borderId="0" xfId="0" applyFont="1" applyFill="1" applyAlignment="1">
      <alignment horizontal="center" vertical="center"/>
    </xf>
    <xf numFmtId="0" fontId="35" fillId="11" borderId="0" xfId="0" applyFont="1" applyFill="1"/>
    <xf numFmtId="0" fontId="0" fillId="14" borderId="0" xfId="0" applyFill="1"/>
    <xf numFmtId="0" fontId="77" fillId="11" borderId="0" xfId="0" applyFont="1" applyFill="1" applyProtection="1">
      <protection locked="0"/>
    </xf>
    <xf numFmtId="0" fontId="103" fillId="0" borderId="0" xfId="0" applyFont="1"/>
    <xf numFmtId="187" fontId="77" fillId="12" borderId="0" xfId="0" applyNumberFormat="1" applyFont="1" applyFill="1" applyAlignment="1" applyProtection="1">
      <alignment horizontal="center"/>
      <protection locked="0"/>
    </xf>
    <xf numFmtId="0" fontId="77" fillId="12" borderId="0" xfId="0" applyFont="1" applyFill="1" applyAlignment="1" applyProtection="1">
      <alignment horizontal="center"/>
      <protection locked="0"/>
    </xf>
    <xf numFmtId="0" fontId="78" fillId="12" borderId="0" xfId="0" applyFont="1" applyFill="1" applyAlignment="1" applyProtection="1">
      <alignment horizontal="left"/>
      <protection locked="0"/>
    </xf>
    <xf numFmtId="189" fontId="77" fillId="12" borderId="0" xfId="0" applyNumberFormat="1" applyFont="1" applyFill="1" applyAlignment="1" applyProtection="1">
      <alignment horizontal="center"/>
      <protection locked="0"/>
    </xf>
    <xf numFmtId="0" fontId="78" fillId="12" borderId="0" xfId="0" applyFont="1" applyFill="1" applyAlignment="1" applyProtection="1">
      <alignment horizontal="center"/>
      <protection locked="0"/>
    </xf>
    <xf numFmtId="2" fontId="57" fillId="12" borderId="91" xfId="0" applyNumberFormat="1" applyFont="1" applyFill="1" applyBorder="1" applyAlignment="1" applyProtection="1">
      <alignment horizontal="center"/>
      <protection locked="0"/>
    </xf>
    <xf numFmtId="2" fontId="34" fillId="12" borderId="125" xfId="0" applyNumberFormat="1" applyFont="1" applyFill="1" applyBorder="1" applyAlignment="1" applyProtection="1">
      <alignment horizontal="center"/>
      <protection locked="0"/>
    </xf>
    <xf numFmtId="2" fontId="57" fillId="12" borderId="93" xfId="0" applyNumberFormat="1" applyFont="1" applyFill="1" applyBorder="1" applyAlignment="1" applyProtection="1">
      <alignment horizontal="center"/>
      <protection locked="0"/>
    </xf>
    <xf numFmtId="2" fontId="34" fillId="12" borderId="126" xfId="0" applyNumberFormat="1" applyFont="1" applyFill="1" applyBorder="1" applyAlignment="1" applyProtection="1">
      <alignment horizontal="center"/>
      <protection locked="0"/>
    </xf>
    <xf numFmtId="2" fontId="57" fillId="12" borderId="95" xfId="0" applyNumberFormat="1" applyFont="1" applyFill="1" applyBorder="1" applyAlignment="1" applyProtection="1">
      <alignment horizontal="center"/>
      <protection locked="0"/>
    </xf>
    <xf numFmtId="2" fontId="34" fillId="12" borderId="127" xfId="0" applyNumberFormat="1" applyFont="1" applyFill="1" applyBorder="1" applyAlignment="1" applyProtection="1">
      <alignment horizontal="center"/>
      <protection locked="0"/>
    </xf>
    <xf numFmtId="0" fontId="104" fillId="0" borderId="0" xfId="0" applyFont="1" applyAlignment="1">
      <alignment horizontal="left" indent="3"/>
    </xf>
    <xf numFmtId="0" fontId="33" fillId="0" borderId="6" xfId="0" applyFont="1" applyBorder="1" applyAlignment="1">
      <alignment horizontal="center"/>
    </xf>
    <xf numFmtId="0" fontId="33" fillId="0" borderId="6" xfId="0" applyFont="1" applyBorder="1" applyProtection="1">
      <protection locked="0"/>
    </xf>
    <xf numFmtId="0" fontId="33" fillId="0" borderId="6" xfId="0" applyFont="1" applyBorder="1" applyAlignment="1" applyProtection="1">
      <alignment horizontal="center"/>
      <protection locked="0"/>
    </xf>
    <xf numFmtId="172" fontId="33" fillId="0" borderId="6" xfId="0" applyNumberFormat="1" applyFont="1" applyBorder="1" applyAlignment="1" applyProtection="1">
      <alignment horizontal="center"/>
      <protection locked="0"/>
    </xf>
    <xf numFmtId="172" fontId="14" fillId="0" borderId="6" xfId="0" applyNumberFormat="1" applyFont="1" applyBorder="1" applyAlignment="1" applyProtection="1">
      <alignment horizontal="center"/>
      <protection locked="0"/>
    </xf>
    <xf numFmtId="0" fontId="33" fillId="12" borderId="6" xfId="0" applyFont="1" applyFill="1" applyBorder="1" applyAlignment="1" applyProtection="1">
      <alignment horizontal="centerContinuous"/>
      <protection locked="0"/>
    </xf>
    <xf numFmtId="0" fontId="15" fillId="12" borderId="6" xfId="0" applyFont="1" applyFill="1" applyBorder="1" applyProtection="1">
      <protection locked="0"/>
    </xf>
    <xf numFmtId="0" fontId="13" fillId="12" borderId="6" xfId="0" applyFont="1" applyFill="1" applyBorder="1" applyAlignment="1" applyProtection="1">
      <alignment horizontal="centerContinuous"/>
      <protection locked="0"/>
    </xf>
    <xf numFmtId="0" fontId="12" fillId="8" borderId="0" xfId="45" applyFill="1" applyAlignment="1" applyProtection="1">
      <alignment horizontal="left" wrapText="1"/>
      <protection locked="0"/>
    </xf>
    <xf numFmtId="0" fontId="12" fillId="8" borderId="0" xfId="45" applyFill="1" applyAlignment="1" applyProtection="1">
      <alignment horizontal="right"/>
      <protection locked="0"/>
    </xf>
    <xf numFmtId="0" fontId="12" fillId="8" borderId="0" xfId="0" applyFont="1" applyFill="1" applyAlignment="1" applyProtection="1">
      <alignment horizontal="left" wrapText="1"/>
      <protection locked="0"/>
    </xf>
    <xf numFmtId="0" fontId="12" fillId="8" borderId="0" xfId="45" applyFill="1" applyAlignment="1" applyProtection="1">
      <alignment horizontal="left"/>
      <protection locked="0"/>
    </xf>
    <xf numFmtId="187" fontId="107" fillId="8" borderId="0" xfId="45" applyNumberFormat="1" applyFont="1" applyFill="1" applyAlignment="1" applyProtection="1">
      <alignment horizontal="center"/>
      <protection locked="0"/>
    </xf>
    <xf numFmtId="0" fontId="104" fillId="0" borderId="0" xfId="0" applyFont="1" applyAlignment="1">
      <alignment horizontal="left" indent="6"/>
    </xf>
    <xf numFmtId="0" fontId="107" fillId="11" borderId="0" xfId="45" applyFont="1" applyFill="1" applyAlignment="1" applyProtection="1">
      <alignment horizontal="center"/>
      <protection locked="0"/>
    </xf>
    <xf numFmtId="0" fontId="17" fillId="0" borderId="17" xfId="125" applyFont="1" applyBorder="1"/>
    <xf numFmtId="170" fontId="14" fillId="0" borderId="6" xfId="0" applyNumberFormat="1" applyFont="1" applyBorder="1" applyAlignment="1" applyProtection="1">
      <alignment horizontal="center"/>
      <protection locked="0"/>
    </xf>
    <xf numFmtId="4" fontId="14" fillId="0" borderId="6" xfId="0" applyNumberFormat="1" applyFont="1" applyBorder="1" applyAlignment="1" applyProtection="1">
      <alignment horizontal="center"/>
      <protection locked="0"/>
    </xf>
    <xf numFmtId="2" fontId="14" fillId="0" borderId="6" xfId="0" applyNumberFormat="1" applyFont="1" applyBorder="1" applyAlignment="1" applyProtection="1">
      <alignment horizontal="center"/>
      <protection locked="0"/>
    </xf>
    <xf numFmtId="0" fontId="13" fillId="12" borderId="6" xfId="0" applyFont="1" applyFill="1" applyBorder="1" applyAlignment="1" applyProtection="1">
      <alignment horizontal="left"/>
      <protection locked="0"/>
    </xf>
    <xf numFmtId="0" fontId="111" fillId="11" borderId="0" xfId="0" applyFont="1" applyFill="1"/>
    <xf numFmtId="0" fontId="59" fillId="0" borderId="0" xfId="44" applyFont="1" applyAlignment="1" applyProtection="1">
      <alignment horizontal="center"/>
      <protection locked="0"/>
    </xf>
    <xf numFmtId="0" fontId="71" fillId="0" borderId="0" xfId="44" applyFont="1" applyAlignment="1" applyProtection="1">
      <alignment horizontal="center"/>
      <protection locked="0"/>
    </xf>
    <xf numFmtId="0" fontId="12" fillId="0" borderId="0" xfId="44" applyProtection="1">
      <protection locked="0"/>
    </xf>
    <xf numFmtId="0" fontId="53" fillId="2" borderId="0" xfId="44" applyFont="1" applyFill="1" applyAlignment="1" applyProtection="1">
      <alignment horizontal="center"/>
      <protection locked="0"/>
    </xf>
    <xf numFmtId="0" fontId="63" fillId="2" borderId="0" xfId="44" applyFont="1" applyFill="1" applyAlignment="1" applyProtection="1">
      <alignment horizontal="center"/>
      <protection locked="0"/>
    </xf>
    <xf numFmtId="0" fontId="63" fillId="2" borderId="75" xfId="44" applyFont="1" applyFill="1" applyBorder="1" applyAlignment="1" applyProtection="1">
      <alignment horizontal="center"/>
      <protection locked="0"/>
    </xf>
    <xf numFmtId="0" fontId="63" fillId="0" borderId="0" xfId="44" applyFont="1" applyAlignment="1" applyProtection="1">
      <alignment horizontal="center"/>
      <protection locked="0"/>
    </xf>
    <xf numFmtId="15" fontId="53" fillId="0" borderId="74" xfId="44" applyNumberFormat="1" applyFont="1" applyBorder="1" applyAlignment="1" applyProtection="1">
      <alignment horizontal="center"/>
      <protection locked="0"/>
    </xf>
    <xf numFmtId="0" fontId="53" fillId="0" borderId="0" xfId="44" applyFont="1" applyAlignment="1" applyProtection="1">
      <alignment horizontal="center"/>
      <protection locked="0"/>
    </xf>
    <xf numFmtId="0" fontId="64" fillId="2" borderId="0" xfId="44" applyFont="1" applyFill="1" applyAlignment="1" applyProtection="1">
      <alignment horizontal="center"/>
      <protection locked="0"/>
    </xf>
    <xf numFmtId="15" fontId="65" fillId="0" borderId="74" xfId="44" applyNumberFormat="1" applyFont="1" applyBorder="1" applyAlignment="1" applyProtection="1">
      <alignment horizontal="center"/>
      <protection locked="0"/>
    </xf>
    <xf numFmtId="0" fontId="64" fillId="0" borderId="0" xfId="44" applyFont="1" applyAlignment="1" applyProtection="1">
      <alignment horizontal="center"/>
      <protection locked="0"/>
    </xf>
    <xf numFmtId="0" fontId="66" fillId="0" borderId="0" xfId="44" applyFont="1" applyAlignment="1" applyProtection="1">
      <alignment horizontal="center"/>
      <protection locked="0"/>
    </xf>
    <xf numFmtId="0" fontId="68" fillId="2" borderId="0" xfId="44" applyFont="1" applyFill="1" applyAlignment="1" applyProtection="1">
      <alignment horizontal="center"/>
      <protection locked="0"/>
    </xf>
    <xf numFmtId="171" fontId="63" fillId="2" borderId="75" xfId="44" applyNumberFormat="1" applyFont="1" applyFill="1" applyBorder="1" applyAlignment="1" applyProtection="1">
      <alignment horizontal="center"/>
      <protection locked="0"/>
    </xf>
    <xf numFmtId="15" fontId="69" fillId="0" borderId="74" xfId="44" applyNumberFormat="1" applyFont="1" applyBorder="1" applyAlignment="1" applyProtection="1">
      <alignment horizontal="center"/>
      <protection locked="0"/>
    </xf>
    <xf numFmtId="0" fontId="59" fillId="2" borderId="0" xfId="44" applyFont="1" applyFill="1" applyAlignment="1" applyProtection="1">
      <alignment horizontal="center"/>
      <protection locked="0"/>
    </xf>
    <xf numFmtId="171" fontId="71" fillId="0" borderId="0" xfId="44" applyNumberFormat="1" applyFont="1" applyAlignment="1" applyProtection="1">
      <alignment horizontal="center"/>
      <protection locked="0"/>
    </xf>
    <xf numFmtId="0" fontId="71" fillId="2" borderId="0" xfId="44" applyFont="1" applyFill="1" applyAlignment="1" applyProtection="1">
      <alignment horizontal="center"/>
      <protection locked="0"/>
    </xf>
    <xf numFmtId="171" fontId="59" fillId="2" borderId="75" xfId="44" applyNumberFormat="1" applyFont="1" applyFill="1" applyBorder="1" applyAlignment="1" applyProtection="1">
      <alignment horizontal="center"/>
      <protection locked="0"/>
    </xf>
    <xf numFmtId="0" fontId="59" fillId="0" borderId="0" xfId="44" applyFont="1" applyProtection="1">
      <protection locked="0"/>
    </xf>
    <xf numFmtId="15" fontId="69" fillId="0" borderId="80" xfId="44" applyNumberFormat="1" applyFont="1" applyBorder="1" applyAlignment="1" applyProtection="1">
      <alignment horizontal="center"/>
      <protection locked="0"/>
    </xf>
    <xf numFmtId="0" fontId="59" fillId="0" borderId="80" xfId="44" applyFont="1" applyBorder="1" applyAlignment="1" applyProtection="1">
      <alignment horizontal="center"/>
      <protection locked="0"/>
    </xf>
    <xf numFmtId="171" fontId="71" fillId="0" borderId="80" xfId="44" applyNumberFormat="1" applyFont="1" applyBorder="1" applyAlignment="1" applyProtection="1">
      <alignment horizontal="center"/>
      <protection locked="0"/>
    </xf>
    <xf numFmtId="0" fontId="71" fillId="0" borderId="80" xfId="44" applyFont="1" applyBorder="1" applyAlignment="1" applyProtection="1">
      <alignment horizontal="center"/>
      <protection locked="0"/>
    </xf>
    <xf numFmtId="15" fontId="69" fillId="0" borderId="0" xfId="44" applyNumberFormat="1" applyFont="1" applyAlignment="1" applyProtection="1">
      <alignment horizontal="center"/>
      <protection locked="0"/>
    </xf>
    <xf numFmtId="0" fontId="26" fillId="11" borderId="29" xfId="0" applyFont="1" applyFill="1" applyBorder="1" applyAlignment="1">
      <alignment horizontal="center"/>
    </xf>
    <xf numFmtId="0" fontId="26" fillId="11" borderId="0" xfId="0" applyFont="1" applyFill="1" applyAlignment="1">
      <alignment horizontal="left" vertical="top" wrapText="1"/>
    </xf>
    <xf numFmtId="0" fontId="26" fillId="11" borderId="17" xfId="0" applyFont="1" applyFill="1" applyBorder="1" applyAlignment="1">
      <alignment horizontal="center"/>
    </xf>
    <xf numFmtId="0" fontId="113" fillId="11" borderId="29" xfId="0" applyFont="1" applyFill="1" applyBorder="1"/>
    <xf numFmtId="0" fontId="115" fillId="11" borderId="0" xfId="0" applyFont="1" applyFill="1"/>
    <xf numFmtId="0" fontId="115" fillId="11" borderId="81" xfId="0" applyFont="1" applyFill="1" applyBorder="1"/>
    <xf numFmtId="0" fontId="116" fillId="0" borderId="0" xfId="0" applyFont="1"/>
    <xf numFmtId="0" fontId="114" fillId="11" borderId="0" xfId="0" applyFont="1" applyFill="1" applyAlignment="1">
      <alignment horizontal="left"/>
    </xf>
    <xf numFmtId="0" fontId="115" fillId="0" borderId="0" xfId="0" applyFont="1"/>
    <xf numFmtId="0" fontId="115" fillId="11" borderId="29" xfId="0" applyFont="1" applyFill="1" applyBorder="1"/>
    <xf numFmtId="0" fontId="116" fillId="11" borderId="0" xfId="0" applyFont="1" applyFill="1"/>
    <xf numFmtId="0" fontId="115" fillId="11" borderId="0" xfId="0" applyFont="1" applyFill="1" applyAlignment="1">
      <alignment horizontal="center"/>
    </xf>
    <xf numFmtId="0" fontId="115" fillId="11" borderId="81" xfId="0" applyFont="1" applyFill="1" applyBorder="1" applyAlignment="1">
      <alignment horizontal="left" wrapText="1"/>
    </xf>
    <xf numFmtId="0" fontId="115" fillId="11" borderId="0" xfId="0" applyFont="1" applyFill="1" applyAlignment="1">
      <alignment horizontal="left"/>
    </xf>
    <xf numFmtId="0" fontId="115" fillId="11" borderId="0" xfId="0" applyFont="1" applyFill="1" applyAlignment="1">
      <alignment horizontal="left" wrapText="1"/>
    </xf>
    <xf numFmtId="0" fontId="117" fillId="11" borderId="0" xfId="0" applyFont="1" applyFill="1"/>
    <xf numFmtId="0" fontId="0" fillId="11" borderId="107" xfId="0" applyFill="1" applyBorder="1"/>
    <xf numFmtId="0" fontId="0" fillId="11" borderId="96" xfId="0" applyFill="1" applyBorder="1"/>
    <xf numFmtId="0" fontId="0" fillId="11" borderId="108" xfId="0" applyFill="1" applyBorder="1"/>
    <xf numFmtId="0" fontId="113" fillId="10" borderId="15" xfId="0" applyFont="1" applyFill="1" applyBorder="1" applyAlignment="1">
      <alignment horizontal="left" vertical="center"/>
    </xf>
    <xf numFmtId="0" fontId="113" fillId="10" borderId="25" xfId="0" applyFont="1" applyFill="1" applyBorder="1" applyAlignment="1">
      <alignment horizontal="center" vertical="center"/>
    </xf>
    <xf numFmtId="0" fontId="26" fillId="11" borderId="107" xfId="0" applyFont="1" applyFill="1" applyBorder="1"/>
    <xf numFmtId="0" fontId="26" fillId="11" borderId="96" xfId="0" applyFont="1" applyFill="1" applyBorder="1"/>
    <xf numFmtId="0" fontId="26" fillId="11" borderId="108" xfId="0" applyFont="1" applyFill="1" applyBorder="1"/>
    <xf numFmtId="0" fontId="26" fillId="11" borderId="29" xfId="0" applyFont="1" applyFill="1" applyBorder="1" applyAlignment="1">
      <alignment horizontal="center" vertical="center"/>
    </xf>
    <xf numFmtId="0" fontId="119" fillId="11" borderId="0" xfId="0" applyFont="1" applyFill="1" applyAlignment="1">
      <alignment horizontal="center"/>
    </xf>
    <xf numFmtId="0" fontId="119" fillId="11" borderId="0" xfId="0" applyFont="1" applyFill="1" applyAlignment="1">
      <alignment wrapText="1"/>
    </xf>
    <xf numFmtId="0" fontId="0" fillId="0" borderId="29" xfId="0" applyBorder="1"/>
    <xf numFmtId="0" fontId="115" fillId="11" borderId="81" xfId="0" applyFont="1" applyFill="1" applyBorder="1" applyAlignment="1">
      <alignment vertical="top" wrapText="1"/>
    </xf>
    <xf numFmtId="0" fontId="113" fillId="11" borderId="0" xfId="0" applyFont="1" applyFill="1"/>
    <xf numFmtId="0" fontId="115" fillId="11" borderId="0" xfId="0" applyFont="1" applyFill="1" applyAlignment="1">
      <alignment vertical="center"/>
    </xf>
    <xf numFmtId="0" fontId="116" fillId="0" borderId="29" xfId="0" applyFont="1" applyBorder="1"/>
    <xf numFmtId="0" fontId="115" fillId="0" borderId="81" xfId="0" applyFont="1" applyBorder="1"/>
    <xf numFmtId="0" fontId="26" fillId="11" borderId="81" xfId="0" applyFont="1" applyFill="1" applyBorder="1" applyAlignment="1">
      <alignment horizontal="center"/>
    </xf>
    <xf numFmtId="0" fontId="119" fillId="11" borderId="0" xfId="0" applyFont="1" applyFill="1"/>
    <xf numFmtId="0" fontId="115" fillId="11" borderId="29" xfId="0" applyFont="1" applyFill="1" applyBorder="1" applyAlignment="1">
      <alignment horizontal="right" vertical="center"/>
    </xf>
    <xf numFmtId="0" fontId="115" fillId="11" borderId="29" xfId="0" applyFont="1" applyFill="1" applyBorder="1" applyAlignment="1">
      <alignment horizontal="right"/>
    </xf>
    <xf numFmtId="0" fontId="116" fillId="0" borderId="29" xfId="0" applyFont="1" applyBorder="1" applyAlignment="1">
      <alignment horizontal="right"/>
    </xf>
    <xf numFmtId="0" fontId="115" fillId="11" borderId="0" xfId="0" applyFont="1" applyFill="1" applyAlignment="1">
      <alignment horizontal="left" vertical="top"/>
    </xf>
    <xf numFmtId="0" fontId="114" fillId="11" borderId="81" xfId="0" applyFont="1" applyFill="1" applyBorder="1" applyAlignment="1">
      <alignment horizontal="left"/>
    </xf>
    <xf numFmtId="0" fontId="115" fillId="11" borderId="81" xfId="0" applyFont="1" applyFill="1" applyBorder="1" applyAlignment="1">
      <alignment horizontal="left" vertical="center"/>
    </xf>
    <xf numFmtId="0" fontId="113" fillId="11" borderId="81" xfId="0" applyFont="1" applyFill="1" applyBorder="1" applyAlignment="1">
      <alignment horizontal="center" vertical="center"/>
    </xf>
    <xf numFmtId="0" fontId="26" fillId="11" borderId="81" xfId="0" applyFont="1" applyFill="1" applyBorder="1"/>
    <xf numFmtId="0" fontId="113" fillId="11" borderId="81" xfId="0" applyFont="1" applyFill="1" applyBorder="1" applyAlignment="1">
      <alignment horizontal="center"/>
    </xf>
    <xf numFmtId="0" fontId="115" fillId="11" borderId="81" xfId="0" applyFont="1" applyFill="1" applyBorder="1" applyAlignment="1">
      <alignment horizontal="left" vertical="center" wrapText="1"/>
    </xf>
    <xf numFmtId="0" fontId="115" fillId="0" borderId="81" xfId="0" applyFont="1" applyBorder="1" applyAlignment="1">
      <alignment vertical="top" wrapText="1"/>
    </xf>
    <xf numFmtId="0" fontId="115" fillId="11" borderId="81" xfId="0" applyFont="1" applyFill="1" applyBorder="1" applyAlignment="1">
      <alignment horizontal="left" vertical="top" wrapText="1"/>
    </xf>
    <xf numFmtId="0" fontId="115" fillId="11" borderId="81" xfId="0" applyFont="1" applyFill="1" applyBorder="1" applyAlignment="1">
      <alignment horizontal="left" vertical="top"/>
    </xf>
    <xf numFmtId="0" fontId="26" fillId="11" borderId="81" xfId="0" applyFont="1" applyFill="1" applyBorder="1" applyAlignment="1">
      <alignment horizontal="left" vertical="top" wrapText="1"/>
    </xf>
    <xf numFmtId="0" fontId="116" fillId="11" borderId="29" xfId="0" applyFont="1" applyFill="1" applyBorder="1"/>
    <xf numFmtId="0" fontId="117" fillId="11" borderId="0" xfId="0" applyFont="1" applyFill="1" applyAlignment="1">
      <alignment horizontal="left" vertical="top"/>
    </xf>
    <xf numFmtId="0" fontId="11" fillId="11" borderId="0" xfId="0" applyFont="1" applyFill="1"/>
    <xf numFmtId="0" fontId="121" fillId="11" borderId="0" xfId="0" applyFont="1" applyFill="1"/>
    <xf numFmtId="0" fontId="122" fillId="11" borderId="0" xfId="0" applyFont="1" applyFill="1"/>
    <xf numFmtId="38" fontId="126" fillId="0" borderId="0" xfId="0" applyNumberFormat="1" applyFont="1"/>
    <xf numFmtId="0" fontId="16" fillId="12" borderId="6" xfId="0" applyFont="1" applyFill="1" applyBorder="1" applyProtection="1">
      <protection locked="0"/>
    </xf>
    <xf numFmtId="49" fontId="13" fillId="12" borderId="6" xfId="0" applyNumberFormat="1" applyFont="1" applyFill="1" applyBorder="1" applyAlignment="1" applyProtection="1">
      <alignment horizontal="left"/>
      <protection locked="0"/>
    </xf>
    <xf numFmtId="0" fontId="13" fillId="12" borderId="6" xfId="0" applyFont="1" applyFill="1" applyBorder="1" applyProtection="1">
      <protection locked="0"/>
    </xf>
    <xf numFmtId="0" fontId="17" fillId="12" borderId="98" xfId="124" applyFont="1" applyFill="1" applyBorder="1" applyAlignment="1" applyProtection="1">
      <alignment horizontal="centerContinuous"/>
      <protection hidden="1"/>
    </xf>
    <xf numFmtId="0" fontId="12" fillId="12" borderId="99" xfId="124" applyFill="1" applyBorder="1" applyAlignment="1" applyProtection="1">
      <alignment horizontal="centerContinuous"/>
      <protection hidden="1"/>
    </xf>
    <xf numFmtId="0" fontId="12" fillId="12" borderId="100" xfId="124" applyFill="1" applyBorder="1" applyAlignment="1" applyProtection="1">
      <alignment horizontal="centerContinuous"/>
      <protection hidden="1"/>
    </xf>
    <xf numFmtId="0" fontId="15" fillId="12" borderId="98" xfId="124" applyFont="1" applyFill="1" applyBorder="1" applyAlignment="1" applyProtection="1">
      <alignment horizontal="centerContinuous"/>
      <protection hidden="1"/>
    </xf>
    <xf numFmtId="0" fontId="15" fillId="12" borderId="98" xfId="124" applyFont="1" applyFill="1" applyBorder="1" applyProtection="1">
      <protection hidden="1"/>
    </xf>
    <xf numFmtId="0" fontId="12" fillId="12" borderId="100" xfId="124" applyFill="1" applyBorder="1" applyProtection="1">
      <protection hidden="1"/>
    </xf>
    <xf numFmtId="0" fontId="12" fillId="12" borderId="98" xfId="124" applyFill="1" applyBorder="1" applyAlignment="1" applyProtection="1">
      <alignment horizontal="centerContinuous"/>
      <protection hidden="1"/>
    </xf>
    <xf numFmtId="0" fontId="11" fillId="0" borderId="0" xfId="124" applyFont="1" applyAlignment="1" applyProtection="1">
      <alignment horizontal="left"/>
      <protection hidden="1"/>
    </xf>
    <xf numFmtId="0" fontId="12" fillId="0" borderId="0" xfId="124" applyProtection="1">
      <protection locked="0"/>
    </xf>
    <xf numFmtId="0" fontId="11" fillId="12" borderId="102" xfId="124" applyFont="1" applyFill="1" applyBorder="1" applyAlignment="1" applyProtection="1">
      <alignment horizontal="center"/>
      <protection hidden="1"/>
    </xf>
    <xf numFmtId="0" fontId="11" fillId="12" borderId="101" xfId="124" applyFont="1" applyFill="1" applyBorder="1" applyAlignment="1" applyProtection="1">
      <alignment horizontal="center"/>
      <protection hidden="1"/>
    </xf>
    <xf numFmtId="0" fontId="11" fillId="12" borderId="104" xfId="124" applyFont="1" applyFill="1" applyBorder="1" applyAlignment="1" applyProtection="1">
      <alignment horizontal="center"/>
      <protection hidden="1"/>
    </xf>
    <xf numFmtId="0" fontId="11" fillId="12" borderId="103" xfId="124" applyFont="1" applyFill="1" applyBorder="1" applyAlignment="1" applyProtection="1">
      <alignment horizontal="center"/>
      <protection hidden="1"/>
    </xf>
    <xf numFmtId="0" fontId="11" fillId="12" borderId="106" xfId="124" applyFont="1" applyFill="1" applyBorder="1" applyAlignment="1" applyProtection="1">
      <alignment horizontal="center"/>
      <protection hidden="1"/>
    </xf>
    <xf numFmtId="0" fontId="11" fillId="12" borderId="105" xfId="124" applyFont="1" applyFill="1" applyBorder="1" applyAlignment="1" applyProtection="1">
      <alignment horizontal="center"/>
      <protection hidden="1"/>
    </xf>
    <xf numFmtId="0" fontId="29" fillId="12" borderId="0" xfId="0" applyFont="1" applyFill="1"/>
    <xf numFmtId="0" fontId="76" fillId="12" borderId="0" xfId="0" applyFont="1" applyFill="1" applyAlignment="1">
      <alignment horizontal="center"/>
    </xf>
    <xf numFmtId="0" fontId="17" fillId="0" borderId="17" xfId="125" applyFont="1" applyBorder="1" applyAlignment="1">
      <alignment horizontal="left"/>
    </xf>
    <xf numFmtId="2" fontId="15" fillId="0" borderId="17" xfId="125" applyNumberFormat="1" applyFont="1" applyBorder="1" applyAlignment="1">
      <alignment horizontal="left"/>
    </xf>
    <xf numFmtId="0" fontId="21" fillId="0" borderId="17" xfId="123" applyBorder="1" applyAlignment="1">
      <alignment horizontal="left"/>
    </xf>
    <xf numFmtId="0" fontId="76" fillId="11" borderId="0" xfId="0" applyFont="1" applyFill="1" applyAlignment="1">
      <alignment horizontal="center"/>
    </xf>
    <xf numFmtId="0" fontId="127" fillId="11" borderId="0" xfId="0" applyFont="1" applyFill="1" applyAlignment="1">
      <alignment horizontal="center" vertical="center"/>
    </xf>
    <xf numFmtId="0" fontId="106" fillId="11" borderId="0" xfId="0" applyFont="1" applyFill="1" applyAlignment="1">
      <alignment horizontal="center" vertical="center"/>
    </xf>
    <xf numFmtId="0" fontId="125" fillId="12" borderId="17" xfId="0" applyFont="1" applyFill="1" applyBorder="1"/>
    <xf numFmtId="0" fontId="127" fillId="12" borderId="17" xfId="0" applyFont="1" applyFill="1" applyBorder="1"/>
    <xf numFmtId="177" fontId="45" fillId="0" borderId="23" xfId="0" applyNumberFormat="1" applyFont="1" applyBorder="1" applyAlignment="1">
      <alignment horizontal="center"/>
    </xf>
    <xf numFmtId="0" fontId="26" fillId="0" borderId="26" xfId="126" applyFont="1" applyBorder="1"/>
    <xf numFmtId="0" fontId="26" fillId="0" borderId="27" xfId="126" applyFont="1" applyBorder="1"/>
    <xf numFmtId="38" fontId="25" fillId="0" borderId="27" xfId="126" applyNumberFormat="1" applyFont="1" applyBorder="1" applyAlignment="1">
      <alignment horizontal="right"/>
    </xf>
    <xf numFmtId="167" fontId="26" fillId="0" borderId="27" xfId="126" applyNumberFormat="1" applyFont="1" applyBorder="1"/>
    <xf numFmtId="167" fontId="26" fillId="0" borderId="134" xfId="126" applyNumberFormat="1" applyFont="1" applyBorder="1"/>
    <xf numFmtId="0" fontId="26" fillId="0" borderId="131" xfId="126" applyFont="1" applyBorder="1"/>
    <xf numFmtId="0" fontId="26" fillId="0" borderId="132" xfId="126" applyFont="1" applyBorder="1"/>
    <xf numFmtId="38" fontId="25" fillId="0" borderId="132" xfId="126" applyNumberFormat="1" applyFont="1" applyBorder="1" applyAlignment="1">
      <alignment horizontal="right"/>
    </xf>
    <xf numFmtId="167" fontId="25" fillId="0" borderId="132" xfId="126" applyNumberFormat="1" applyFont="1" applyBorder="1"/>
    <xf numFmtId="38" fontId="26" fillId="0" borderId="68" xfId="126" applyNumberFormat="1" applyFont="1" applyBorder="1" applyAlignment="1" applyProtection="1">
      <alignment horizontal="center"/>
      <protection locked="0"/>
    </xf>
    <xf numFmtId="38" fontId="26" fillId="0" borderId="68" xfId="127" applyNumberFormat="1" applyFont="1" applyBorder="1" applyAlignment="1" applyProtection="1">
      <alignment horizontal="center"/>
      <protection locked="0"/>
    </xf>
    <xf numFmtId="38" fontId="26" fillId="0" borderId="68" xfId="0" applyNumberFormat="1" applyFont="1" applyBorder="1" applyAlignment="1" applyProtection="1">
      <alignment horizontal="center"/>
      <protection locked="0"/>
    </xf>
    <xf numFmtId="0" fontId="128" fillId="0" borderId="0" xfId="0" applyFont="1" applyAlignment="1" applyProtection="1">
      <alignment horizontal="left"/>
      <protection locked="0"/>
    </xf>
    <xf numFmtId="0" fontId="128" fillId="0" borderId="15" xfId="0" applyFont="1" applyBorder="1" applyAlignment="1" applyProtection="1">
      <alignment horizontal="left"/>
      <protection locked="0"/>
    </xf>
    <xf numFmtId="178" fontId="16" fillId="12" borderId="132" xfId="126" applyNumberFormat="1" applyFont="1" applyFill="1" applyBorder="1" applyAlignment="1">
      <alignment horizontal="center" vertical="center" wrapText="1"/>
    </xf>
    <xf numFmtId="0" fontId="113" fillId="10" borderId="16" xfId="0" applyFont="1" applyFill="1" applyBorder="1" applyAlignment="1">
      <alignment horizontal="left"/>
    </xf>
    <xf numFmtId="0" fontId="113" fillId="10" borderId="15" xfId="0" applyFont="1" applyFill="1" applyBorder="1" applyAlignment="1">
      <alignment horizontal="left"/>
    </xf>
    <xf numFmtId="0" fontId="12" fillId="11" borderId="0" xfId="143" applyFill="1"/>
    <xf numFmtId="167" fontId="0" fillId="0" borderId="0" xfId="0" applyNumberFormat="1" applyProtection="1">
      <protection locked="0"/>
    </xf>
    <xf numFmtId="0" fontId="115" fillId="0" borderId="29" xfId="0" applyFont="1" applyBorder="1" applyAlignment="1">
      <alignment vertical="top" wrapText="1"/>
    </xf>
    <xf numFmtId="0" fontId="115" fillId="0" borderId="0" xfId="0" applyFont="1" applyAlignment="1">
      <alignment vertical="top" wrapText="1"/>
    </xf>
    <xf numFmtId="0" fontId="0" fillId="11" borderId="81" xfId="0" applyFill="1" applyBorder="1"/>
    <xf numFmtId="191" fontId="78" fillId="12" borderId="0" xfId="0" applyNumberFormat="1" applyFont="1" applyFill="1" applyAlignment="1">
      <alignment horizontal="center"/>
    </xf>
    <xf numFmtId="0" fontId="12" fillId="11" borderId="0" xfId="151" applyFill="1"/>
    <xf numFmtId="0" fontId="11" fillId="12" borderId="0" xfId="0" applyFont="1" applyFill="1" applyProtection="1">
      <protection locked="0"/>
    </xf>
    <xf numFmtId="0" fontId="27" fillId="11" borderId="35" xfId="40" applyFill="1" applyBorder="1" applyAlignment="1" applyProtection="1"/>
    <xf numFmtId="0" fontId="12" fillId="11" borderId="0" xfId="55" applyFill="1"/>
    <xf numFmtId="0" fontId="12" fillId="11" borderId="17" xfId="0" applyFont="1" applyFill="1" applyBorder="1" applyProtection="1">
      <protection locked="0"/>
    </xf>
    <xf numFmtId="0" fontId="12" fillId="11" borderId="73" xfId="0" applyFont="1" applyFill="1" applyBorder="1" applyAlignment="1" applyProtection="1">
      <alignment horizontal="center"/>
      <protection locked="0"/>
    </xf>
    <xf numFmtId="0" fontId="12" fillId="11" borderId="60" xfId="0" applyFont="1" applyFill="1" applyBorder="1" applyAlignment="1" applyProtection="1">
      <alignment horizontal="center"/>
      <protection locked="0"/>
    </xf>
    <xf numFmtId="0" fontId="12" fillId="11" borderId="61" xfId="0" applyFont="1" applyFill="1" applyBorder="1" applyAlignment="1" applyProtection="1">
      <alignment horizontal="center"/>
      <protection locked="0"/>
    </xf>
    <xf numFmtId="0" fontId="12" fillId="11" borderId="63" xfId="0" applyFont="1" applyFill="1" applyBorder="1" applyAlignment="1" applyProtection="1">
      <alignment horizontal="center"/>
      <protection locked="0"/>
    </xf>
    <xf numFmtId="0" fontId="12" fillId="11" borderId="17" xfId="0" applyFont="1" applyFill="1" applyBorder="1" applyAlignment="1" applyProtection="1">
      <alignment horizontal="center"/>
      <protection locked="0"/>
    </xf>
    <xf numFmtId="0" fontId="12" fillId="11" borderId="62" xfId="0" applyFont="1" applyFill="1" applyBorder="1" applyAlignment="1" applyProtection="1">
      <alignment horizontal="center"/>
      <protection locked="0"/>
    </xf>
    <xf numFmtId="0" fontId="14" fillId="0" borderId="15" xfId="0" applyFont="1" applyBorder="1" applyAlignment="1">
      <alignment horizontal="center"/>
    </xf>
    <xf numFmtId="0" fontId="14" fillId="0" borderId="19" xfId="0" applyFont="1" applyBorder="1" applyAlignment="1">
      <alignment horizontal="center"/>
    </xf>
    <xf numFmtId="2" fontId="14" fillId="0" borderId="15" xfId="0" applyNumberFormat="1" applyFont="1" applyBorder="1" applyAlignment="1">
      <alignment horizontal="center"/>
    </xf>
    <xf numFmtId="2" fontId="14" fillId="0" borderId="19" xfId="0" applyNumberFormat="1" applyFont="1" applyBorder="1" applyAlignment="1">
      <alignment horizontal="center"/>
    </xf>
    <xf numFmtId="0" fontId="0" fillId="11" borderId="29" xfId="0" applyFill="1" applyBorder="1"/>
    <xf numFmtId="0" fontId="0" fillId="11" borderId="82" xfId="0" applyFill="1" applyBorder="1"/>
    <xf numFmtId="0" fontId="0" fillId="11" borderId="83" xfId="0" applyFill="1" applyBorder="1"/>
    <xf numFmtId="172" fontId="46" fillId="12" borderId="15" xfId="0" applyNumberFormat="1" applyFont="1" applyFill="1" applyBorder="1" applyAlignment="1" applyProtection="1">
      <alignment horizontal="center"/>
      <protection locked="0"/>
    </xf>
    <xf numFmtId="172" fontId="14" fillId="12" borderId="15" xfId="0" applyNumberFormat="1" applyFont="1" applyFill="1" applyBorder="1" applyAlignment="1" applyProtection="1">
      <alignment horizontal="center"/>
      <protection locked="0"/>
    </xf>
    <xf numFmtId="172" fontId="14" fillId="12" borderId="15" xfId="0" quotePrefix="1" applyNumberFormat="1" applyFont="1" applyFill="1" applyBorder="1" applyAlignment="1" applyProtection="1">
      <alignment horizontal="center"/>
      <protection locked="0"/>
    </xf>
    <xf numFmtId="0" fontId="76" fillId="0" borderId="0" xfId="126" applyFont="1" applyAlignment="1">
      <alignment horizontal="left"/>
    </xf>
    <xf numFmtId="172" fontId="77" fillId="12" borderId="0" xfId="0" applyNumberFormat="1" applyFont="1" applyFill="1" applyAlignment="1" applyProtection="1">
      <alignment horizontal="center"/>
      <protection locked="0"/>
    </xf>
    <xf numFmtId="2" fontId="11" fillId="11" borderId="0" xfId="0" applyNumberFormat="1" applyFont="1" applyFill="1" applyAlignment="1" applyProtection="1">
      <alignment horizontal="right"/>
      <protection locked="0"/>
    </xf>
    <xf numFmtId="0" fontId="77" fillId="11" borderId="0" xfId="0" applyFont="1" applyFill="1"/>
    <xf numFmtId="187" fontId="77" fillId="11" borderId="0" xfId="0" applyNumberFormat="1" applyFont="1" applyFill="1" applyAlignment="1">
      <alignment horizontal="center"/>
    </xf>
    <xf numFmtId="0" fontId="12" fillId="8" borderId="4" xfId="0" applyFont="1" applyFill="1" applyBorder="1" applyProtection="1">
      <protection locked="0"/>
    </xf>
    <xf numFmtId="0" fontId="12" fillId="0" borderId="0" xfId="0" applyFont="1" applyAlignment="1">
      <alignment horizontal="center"/>
    </xf>
    <xf numFmtId="0" fontId="12" fillId="8" borderId="6" xfId="0" applyFont="1" applyFill="1" applyBorder="1" applyProtection="1">
      <protection locked="0"/>
    </xf>
    <xf numFmtId="0" fontId="0" fillId="0" borderId="6" xfId="0" applyBorder="1" applyAlignment="1">
      <alignment horizontal="center"/>
    </xf>
    <xf numFmtId="189" fontId="77" fillId="12" borderId="0" xfId="0" applyNumberFormat="1" applyFont="1" applyFill="1" applyAlignment="1">
      <alignment horizontal="center"/>
    </xf>
    <xf numFmtId="187" fontId="77" fillId="12" borderId="0" xfId="0" applyNumberFormat="1" applyFont="1" applyFill="1" applyAlignment="1">
      <alignment horizontal="center"/>
    </xf>
    <xf numFmtId="2" fontId="21" fillId="0" borderId="0" xfId="0" applyNumberFormat="1" applyFont="1" applyAlignment="1">
      <alignment horizontal="center"/>
    </xf>
    <xf numFmtId="0" fontId="25" fillId="0" borderId="0" xfId="126" applyFont="1" applyAlignment="1" applyProtection="1">
      <alignment vertical="center"/>
      <protection locked="0"/>
    </xf>
    <xf numFmtId="0" fontId="135" fillId="0" borderId="0" xfId="0" applyFont="1" applyAlignment="1">
      <alignment vertical="center"/>
    </xf>
    <xf numFmtId="0" fontId="134" fillId="0" borderId="0" xfId="0" applyFont="1" applyAlignment="1">
      <alignment vertical="center"/>
    </xf>
    <xf numFmtId="172" fontId="82" fillId="0" borderId="0" xfId="126" applyNumberFormat="1" applyFont="1" applyAlignment="1" applyProtection="1">
      <alignment horizontal="right"/>
      <protection locked="0"/>
    </xf>
    <xf numFmtId="0" fontId="12" fillId="0" borderId="0" xfId="126" applyAlignment="1" applyProtection="1">
      <alignment horizontal="right"/>
      <protection locked="0"/>
    </xf>
    <xf numFmtId="0" fontId="47" fillId="11" borderId="0" xfId="124" applyFont="1" applyFill="1" applyProtection="1">
      <protection hidden="1"/>
    </xf>
    <xf numFmtId="0" fontId="12" fillId="11" borderId="0" xfId="124" applyFill="1" applyProtection="1">
      <protection hidden="1"/>
    </xf>
    <xf numFmtId="0" fontId="87" fillId="11" borderId="0" xfId="124" applyFont="1" applyFill="1" applyAlignment="1" applyProtection="1">
      <alignment horizontal="left"/>
      <protection hidden="1"/>
    </xf>
    <xf numFmtId="0" fontId="12" fillId="11" borderId="0" xfId="124" applyFill="1" applyProtection="1">
      <protection locked="0"/>
    </xf>
    <xf numFmtId="0" fontId="11" fillId="11" borderId="0" xfId="124" applyFont="1" applyFill="1" applyAlignment="1" applyProtection="1">
      <alignment horizontal="left"/>
      <protection hidden="1"/>
    </xf>
    <xf numFmtId="0" fontId="12" fillId="11" borderId="0" xfId="124" applyFill="1" applyAlignment="1" applyProtection="1">
      <alignment horizontal="centerContinuous"/>
      <protection hidden="1"/>
    </xf>
    <xf numFmtId="0" fontId="15" fillId="11" borderId="0" xfId="124" applyFont="1" applyFill="1" applyAlignment="1" applyProtection="1">
      <alignment horizontal="centerContinuous"/>
      <protection hidden="1"/>
    </xf>
    <xf numFmtId="0" fontId="85" fillId="11" borderId="0" xfId="124" applyFont="1" applyFill="1" applyAlignment="1" applyProtection="1">
      <alignment horizontal="right"/>
      <protection hidden="1"/>
    </xf>
    <xf numFmtId="0" fontId="85" fillId="11" borderId="0" xfId="124" applyFont="1" applyFill="1" applyAlignment="1" applyProtection="1">
      <alignment horizontal="center"/>
      <protection hidden="1"/>
    </xf>
    <xf numFmtId="0" fontId="12" fillId="0" borderId="60" xfId="125" applyBorder="1" applyProtection="1">
      <protection locked="0"/>
    </xf>
    <xf numFmtId="0" fontId="12" fillId="0" borderId="61" xfId="125" applyBorder="1" applyProtection="1">
      <protection locked="0"/>
    </xf>
    <xf numFmtId="0" fontId="12" fillId="0" borderId="62" xfId="125" applyBorder="1" applyProtection="1">
      <protection locked="0"/>
    </xf>
    <xf numFmtId="0" fontId="15" fillId="0" borderId="61" xfId="125" applyFont="1" applyBorder="1" applyProtection="1">
      <protection locked="0"/>
    </xf>
    <xf numFmtId="0" fontId="12" fillId="0" borderId="6" xfId="125" applyBorder="1" applyProtection="1">
      <protection locked="0"/>
    </xf>
    <xf numFmtId="0" fontId="15" fillId="0" borderId="62" xfId="125" applyFont="1" applyBorder="1" applyAlignment="1" applyProtection="1">
      <alignment horizontal="left"/>
      <protection locked="0"/>
    </xf>
    <xf numFmtId="0" fontId="12" fillId="0" borderId="34" xfId="125" applyBorder="1" applyProtection="1">
      <protection locked="0"/>
    </xf>
    <xf numFmtId="0" fontId="15" fillId="0" borderId="62" xfId="125" applyFont="1" applyBorder="1" applyProtection="1">
      <protection locked="0"/>
    </xf>
    <xf numFmtId="0" fontId="12" fillId="0" borderId="42" xfId="125" applyBorder="1" applyProtection="1">
      <protection locked="0"/>
    </xf>
    <xf numFmtId="0" fontId="12" fillId="0" borderId="63" xfId="125" applyBorder="1" applyProtection="1">
      <protection locked="0"/>
    </xf>
    <xf numFmtId="0" fontId="12" fillId="7" borderId="135" xfId="125" applyFill="1" applyBorder="1" applyProtection="1">
      <protection locked="0"/>
    </xf>
    <xf numFmtId="0" fontId="12" fillId="0" borderId="73" xfId="125" applyBorder="1" applyProtection="1">
      <protection locked="0"/>
    </xf>
    <xf numFmtId="0" fontId="27" fillId="11" borderId="0" xfId="40" applyFill="1" applyAlignment="1">
      <protection locked="0"/>
    </xf>
    <xf numFmtId="0" fontId="12" fillId="11" borderId="0" xfId="71" applyFill="1" applyProtection="1">
      <protection locked="0"/>
    </xf>
    <xf numFmtId="172" fontId="33" fillId="13" borderId="6" xfId="0" applyNumberFormat="1" applyFont="1" applyFill="1" applyBorder="1" applyAlignment="1">
      <alignment horizontal="center"/>
    </xf>
    <xf numFmtId="192" fontId="0" fillId="11" borderId="35" xfId="0" applyNumberFormat="1" applyFill="1" applyBorder="1"/>
    <xf numFmtId="0" fontId="0" fillId="11" borderId="61" xfId="0" applyFill="1" applyBorder="1"/>
    <xf numFmtId="0" fontId="12" fillId="11" borderId="73" xfId="0" applyFont="1" applyFill="1" applyBorder="1" applyAlignment="1">
      <alignment horizontal="left"/>
    </xf>
    <xf numFmtId="0" fontId="12" fillId="11" borderId="60" xfId="0" applyFont="1" applyFill="1" applyBorder="1" applyAlignment="1">
      <alignment horizontal="left"/>
    </xf>
    <xf numFmtId="0" fontId="98" fillId="0" borderId="0" xfId="0" applyFont="1" applyProtection="1">
      <protection locked="0"/>
    </xf>
    <xf numFmtId="0" fontId="33" fillId="0" borderId="6" xfId="0" applyFont="1" applyBorder="1" applyAlignment="1" applyProtection="1">
      <alignment horizontal="center" wrapText="1"/>
      <protection locked="0"/>
    </xf>
    <xf numFmtId="0" fontId="14" fillId="0" borderId="6" xfId="0" applyFont="1" applyBorder="1" applyAlignment="1" applyProtection="1">
      <alignment horizontal="center" wrapText="1"/>
      <protection locked="0"/>
    </xf>
    <xf numFmtId="0" fontId="33" fillId="13" borderId="6" xfId="0" applyFont="1" applyFill="1" applyBorder="1" applyAlignment="1">
      <alignment horizontal="center" wrapText="1"/>
    </xf>
    <xf numFmtId="1" fontId="33" fillId="13" borderId="6" xfId="0" applyNumberFormat="1" applyFont="1" applyFill="1" applyBorder="1" applyAlignment="1">
      <alignment horizontal="center" wrapText="1"/>
    </xf>
    <xf numFmtId="172" fontId="33" fillId="0" borderId="6" xfId="0" applyNumberFormat="1" applyFont="1" applyBorder="1" applyAlignment="1" applyProtection="1">
      <alignment horizontal="center" wrapText="1"/>
      <protection locked="0"/>
    </xf>
    <xf numFmtId="172" fontId="33" fillId="13" borderId="6" xfId="0" applyNumberFormat="1" applyFont="1" applyFill="1" applyBorder="1" applyAlignment="1">
      <alignment horizontal="center" wrapText="1"/>
    </xf>
    <xf numFmtId="168" fontId="40" fillId="9" borderId="15" xfId="0" applyNumberFormat="1" applyFont="1" applyFill="1" applyBorder="1" applyAlignment="1">
      <alignment horizontal="center"/>
    </xf>
    <xf numFmtId="170" fontId="14" fillId="0" borderId="15" xfId="0" applyNumberFormat="1" applyFont="1" applyBorder="1" applyAlignment="1">
      <alignment horizontal="center"/>
    </xf>
    <xf numFmtId="168" fontId="0" fillId="0" borderId="15" xfId="0" applyNumberFormat="1" applyBorder="1"/>
    <xf numFmtId="0" fontId="13" fillId="11" borderId="0" xfId="0" applyFont="1" applyFill="1" applyAlignment="1">
      <alignment horizontal="center" vertical="center" wrapText="1"/>
    </xf>
    <xf numFmtId="0" fontId="12" fillId="0" borderId="0" xfId="0" applyFont="1" applyAlignment="1">
      <alignment horizontal="left"/>
    </xf>
    <xf numFmtId="0" fontId="12" fillId="0" borderId="0" xfId="0" applyFont="1"/>
    <xf numFmtId="1" fontId="0" fillId="0" borderId="0" xfId="0" applyNumberFormat="1" applyAlignment="1">
      <alignment horizontal="center"/>
    </xf>
    <xf numFmtId="0" fontId="75" fillId="0" borderId="0" xfId="0" applyFont="1" applyAlignment="1">
      <alignment horizontal="centerContinuous"/>
    </xf>
    <xf numFmtId="0" fontId="15" fillId="0" borderId="0" xfId="0" applyFont="1" applyAlignment="1">
      <alignment horizontal="left"/>
    </xf>
    <xf numFmtId="0" fontId="115" fillId="11" borderId="32" xfId="0" applyFont="1" applyFill="1" applyBorder="1" applyProtection="1">
      <protection locked="0"/>
    </xf>
    <xf numFmtId="4" fontId="15" fillId="0" borderId="61" xfId="125" applyNumberFormat="1" applyFont="1" applyBorder="1" applyProtection="1">
      <protection locked="0"/>
    </xf>
    <xf numFmtId="0" fontId="12" fillId="0" borderId="61" xfId="125" applyBorder="1" applyAlignment="1" applyProtection="1">
      <alignment horizontal="center"/>
      <protection locked="0"/>
    </xf>
    <xf numFmtId="0" fontId="13" fillId="11" borderId="60" xfId="0" applyFont="1" applyFill="1" applyBorder="1" applyAlignment="1">
      <alignment horizontal="center" vertical="center" wrapText="1"/>
    </xf>
    <xf numFmtId="0" fontId="13" fillId="11" borderId="0" xfId="0" applyFont="1" applyFill="1" applyAlignment="1">
      <alignment horizontal="right" vertical="center" wrapText="1"/>
    </xf>
    <xf numFmtId="0" fontId="13" fillId="11" borderId="61" xfId="0" applyFont="1" applyFill="1" applyBorder="1" applyAlignment="1">
      <alignment horizontal="center" vertical="center" wrapText="1"/>
    </xf>
    <xf numFmtId="0" fontId="13" fillId="11" borderId="6" xfId="0" applyFont="1" applyFill="1" applyBorder="1" applyAlignment="1">
      <alignment horizontal="center" vertical="center" wrapText="1"/>
    </xf>
    <xf numFmtId="0" fontId="13" fillId="11" borderId="33" xfId="0" applyFont="1" applyFill="1" applyBorder="1" applyAlignment="1">
      <alignment horizontal="center" vertical="center" wrapText="1"/>
    </xf>
    <xf numFmtId="0" fontId="0" fillId="0" borderId="0" xfId="0" applyAlignment="1">
      <alignment wrapText="1"/>
    </xf>
    <xf numFmtId="0" fontId="12" fillId="0" borderId="0" xfId="0" applyFont="1" applyAlignment="1">
      <alignment wrapText="1"/>
    </xf>
    <xf numFmtId="0" fontId="0" fillId="0" borderId="60" xfId="0" applyBorder="1"/>
    <xf numFmtId="14" fontId="13" fillId="0" borderId="4" xfId="0" applyNumberFormat="1" applyFont="1" applyBorder="1" applyAlignment="1">
      <alignment wrapText="1"/>
    </xf>
    <xf numFmtId="14" fontId="13" fillId="0" borderId="4" xfId="0" applyNumberFormat="1" applyFont="1" applyBorder="1"/>
    <xf numFmtId="14" fontId="13" fillId="0" borderId="42" xfId="0" applyNumberFormat="1" applyFont="1" applyBorder="1" applyAlignment="1">
      <alignment horizontal="right"/>
    </xf>
    <xf numFmtId="0" fontId="33" fillId="12" borderId="42" xfId="0" applyFont="1" applyFill="1" applyBorder="1"/>
    <xf numFmtId="0" fontId="33" fillId="12" borderId="4" xfId="0" applyFont="1" applyFill="1" applyBorder="1" applyAlignment="1">
      <alignment wrapText="1"/>
    </xf>
    <xf numFmtId="0" fontId="33" fillId="12" borderId="4" xfId="0" applyFont="1" applyFill="1" applyBorder="1"/>
    <xf numFmtId="0" fontId="33" fillId="12" borderId="33" xfId="0" applyFont="1" applyFill="1" applyBorder="1"/>
    <xf numFmtId="0" fontId="13" fillId="11" borderId="37" xfId="0" applyFont="1" applyFill="1" applyBorder="1" applyAlignment="1">
      <alignment horizontal="center" vertical="center" wrapText="1"/>
    </xf>
    <xf numFmtId="0" fontId="13" fillId="11" borderId="35" xfId="0" applyFont="1" applyFill="1" applyBorder="1" applyAlignment="1">
      <alignment horizontal="center" vertical="center" wrapText="1"/>
    </xf>
    <xf numFmtId="1" fontId="33" fillId="11" borderId="6" xfId="0" applyNumberFormat="1" applyFont="1" applyFill="1" applyBorder="1" applyAlignment="1" applyProtection="1">
      <alignment horizontal="center" wrapText="1"/>
      <protection locked="0"/>
    </xf>
    <xf numFmtId="0" fontId="15" fillId="0" borderId="0" xfId="0" applyFont="1" applyAlignment="1">
      <alignment horizontal="center"/>
    </xf>
    <xf numFmtId="169" fontId="99" fillId="0" borderId="6" xfId="0" applyNumberFormat="1" applyFont="1" applyBorder="1" applyAlignment="1">
      <alignment horizontal="center"/>
    </xf>
    <xf numFmtId="0" fontId="12" fillId="0" borderId="0" xfId="126"/>
    <xf numFmtId="0" fontId="126" fillId="0" borderId="0" xfId="0" applyFont="1" applyAlignment="1">
      <alignment horizontal="right"/>
    </xf>
    <xf numFmtId="38" fontId="12" fillId="0" borderId="0" xfId="126" applyNumberFormat="1"/>
    <xf numFmtId="49" fontId="42" fillId="0" borderId="0" xfId="126" applyNumberFormat="1" applyFont="1" applyAlignment="1">
      <alignment horizontal="left"/>
    </xf>
    <xf numFmtId="38" fontId="17" fillId="0" borderId="0" xfId="0" applyNumberFormat="1" applyFont="1"/>
    <xf numFmtId="38" fontId="17" fillId="0" borderId="0" xfId="126" applyNumberFormat="1" applyFont="1"/>
    <xf numFmtId="38" fontId="42" fillId="0" borderId="0" xfId="126" applyNumberFormat="1" applyFont="1" applyAlignment="1">
      <alignment horizontal="right"/>
    </xf>
    <xf numFmtId="0" fontId="17" fillId="0" borderId="0" xfId="126" applyFont="1"/>
    <xf numFmtId="0" fontId="17" fillId="0" borderId="0" xfId="0" applyFont="1"/>
    <xf numFmtId="0" fontId="21" fillId="0" borderId="0" xfId="126" applyFont="1"/>
    <xf numFmtId="38" fontId="21" fillId="0" borderId="0" xfId="126" applyNumberFormat="1" applyFont="1"/>
    <xf numFmtId="38" fontId="21" fillId="0" borderId="0" xfId="126" applyNumberFormat="1" applyFont="1" applyAlignment="1">
      <alignment horizontal="left"/>
    </xf>
    <xf numFmtId="0" fontId="26" fillId="0" borderId="0" xfId="126" applyFont="1"/>
    <xf numFmtId="0" fontId="15" fillId="12" borderId="131" xfId="126" applyFont="1" applyFill="1" applyBorder="1" applyAlignment="1">
      <alignment horizontal="center" vertical="center" wrapText="1"/>
    </xf>
    <xf numFmtId="0" fontId="15" fillId="12" borderId="132" xfId="126" applyFont="1" applyFill="1" applyBorder="1" applyAlignment="1">
      <alignment horizontal="center" vertical="center" wrapText="1"/>
    </xf>
    <xf numFmtId="38" fontId="15" fillId="12" borderId="132" xfId="126" applyNumberFormat="1" applyFont="1" applyFill="1" applyBorder="1" applyAlignment="1">
      <alignment horizontal="center" vertical="center" wrapText="1"/>
    </xf>
    <xf numFmtId="178" fontId="15" fillId="12" borderId="133" xfId="126" applyNumberFormat="1" applyFont="1" applyFill="1" applyBorder="1" applyAlignment="1">
      <alignment horizontal="center" vertical="center" wrapText="1"/>
    </xf>
    <xf numFmtId="178" fontId="16" fillId="0" borderId="0" xfId="126" applyNumberFormat="1" applyFont="1" applyAlignment="1">
      <alignment horizontal="center" vertical="center" wrapText="1"/>
    </xf>
    <xf numFmtId="38" fontId="15" fillId="0" borderId="0" xfId="126" applyNumberFormat="1" applyFont="1" applyAlignment="1">
      <alignment horizontal="center" vertical="center" wrapText="1"/>
    </xf>
    <xf numFmtId="0" fontId="25" fillId="0" borderId="0" xfId="126" applyFont="1" applyAlignment="1">
      <alignment vertical="center" wrapText="1"/>
    </xf>
    <xf numFmtId="0" fontId="15" fillId="0" borderId="0" xfId="126" applyFont="1" applyAlignment="1">
      <alignment vertical="center" wrapText="1"/>
    </xf>
    <xf numFmtId="177" fontId="43" fillId="0" borderId="68" xfId="0" applyNumberFormat="1" applyFont="1" applyBorder="1" applyAlignment="1">
      <alignment horizontal="left" indent="1"/>
    </xf>
    <xf numFmtId="167" fontId="26" fillId="0" borderId="68" xfId="126" applyNumberFormat="1" applyFont="1" applyBorder="1"/>
    <xf numFmtId="38" fontId="26" fillId="0" borderId="24" xfId="126" applyNumberFormat="1" applyFont="1" applyBorder="1" applyAlignment="1">
      <alignment horizontal="center"/>
    </xf>
    <xf numFmtId="38" fontId="26" fillId="0" borderId="0" xfId="127" applyNumberFormat="1" applyFont="1" applyAlignment="1">
      <alignment horizontal="center"/>
    </xf>
    <xf numFmtId="38" fontId="26" fillId="0" borderId="0" xfId="126" applyNumberFormat="1" applyFont="1" applyAlignment="1">
      <alignment horizontal="center"/>
    </xf>
    <xf numFmtId="38" fontId="26" fillId="0" borderId="0" xfId="0" applyNumberFormat="1" applyFont="1" applyAlignment="1">
      <alignment horizontal="center"/>
    </xf>
    <xf numFmtId="0" fontId="26" fillId="0" borderId="0" xfId="126" applyFont="1" applyAlignment="1">
      <alignment horizontal="right"/>
    </xf>
    <xf numFmtId="38" fontId="26" fillId="0" borderId="0" xfId="127" applyNumberFormat="1" applyFont="1" applyAlignment="1">
      <alignment horizontal="right"/>
    </xf>
    <xf numFmtId="38" fontId="26" fillId="0" borderId="0" xfId="0" applyNumberFormat="1" applyFont="1" applyAlignment="1">
      <alignment horizontal="right"/>
    </xf>
    <xf numFmtId="167" fontId="26" fillId="0" borderId="0" xfId="126" applyNumberFormat="1" applyFont="1"/>
    <xf numFmtId="38" fontId="26" fillId="0" borderId="0" xfId="126" applyNumberFormat="1" applyFont="1" applyAlignment="1">
      <alignment horizontal="right"/>
    </xf>
    <xf numFmtId="0" fontId="12" fillId="0" borderId="0" xfId="126" applyAlignment="1">
      <alignment horizontal="center"/>
    </xf>
    <xf numFmtId="0" fontId="26" fillId="0" borderId="0" xfId="126" applyFont="1" applyAlignment="1">
      <alignment horizontal="center"/>
    </xf>
    <xf numFmtId="0" fontId="26" fillId="0" borderId="0" xfId="126" applyFont="1" applyAlignment="1">
      <alignment horizontal="centerContinuous"/>
    </xf>
    <xf numFmtId="0" fontId="12" fillId="0" borderId="0" xfId="126" applyAlignment="1">
      <alignment horizontal="centerContinuous"/>
    </xf>
    <xf numFmtId="167" fontId="25" fillId="0" borderId="0" xfId="126" applyNumberFormat="1" applyFont="1" applyAlignment="1">
      <alignment horizontal="right"/>
    </xf>
    <xf numFmtId="167" fontId="25" fillId="0" borderId="0" xfId="126" applyNumberFormat="1" applyFont="1"/>
    <xf numFmtId="38" fontId="26" fillId="0" borderId="0" xfId="126" applyNumberFormat="1" applyFont="1"/>
    <xf numFmtId="38" fontId="0" fillId="0" borderId="0" xfId="0" applyNumberFormat="1" applyAlignment="1">
      <alignment horizontal="center"/>
    </xf>
    <xf numFmtId="0" fontId="12" fillId="15" borderId="73" xfId="0" applyFont="1" applyFill="1" applyBorder="1" applyAlignment="1" applyProtection="1">
      <alignment horizontal="left"/>
      <protection locked="0"/>
    </xf>
    <xf numFmtId="0" fontId="0" fillId="15" borderId="35" xfId="0" applyFill="1" applyBorder="1" applyProtection="1">
      <protection locked="0"/>
    </xf>
    <xf numFmtId="0" fontId="12" fillId="0" borderId="15" xfId="0" applyFont="1" applyBorder="1" applyProtection="1">
      <protection locked="0"/>
    </xf>
    <xf numFmtId="0" fontId="20" fillId="0" borderId="56" xfId="0" applyFont="1" applyBorder="1" applyProtection="1">
      <protection locked="0"/>
    </xf>
    <xf numFmtId="0" fontId="14" fillId="0" borderId="15" xfId="0" applyFont="1" applyBorder="1" applyProtection="1">
      <protection locked="0"/>
    </xf>
    <xf numFmtId="0" fontId="20" fillId="0" borderId="0" xfId="0" applyFont="1" applyAlignment="1" applyProtection="1">
      <alignment vertical="top"/>
      <protection locked="0"/>
    </xf>
    <xf numFmtId="169" fontId="20" fillId="0" borderId="0" xfId="20" applyFont="1"/>
    <xf numFmtId="169" fontId="20" fillId="0" borderId="38" xfId="20" applyFont="1" applyBorder="1" applyAlignment="1">
      <alignment vertical="center"/>
    </xf>
    <xf numFmtId="0" fontId="11" fillId="11" borderId="0" xfId="0" applyFont="1" applyFill="1" applyAlignment="1">
      <alignment horizontal="center"/>
    </xf>
    <xf numFmtId="176" fontId="33" fillId="0" borderId="17" xfId="0" applyNumberFormat="1" applyFont="1" applyBorder="1"/>
    <xf numFmtId="176" fontId="33" fillId="0" borderId="0" xfId="0" applyNumberFormat="1" applyFont="1"/>
    <xf numFmtId="171" fontId="14" fillId="13" borderId="6" xfId="0" applyNumberFormat="1" applyFont="1" applyFill="1" applyBorder="1" applyAlignment="1" applyProtection="1">
      <alignment horizontal="center"/>
      <protection locked="0"/>
    </xf>
    <xf numFmtId="0" fontId="14" fillId="13" borderId="6" xfId="0" applyFont="1" applyFill="1" applyBorder="1" applyAlignment="1" applyProtection="1">
      <alignment horizontal="centerContinuous"/>
      <protection locked="0"/>
    </xf>
    <xf numFmtId="171" fontId="22" fillId="0" borderId="6" xfId="0" applyNumberFormat="1" applyFont="1" applyBorder="1" applyAlignment="1">
      <alignment horizontal="center"/>
    </xf>
    <xf numFmtId="0" fontId="11" fillId="0" borderId="0" xfId="0" applyFont="1"/>
    <xf numFmtId="0" fontId="11" fillId="0" borderId="0" xfId="0" applyFont="1" applyAlignment="1">
      <alignment horizontal="left"/>
    </xf>
    <xf numFmtId="0" fontId="15" fillId="0" borderId="0" xfId="0" applyFont="1" applyAlignment="1">
      <alignment horizontal="right"/>
    </xf>
    <xf numFmtId="0" fontId="0" fillId="0" borderId="17" xfId="0" applyBorder="1"/>
    <xf numFmtId="0" fontId="19" fillId="0" borderId="0" xfId="0" applyFont="1" applyAlignment="1">
      <alignment horizontal="centerContinuous"/>
    </xf>
    <xf numFmtId="0" fontId="23" fillId="0" borderId="0" xfId="0" applyFont="1"/>
    <xf numFmtId="0" fontId="18" fillId="0" borderId="0" xfId="0" applyFont="1"/>
    <xf numFmtId="0" fontId="22" fillId="0" borderId="0" xfId="0" applyFont="1" applyAlignment="1">
      <alignment horizontal="center"/>
    </xf>
    <xf numFmtId="0" fontId="21" fillId="0" borderId="0" xfId="0" applyFont="1"/>
    <xf numFmtId="0" fontId="12" fillId="0" borderId="0" xfId="0" applyFont="1" applyAlignment="1">
      <alignment horizontal="right"/>
    </xf>
    <xf numFmtId="0" fontId="15" fillId="11" borderId="0" xfId="0" applyFont="1" applyFill="1" applyAlignment="1">
      <alignment vertical="center"/>
    </xf>
    <xf numFmtId="0" fontId="15" fillId="0" borderId="0" xfId="0" applyFont="1" applyAlignment="1">
      <alignment vertical="center"/>
    </xf>
    <xf numFmtId="2" fontId="34" fillId="12" borderId="136" xfId="0" applyNumberFormat="1" applyFont="1" applyFill="1" applyBorder="1" applyAlignment="1" applyProtection="1">
      <alignment horizontal="center"/>
      <protection locked="0"/>
    </xf>
    <xf numFmtId="3" fontId="0" fillId="0" borderId="90" xfId="0" applyNumberFormat="1" applyBorder="1" applyAlignment="1" applyProtection="1">
      <alignment horizontal="center"/>
      <protection locked="0"/>
    </xf>
    <xf numFmtId="2" fontId="14" fillId="0" borderId="6" xfId="0" applyNumberFormat="1" applyFont="1" applyBorder="1" applyAlignment="1" applyProtection="1">
      <alignment horizontal="center" wrapText="1"/>
      <protection locked="0"/>
    </xf>
    <xf numFmtId="2" fontId="33" fillId="0" borderId="6" xfId="0" applyNumberFormat="1" applyFont="1" applyBorder="1" applyAlignment="1" applyProtection="1">
      <alignment horizontal="center" wrapText="1"/>
      <protection locked="0"/>
    </xf>
    <xf numFmtId="171" fontId="14" fillId="0" borderId="6" xfId="0" applyNumberFormat="1" applyFont="1" applyBorder="1" applyAlignment="1" applyProtection="1">
      <alignment horizontal="center"/>
      <protection locked="0"/>
    </xf>
    <xf numFmtId="20" fontId="14" fillId="0" borderId="6" xfId="0" applyNumberFormat="1" applyFont="1" applyBorder="1" applyAlignment="1" applyProtection="1">
      <alignment horizontal="center"/>
      <protection locked="0"/>
    </xf>
    <xf numFmtId="0" fontId="11" fillId="0" borderId="62" xfId="0" applyFont="1" applyBorder="1" applyAlignment="1" applyProtection="1">
      <alignment horizontal="center"/>
      <protection locked="0"/>
    </xf>
    <xf numFmtId="169" fontId="0" fillId="0" borderId="33" xfId="0" applyNumberFormat="1" applyBorder="1" applyAlignment="1" applyProtection="1">
      <alignment horizontal="center"/>
      <protection locked="0"/>
    </xf>
    <xf numFmtId="3" fontId="136" fillId="12" borderId="0" xfId="45" applyNumberFormat="1" applyFont="1" applyFill="1" applyAlignment="1" applyProtection="1">
      <alignment horizontal="center"/>
      <protection locked="0"/>
    </xf>
    <xf numFmtId="15" fontId="14" fillId="0" borderId="6" xfId="0" applyNumberFormat="1" applyFont="1" applyBorder="1" applyAlignment="1" applyProtection="1">
      <alignment horizontal="center" wrapText="1"/>
      <protection locked="0"/>
    </xf>
    <xf numFmtId="0" fontId="13" fillId="12" borderId="47" xfId="0" applyFont="1" applyFill="1" applyBorder="1" applyAlignment="1" applyProtection="1">
      <alignment horizontal="center"/>
      <protection locked="0"/>
    </xf>
    <xf numFmtId="176" fontId="33" fillId="0" borderId="4" xfId="0" applyNumberFormat="1" applyFont="1" applyBorder="1"/>
    <xf numFmtId="0" fontId="14" fillId="0" borderId="138" xfId="0" applyFont="1" applyBorder="1" applyAlignment="1" applyProtection="1">
      <alignment horizontal="center"/>
      <protection locked="0"/>
    </xf>
    <xf numFmtId="0" fontId="12" fillId="0" borderId="17" xfId="0" applyFont="1" applyBorder="1" applyAlignment="1" applyProtection="1">
      <alignment horizontal="center"/>
      <protection locked="0"/>
    </xf>
    <xf numFmtId="0" fontId="12" fillId="0" borderId="62" xfId="0" applyFont="1" applyBorder="1" applyAlignment="1" applyProtection="1">
      <alignment horizontal="center"/>
      <protection locked="0"/>
    </xf>
    <xf numFmtId="0" fontId="14" fillId="0" borderId="138" xfId="0" applyFont="1" applyBorder="1" applyAlignment="1" applyProtection="1">
      <alignment horizontal="center" wrapText="1"/>
      <protection locked="0"/>
    </xf>
    <xf numFmtId="172" fontId="14" fillId="0" borderId="138" xfId="0" applyNumberFormat="1" applyFont="1" applyBorder="1" applyAlignment="1" applyProtection="1">
      <alignment horizontal="center" wrapText="1"/>
      <protection locked="0"/>
    </xf>
    <xf numFmtId="15" fontId="12" fillId="0" borderId="34" xfId="0" applyNumberFormat="1" applyFont="1" applyBorder="1" applyAlignment="1" applyProtection="1">
      <alignment horizontal="center"/>
      <protection locked="0"/>
    </xf>
    <xf numFmtId="0" fontId="12" fillId="15" borderId="137" xfId="0" applyFont="1" applyFill="1" applyBorder="1" applyAlignment="1" applyProtection="1">
      <alignment horizontal="left"/>
      <protection locked="0"/>
    </xf>
    <xf numFmtId="0" fontId="0" fillId="15" borderId="139" xfId="0" applyFill="1" applyBorder="1" applyProtection="1">
      <protection locked="0"/>
    </xf>
    <xf numFmtId="0" fontId="12" fillId="15" borderId="137" xfId="0" applyFont="1" applyFill="1" applyBorder="1" applyProtection="1">
      <protection locked="0"/>
    </xf>
    <xf numFmtId="0" fontId="12" fillId="15" borderId="139" xfId="0" applyFont="1" applyFill="1" applyBorder="1" applyProtection="1">
      <protection locked="0"/>
    </xf>
    <xf numFmtId="0" fontId="12" fillId="15" borderId="140" xfId="0" applyFont="1" applyFill="1" applyBorder="1" applyProtection="1">
      <protection locked="0"/>
    </xf>
    <xf numFmtId="0" fontId="12" fillId="15" borderId="141" xfId="0" applyFont="1" applyFill="1" applyBorder="1" applyProtection="1">
      <protection locked="0"/>
    </xf>
    <xf numFmtId="171" fontId="0" fillId="0" borderId="0" xfId="20" applyNumberFormat="1" applyFont="1" applyAlignment="1">
      <alignment horizontal="center"/>
    </xf>
    <xf numFmtId="193" fontId="138" fillId="0" borderId="0" xfId="0" applyNumberFormat="1" applyFont="1" applyAlignment="1">
      <alignment horizontal="center"/>
    </xf>
    <xf numFmtId="0" fontId="12" fillId="0" borderId="0" xfId="655"/>
    <xf numFmtId="0" fontId="11" fillId="0" borderId="0" xfId="655" applyFont="1"/>
    <xf numFmtId="0" fontId="11" fillId="0" borderId="0" xfId="655" applyFont="1" applyAlignment="1">
      <alignment horizontal="left"/>
    </xf>
    <xf numFmtId="0" fontId="139" fillId="11" borderId="29" xfId="0" applyFont="1" applyFill="1" applyBorder="1" applyAlignment="1">
      <alignment vertical="center"/>
    </xf>
    <xf numFmtId="0" fontId="139" fillId="11" borderId="0" xfId="0" applyFont="1" applyFill="1" applyAlignment="1">
      <alignment vertical="center"/>
    </xf>
    <xf numFmtId="0" fontId="135" fillId="11" borderId="29" xfId="0" applyFont="1" applyFill="1" applyBorder="1" applyAlignment="1">
      <alignment vertical="center"/>
    </xf>
    <xf numFmtId="0" fontId="135" fillId="11" borderId="0" xfId="0" applyFont="1" applyFill="1" applyAlignment="1">
      <alignment vertical="center"/>
    </xf>
    <xf numFmtId="0" fontId="4" fillId="11" borderId="29" xfId="0" applyFont="1" applyFill="1" applyBorder="1" applyAlignment="1">
      <alignment vertical="center"/>
    </xf>
    <xf numFmtId="0" fontId="4" fillId="11" borderId="0" xfId="0" applyFont="1" applyFill="1" applyAlignment="1">
      <alignment vertical="center"/>
    </xf>
    <xf numFmtId="0" fontId="140" fillId="11" borderId="0" xfId="0" applyFont="1" applyFill="1" applyAlignment="1">
      <alignment horizontal="left" vertical="center" indent="4"/>
    </xf>
    <xf numFmtId="0" fontId="4" fillId="11" borderId="29" xfId="0" applyFont="1" applyFill="1" applyBorder="1" applyAlignment="1">
      <alignment horizontal="left" vertical="center" indent="1"/>
    </xf>
    <xf numFmtId="0" fontId="140" fillId="11" borderId="29" xfId="0" applyFont="1" applyFill="1" applyBorder="1" applyAlignment="1">
      <alignment horizontal="left" vertical="center" indent="4"/>
    </xf>
    <xf numFmtId="0" fontId="14" fillId="0" borderId="6" xfId="0" applyFont="1" applyBorder="1" applyProtection="1">
      <protection locked="0"/>
    </xf>
    <xf numFmtId="0" fontId="102" fillId="11" borderId="0" xfId="0" applyFont="1" applyFill="1" applyAlignment="1">
      <alignment vertical="center"/>
    </xf>
    <xf numFmtId="0" fontId="102" fillId="11" borderId="17" xfId="0" applyFont="1" applyFill="1" applyBorder="1" applyAlignment="1">
      <alignment vertical="center"/>
    </xf>
    <xf numFmtId="0" fontId="21" fillId="11" borderId="73" xfId="0" applyFont="1" applyFill="1" applyBorder="1" applyProtection="1">
      <protection locked="0"/>
    </xf>
    <xf numFmtId="0" fontId="21" fillId="11" borderId="40" xfId="0" applyFont="1" applyFill="1" applyBorder="1" applyProtection="1">
      <protection locked="0"/>
    </xf>
    <xf numFmtId="0" fontId="20" fillId="0" borderId="146" xfId="0" applyFont="1" applyBorder="1" applyProtection="1">
      <protection locked="0"/>
    </xf>
    <xf numFmtId="0" fontId="102" fillId="11" borderId="143" xfId="0" applyFont="1" applyFill="1" applyBorder="1" applyAlignment="1">
      <alignment vertical="center"/>
    </xf>
    <xf numFmtId="0" fontId="102" fillId="11" borderId="140" xfId="0" applyFont="1" applyFill="1" applyBorder="1" applyAlignment="1">
      <alignment vertical="center"/>
    </xf>
    <xf numFmtId="0" fontId="14" fillId="12" borderId="149" xfId="0" applyFont="1" applyFill="1" applyBorder="1" applyAlignment="1" applyProtection="1">
      <alignment horizontal="center"/>
      <protection locked="0"/>
    </xf>
    <xf numFmtId="176" fontId="14" fillId="0" borderId="150" xfId="0" applyNumberFormat="1" applyFont="1" applyBorder="1" applyAlignment="1" applyProtection="1">
      <alignment horizontal="left"/>
      <protection locked="0"/>
    </xf>
    <xf numFmtId="0" fontId="128" fillId="0" borderId="143" xfId="0" applyFont="1" applyBorder="1" applyAlignment="1" applyProtection="1">
      <alignment horizontal="left"/>
      <protection locked="0"/>
    </xf>
    <xf numFmtId="0" fontId="21" fillId="0" borderId="33" xfId="0" applyFont="1" applyBorder="1" applyAlignment="1" applyProtection="1">
      <alignment horizontal="centerContinuous"/>
      <protection locked="0"/>
    </xf>
    <xf numFmtId="0" fontId="14" fillId="0" borderId="151" xfId="0" applyFont="1" applyBorder="1" applyAlignment="1" applyProtection="1">
      <alignment horizontal="center"/>
      <protection locked="0"/>
    </xf>
    <xf numFmtId="0" fontId="14" fillId="12" borderId="145" xfId="0" applyFont="1" applyFill="1" applyBorder="1" applyAlignment="1" applyProtection="1">
      <alignment horizontal="center"/>
      <protection locked="0"/>
    </xf>
    <xf numFmtId="0" fontId="14" fillId="0" borderId="144" xfId="0" applyFont="1" applyBorder="1" applyAlignment="1" applyProtection="1">
      <alignment horizontal="center"/>
      <protection locked="0"/>
    </xf>
    <xf numFmtId="0" fontId="14" fillId="0" borderId="145" xfId="0" applyFont="1" applyBorder="1" applyAlignment="1" applyProtection="1">
      <alignment horizontal="center"/>
      <protection locked="0"/>
    </xf>
    <xf numFmtId="0" fontId="14" fillId="12" borderId="138" xfId="0" applyFont="1" applyFill="1" applyBorder="1" applyAlignment="1" applyProtection="1">
      <alignment horizontal="center"/>
      <protection locked="0"/>
    </xf>
    <xf numFmtId="0" fontId="14" fillId="12" borderId="152" xfId="0" applyFont="1" applyFill="1" applyBorder="1" applyAlignment="1" applyProtection="1">
      <alignment horizontal="center"/>
      <protection locked="0"/>
    </xf>
    <xf numFmtId="0" fontId="14" fillId="0" borderId="143" xfId="0" applyFont="1" applyBorder="1" applyAlignment="1" applyProtection="1">
      <alignment horizontal="center"/>
      <protection locked="0"/>
    </xf>
    <xf numFmtId="0" fontId="14" fillId="0" borderId="35" xfId="0" applyFont="1" applyBorder="1" applyAlignment="1" applyProtection="1">
      <alignment horizontal="left"/>
      <protection locked="0"/>
    </xf>
    <xf numFmtId="0" fontId="21" fillId="0" borderId="141" xfId="0" applyFont="1" applyBorder="1" applyAlignment="1" applyProtection="1">
      <alignment horizontal="centerContinuous"/>
      <protection locked="0"/>
    </xf>
    <xf numFmtId="0" fontId="14" fillId="12" borderId="148" xfId="0" applyFont="1" applyFill="1" applyBorder="1" applyAlignment="1" applyProtection="1">
      <alignment horizontal="center"/>
      <protection locked="0"/>
    </xf>
    <xf numFmtId="0" fontId="21" fillId="0" borderId="139" xfId="0" applyFont="1" applyBorder="1" applyAlignment="1" applyProtection="1">
      <alignment horizontal="centerContinuous"/>
      <protection locked="0"/>
    </xf>
    <xf numFmtId="0" fontId="21" fillId="0" borderId="143" xfId="0" applyFont="1" applyBorder="1" applyAlignment="1" applyProtection="1">
      <alignment horizontal="center"/>
      <protection locked="0"/>
    </xf>
    <xf numFmtId="2" fontId="15" fillId="0" borderId="139" xfId="0" applyNumberFormat="1" applyFont="1" applyBorder="1" applyAlignment="1" applyProtection="1">
      <alignment horizontal="center"/>
      <protection locked="0"/>
    </xf>
    <xf numFmtId="0" fontId="14" fillId="0" borderId="145" xfId="0" applyFont="1" applyBorder="1" applyProtection="1">
      <protection locked="0"/>
    </xf>
    <xf numFmtId="0" fontId="14" fillId="0" borderId="147" xfId="0" applyFont="1" applyBorder="1" applyProtection="1">
      <protection locked="0"/>
    </xf>
    <xf numFmtId="0" fontId="128" fillId="0" borderId="149" xfId="0" applyFont="1" applyBorder="1" applyAlignment="1" applyProtection="1">
      <alignment horizontal="left"/>
      <protection locked="0"/>
    </xf>
    <xf numFmtId="171" fontId="14" fillId="0" borderId="148" xfId="0" applyNumberFormat="1" applyFont="1" applyBorder="1" applyAlignment="1" applyProtection="1">
      <alignment horizontal="centerContinuous"/>
      <protection locked="0"/>
    </xf>
    <xf numFmtId="2" fontId="20" fillId="0" borderId="146" xfId="0" applyNumberFormat="1" applyFont="1" applyBorder="1" applyAlignment="1">
      <alignment horizontal="center"/>
    </xf>
    <xf numFmtId="0" fontId="14" fillId="0" borderId="139" xfId="0" applyFont="1" applyBorder="1" applyAlignment="1">
      <alignment horizontal="left"/>
    </xf>
    <xf numFmtId="0" fontId="14" fillId="0" borderId="64" xfId="0" applyFont="1" applyBorder="1"/>
    <xf numFmtId="0" fontId="41" fillId="12" borderId="153" xfId="0" applyFont="1" applyFill="1" applyBorder="1" applyAlignment="1">
      <alignment horizontal="center"/>
    </xf>
    <xf numFmtId="0" fontId="14" fillId="12" borderId="154" xfId="0" applyFont="1" applyFill="1" applyBorder="1"/>
    <xf numFmtId="0" fontId="14" fillId="12" borderId="138" xfId="0" applyFont="1" applyFill="1" applyBorder="1" applyProtection="1">
      <protection locked="0"/>
    </xf>
    <xf numFmtId="0" fontId="14" fillId="0" borderId="41" xfId="0" applyFont="1" applyBorder="1" applyAlignment="1" applyProtection="1">
      <alignment horizontal="right"/>
      <protection locked="0"/>
    </xf>
    <xf numFmtId="2" fontId="14" fillId="0" borderId="55" xfId="0" applyNumberFormat="1" applyFont="1" applyBorder="1" applyAlignment="1" applyProtection="1">
      <alignment horizontal="right"/>
      <protection locked="0"/>
    </xf>
    <xf numFmtId="0" fontId="14" fillId="0" borderId="70" xfId="0" applyFont="1" applyBorder="1" applyAlignment="1" applyProtection="1">
      <alignment horizontal="right"/>
      <protection locked="0"/>
    </xf>
    <xf numFmtId="176" fontId="14" fillId="0" borderId="155" xfId="0" applyNumberFormat="1" applyFont="1" applyBorder="1" applyAlignment="1" applyProtection="1">
      <alignment horizontal="left"/>
      <protection locked="0"/>
    </xf>
    <xf numFmtId="0" fontId="20" fillId="12" borderId="153" xfId="0" applyFont="1" applyFill="1" applyBorder="1" applyAlignment="1" applyProtection="1">
      <alignment horizontal="center"/>
      <protection locked="0"/>
    </xf>
    <xf numFmtId="0" fontId="20" fillId="12" borderId="67" xfId="0" applyFont="1" applyFill="1" applyBorder="1" applyAlignment="1" applyProtection="1">
      <alignment horizontal="center"/>
      <protection locked="0"/>
    </xf>
    <xf numFmtId="0" fontId="20" fillId="12" borderId="156" xfId="0" applyFont="1" applyFill="1" applyBorder="1" applyAlignment="1" applyProtection="1">
      <alignment horizontal="center"/>
      <protection locked="0"/>
    </xf>
    <xf numFmtId="0" fontId="14" fillId="12" borderId="153" xfId="0" applyFont="1" applyFill="1" applyBorder="1" applyAlignment="1" applyProtection="1">
      <alignment horizontal="center"/>
      <protection locked="0"/>
    </xf>
    <xf numFmtId="0" fontId="14" fillId="12" borderId="67" xfId="0" applyFont="1" applyFill="1" applyBorder="1" applyAlignment="1" applyProtection="1">
      <alignment horizontal="centerContinuous"/>
      <protection locked="0"/>
    </xf>
    <xf numFmtId="20" fontId="21" fillId="0" borderId="0" xfId="0" applyNumberFormat="1" applyFont="1" applyProtection="1">
      <protection locked="0"/>
    </xf>
    <xf numFmtId="20" fontId="33" fillId="0" borderId="40" xfId="0" applyNumberFormat="1" applyFont="1" applyBorder="1" applyAlignment="1" applyProtection="1">
      <alignment horizontal="center"/>
      <protection locked="0"/>
    </xf>
    <xf numFmtId="20" fontId="33" fillId="0" borderId="55" xfId="0" applyNumberFormat="1" applyFont="1" applyBorder="1" applyAlignment="1" applyProtection="1">
      <alignment horizontal="center"/>
      <protection locked="0"/>
    </xf>
    <xf numFmtId="20" fontId="33" fillId="0" borderId="151" xfId="0" applyNumberFormat="1" applyFont="1" applyBorder="1" applyAlignment="1" applyProtection="1">
      <alignment horizontal="center"/>
      <protection locked="0"/>
    </xf>
    <xf numFmtId="20" fontId="33" fillId="0" borderId="66" xfId="0" applyNumberFormat="1" applyFont="1" applyBorder="1" applyAlignment="1" applyProtection="1">
      <alignment horizontal="center"/>
      <protection locked="0"/>
    </xf>
    <xf numFmtId="0" fontId="14" fillId="0" borderId="55" xfId="0" applyFont="1" applyBorder="1" applyAlignment="1">
      <alignment horizontal="center"/>
    </xf>
    <xf numFmtId="0" fontId="14" fillId="0" borderId="41" xfId="0" applyFont="1" applyBorder="1" applyAlignment="1">
      <alignment horizontal="center"/>
    </xf>
    <xf numFmtId="194" fontId="14" fillId="0" borderId="6" xfId="0" applyNumberFormat="1" applyFont="1" applyBorder="1" applyAlignment="1" applyProtection="1">
      <alignment horizontal="center"/>
      <protection locked="0"/>
    </xf>
    <xf numFmtId="194" fontId="138" fillId="0" borderId="0" xfId="0" applyNumberFormat="1" applyFont="1" applyAlignment="1">
      <alignment horizontal="center"/>
    </xf>
    <xf numFmtId="195" fontId="20" fillId="0" borderId="46" xfId="0" applyNumberFormat="1" applyFont="1" applyBorder="1" applyAlignment="1" applyProtection="1">
      <alignment horizontal="center"/>
      <protection locked="0"/>
    </xf>
    <xf numFmtId="0" fontId="12" fillId="11" borderId="143" xfId="0" applyFont="1" applyFill="1" applyBorder="1"/>
    <xf numFmtId="0" fontId="27" fillId="11" borderId="139" xfId="40" applyFill="1" applyBorder="1" applyAlignment="1" applyProtection="1"/>
    <xf numFmtId="0" fontId="77" fillId="12" borderId="138" xfId="0" applyFont="1" applyFill="1" applyBorder="1" applyAlignment="1" applyProtection="1">
      <alignment horizontal="center"/>
      <protection locked="0"/>
    </xf>
    <xf numFmtId="0" fontId="20" fillId="12" borderId="42" xfId="0" applyFont="1" applyFill="1" applyBorder="1" applyAlignment="1" applyProtection="1">
      <alignment horizontal="center"/>
      <protection locked="0"/>
    </xf>
    <xf numFmtId="0" fontId="20" fillId="12" borderId="4" xfId="0" applyFont="1" applyFill="1" applyBorder="1" applyAlignment="1" applyProtection="1">
      <alignment horizontal="center"/>
      <protection locked="0"/>
    </xf>
    <xf numFmtId="0" fontId="14" fillId="0" borderId="42" xfId="0" applyFont="1" applyBorder="1" applyAlignment="1" applyProtection="1">
      <alignment horizontal="left"/>
      <protection locked="0"/>
    </xf>
    <xf numFmtId="0" fontId="14" fillId="0" borderId="33" xfId="0" applyFont="1" applyBorder="1" applyAlignment="1" applyProtection="1">
      <alignment horizontal="left"/>
      <protection locked="0"/>
    </xf>
    <xf numFmtId="0" fontId="14" fillId="0" borderId="4" xfId="0" applyFont="1" applyBorder="1" applyAlignment="1" applyProtection="1">
      <alignment horizontal="center"/>
      <protection locked="0"/>
    </xf>
    <xf numFmtId="173" fontId="14" fillId="0" borderId="33" xfId="0" applyNumberFormat="1" applyFont="1" applyBorder="1" applyAlignment="1" applyProtection="1">
      <alignment horizontal="center"/>
      <protection locked="0"/>
    </xf>
    <xf numFmtId="0" fontId="47" fillId="0" borderId="42" xfId="0" applyFont="1" applyBorder="1" applyAlignment="1" applyProtection="1">
      <alignment horizontal="left"/>
      <protection locked="0"/>
    </xf>
    <xf numFmtId="0" fontId="47" fillId="0" borderId="42" xfId="0" applyFont="1" applyBorder="1" applyAlignment="1" applyProtection="1">
      <alignment horizontal="center"/>
      <protection locked="0"/>
    </xf>
    <xf numFmtId="0" fontId="47" fillId="0" borderId="138" xfId="0" applyFont="1" applyBorder="1" applyAlignment="1" applyProtection="1">
      <alignment horizontal="center"/>
      <protection locked="0"/>
    </xf>
    <xf numFmtId="0" fontId="14" fillId="11" borderId="0" xfId="0" applyFont="1" applyFill="1" applyAlignment="1" applyProtection="1">
      <alignment horizontal="left"/>
      <protection locked="0"/>
    </xf>
    <xf numFmtId="0" fontId="47" fillId="0" borderId="33" xfId="0" applyFont="1" applyBorder="1" applyAlignment="1" applyProtection="1">
      <alignment horizontal="center"/>
      <protection locked="0"/>
    </xf>
    <xf numFmtId="0" fontId="14" fillId="0" borderId="42" xfId="0" applyFont="1" applyBorder="1" applyAlignment="1" applyProtection="1">
      <alignment horizontal="center"/>
      <protection locked="0"/>
    </xf>
    <xf numFmtId="0" fontId="20" fillId="12" borderId="4" xfId="0" applyFont="1" applyFill="1" applyBorder="1" applyAlignment="1" applyProtection="1">
      <alignment horizontal="left"/>
      <protection locked="0"/>
    </xf>
    <xf numFmtId="0" fontId="0" fillId="12" borderId="33" xfId="0" applyFill="1" applyBorder="1" applyAlignment="1" applyProtection="1">
      <alignment horizontal="left"/>
      <protection locked="0"/>
    </xf>
    <xf numFmtId="0" fontId="14" fillId="0" borderId="13" xfId="0" applyFont="1" applyBorder="1" applyAlignment="1" applyProtection="1">
      <alignment horizontal="center"/>
      <protection locked="0"/>
    </xf>
    <xf numFmtId="0" fontId="14" fillId="0" borderId="33" xfId="0" applyFont="1" applyBorder="1" applyAlignment="1" applyProtection="1">
      <alignment horizontal="center"/>
      <protection locked="0"/>
    </xf>
    <xf numFmtId="0" fontId="14" fillId="0" borderId="33" xfId="0" applyFont="1" applyBorder="1" applyProtection="1">
      <protection locked="0"/>
    </xf>
    <xf numFmtId="38" fontId="21" fillId="0" borderId="0" xfId="0" applyNumberFormat="1" applyFont="1"/>
    <xf numFmtId="38" fontId="42" fillId="12" borderId="6" xfId="126" applyNumberFormat="1" applyFont="1" applyFill="1" applyBorder="1" applyAlignment="1">
      <alignment horizontal="center"/>
    </xf>
    <xf numFmtId="0" fontId="42" fillId="12" borderId="6" xfId="126" applyFont="1" applyFill="1" applyBorder="1" applyAlignment="1">
      <alignment horizontal="center"/>
    </xf>
    <xf numFmtId="0" fontId="42" fillId="12" borderId="6" xfId="0" applyFont="1" applyFill="1" applyBorder="1" applyAlignment="1">
      <alignment horizontal="center"/>
    </xf>
    <xf numFmtId="0" fontId="42" fillId="12" borderId="6" xfId="126" applyFont="1" applyFill="1" applyBorder="1"/>
    <xf numFmtId="38" fontId="15" fillId="12" borderId="133" xfId="126" applyNumberFormat="1" applyFont="1" applyFill="1" applyBorder="1" applyAlignment="1">
      <alignment horizontal="center" vertical="center" wrapText="1"/>
    </xf>
    <xf numFmtId="167" fontId="25" fillId="0" borderId="15" xfId="126" applyNumberFormat="1" applyFont="1" applyBorder="1" applyAlignment="1">
      <alignment horizontal="right"/>
    </xf>
    <xf numFmtId="167" fontId="25" fillId="0" borderId="133" xfId="126" applyNumberFormat="1" applyFont="1" applyBorder="1"/>
    <xf numFmtId="38" fontId="26" fillId="0" borderId="24" xfId="0" applyNumberFormat="1" applyFont="1" applyBorder="1" applyAlignment="1">
      <alignment horizontal="center"/>
    </xf>
    <xf numFmtId="167" fontId="26" fillId="0" borderId="18" xfId="126" applyNumberFormat="1" applyFont="1" applyBorder="1"/>
    <xf numFmtId="20" fontId="14" fillId="0" borderId="33" xfId="0" applyNumberFormat="1" applyFont="1" applyBorder="1" applyAlignment="1" applyProtection="1">
      <alignment horizontal="center"/>
      <protection locked="0"/>
    </xf>
    <xf numFmtId="0" fontId="14" fillId="0" borderId="42" xfId="0" applyFont="1" applyBorder="1" applyProtection="1">
      <protection locked="0"/>
    </xf>
    <xf numFmtId="0" fontId="13" fillId="0" borderId="6" xfId="0" applyFont="1" applyBorder="1" applyAlignment="1" applyProtection="1">
      <alignment horizontal="center"/>
      <protection locked="0"/>
    </xf>
    <xf numFmtId="0" fontId="13" fillId="0" borderId="42" xfId="0" applyFont="1" applyBorder="1" applyAlignment="1" applyProtection="1">
      <alignment horizontal="center"/>
      <protection locked="0"/>
    </xf>
    <xf numFmtId="0" fontId="13" fillId="0" borderId="44" xfId="0" applyFont="1" applyBorder="1" applyProtection="1">
      <protection locked="0"/>
    </xf>
    <xf numFmtId="173" fontId="14" fillId="0" borderId="6" xfId="40" applyNumberFormat="1" applyFont="1" applyBorder="1" applyAlignment="1">
      <alignment horizontal="center"/>
      <protection locked="0"/>
    </xf>
    <xf numFmtId="0" fontId="0" fillId="11" borderId="43" xfId="0" applyFill="1" applyBorder="1" applyProtection="1">
      <protection locked="0"/>
    </xf>
    <xf numFmtId="0" fontId="14" fillId="0" borderId="34" xfId="0" applyFont="1" applyBorder="1" applyAlignment="1" applyProtection="1">
      <alignment horizontal="center"/>
      <protection locked="0"/>
    </xf>
    <xf numFmtId="0" fontId="13" fillId="0" borderId="138" xfId="0" applyFont="1" applyBorder="1" applyProtection="1">
      <protection locked="0"/>
    </xf>
    <xf numFmtId="0" fontId="14" fillId="0" borderId="138" xfId="0" applyFont="1" applyBorder="1" applyProtection="1">
      <protection locked="0"/>
    </xf>
    <xf numFmtId="0" fontId="0" fillId="0" borderId="138" xfId="0" applyBorder="1" applyProtection="1">
      <protection locked="0"/>
    </xf>
    <xf numFmtId="0" fontId="12" fillId="11" borderId="29" xfId="0" applyFont="1" applyFill="1" applyBorder="1"/>
    <xf numFmtId="0" fontId="11" fillId="11" borderId="29" xfId="0" applyFont="1" applyFill="1" applyBorder="1"/>
    <xf numFmtId="0" fontId="142" fillId="11" borderId="29" xfId="0" applyFont="1" applyFill="1" applyBorder="1"/>
    <xf numFmtId="0" fontId="0" fillId="11" borderId="138" xfId="0" applyFill="1" applyBorder="1"/>
    <xf numFmtId="171" fontId="0" fillId="11" borderId="0" xfId="0" applyNumberFormat="1" applyFill="1" applyAlignment="1">
      <alignment horizontal="left"/>
    </xf>
    <xf numFmtId="9" fontId="12" fillId="11" borderId="0" xfId="657" applyFont="1" applyFill="1" applyAlignment="1">
      <alignment horizontal="left"/>
    </xf>
    <xf numFmtId="0" fontId="0" fillId="11" borderId="138" xfId="0" applyFill="1" applyBorder="1" applyAlignment="1">
      <alignment horizontal="center" wrapText="1"/>
    </xf>
    <xf numFmtId="0" fontId="12" fillId="11" borderId="138" xfId="0" applyFont="1" applyFill="1" applyBorder="1" applyAlignment="1">
      <alignment horizontal="center" wrapText="1"/>
    </xf>
    <xf numFmtId="196" fontId="0" fillId="11" borderId="138" xfId="0" applyNumberFormat="1" applyFill="1" applyBorder="1" applyAlignment="1">
      <alignment horizontal="center"/>
    </xf>
    <xf numFmtId="10" fontId="12" fillId="11" borderId="29" xfId="657" applyNumberFormat="1" applyFont="1" applyFill="1" applyBorder="1" applyAlignment="1">
      <alignment horizontal="left"/>
    </xf>
    <xf numFmtId="200" fontId="0" fillId="11" borderId="0" xfId="0" applyNumberFormat="1" applyFill="1" applyAlignment="1">
      <alignment horizontal="left"/>
    </xf>
    <xf numFmtId="201" fontId="0" fillId="11" borderId="0" xfId="0" applyNumberFormat="1" applyFill="1" applyAlignment="1">
      <alignment horizontal="left"/>
    </xf>
    <xf numFmtId="201" fontId="11" fillId="11" borderId="0" xfId="0" applyNumberFormat="1" applyFont="1" applyFill="1" applyAlignment="1">
      <alignment horizontal="left"/>
    </xf>
    <xf numFmtId="202" fontId="0" fillId="11" borderId="0" xfId="0" applyNumberFormat="1" applyFill="1" applyAlignment="1">
      <alignment horizontal="left"/>
    </xf>
    <xf numFmtId="0" fontId="0" fillId="11" borderId="157" xfId="0" applyFill="1" applyBorder="1" applyAlignment="1">
      <alignment horizontal="center" wrapText="1"/>
    </xf>
    <xf numFmtId="196" fontId="0" fillId="11" borderId="157" xfId="0" applyNumberFormat="1" applyFill="1" applyBorder="1" applyAlignment="1">
      <alignment horizontal="center"/>
    </xf>
    <xf numFmtId="197" fontId="0" fillId="11" borderId="138" xfId="0" applyNumberFormat="1" applyFill="1" applyBorder="1" applyAlignment="1">
      <alignment horizontal="center"/>
    </xf>
    <xf numFmtId="0" fontId="0" fillId="11" borderId="138" xfId="0" applyFill="1" applyBorder="1" applyAlignment="1">
      <alignment horizontal="center"/>
    </xf>
    <xf numFmtId="0" fontId="144" fillId="0" borderId="0" xfId="658" applyFont="1" applyProtection="1">
      <protection hidden="1"/>
    </xf>
    <xf numFmtId="0" fontId="12" fillId="0" borderId="0" xfId="44"/>
    <xf numFmtId="0" fontId="145" fillId="0" borderId="32" xfId="658" applyFont="1" applyBorder="1" applyAlignment="1" applyProtection="1">
      <alignment horizontal="center"/>
      <protection hidden="1"/>
    </xf>
    <xf numFmtId="0" fontId="146" fillId="0" borderId="0" xfId="658" applyFont="1" applyProtection="1">
      <protection hidden="1"/>
    </xf>
    <xf numFmtId="0" fontId="43" fillId="0" borderId="32" xfId="658" applyFont="1" applyBorder="1" applyAlignment="1" applyProtection="1">
      <alignment horizontal="center"/>
      <protection hidden="1"/>
    </xf>
    <xf numFmtId="0" fontId="31" fillId="0" borderId="32" xfId="658" applyFont="1" applyBorder="1" applyAlignment="1" applyProtection="1">
      <alignment horizontal="center"/>
      <protection hidden="1"/>
    </xf>
    <xf numFmtId="0" fontId="31" fillId="12" borderId="158" xfId="658" applyFont="1" applyFill="1" applyBorder="1" applyAlignment="1" applyProtection="1">
      <alignment horizontal="centerContinuous" shrinkToFit="1"/>
      <protection hidden="1"/>
    </xf>
    <xf numFmtId="0" fontId="31" fillId="12" borderId="14" xfId="658" applyFont="1" applyFill="1" applyBorder="1" applyAlignment="1" applyProtection="1">
      <alignment horizontal="center"/>
      <protection hidden="1"/>
    </xf>
    <xf numFmtId="0" fontId="31" fillId="12" borderId="159" xfId="658" applyFont="1" applyFill="1" applyBorder="1" applyAlignment="1" applyProtection="1">
      <alignment horizontal="center"/>
      <protection hidden="1"/>
    </xf>
    <xf numFmtId="0" fontId="26" fillId="0" borderId="158" xfId="658" applyFont="1" applyBorder="1" applyAlignment="1" applyProtection="1">
      <alignment horizontal="center" shrinkToFit="1"/>
      <protection hidden="1"/>
    </xf>
    <xf numFmtId="0" fontId="82" fillId="0" borderId="158" xfId="658" applyFont="1" applyBorder="1" applyAlignment="1" applyProtection="1">
      <alignment horizontal="centerContinuous" shrinkToFit="1"/>
      <protection hidden="1"/>
    </xf>
    <xf numFmtId="203" fontId="26" fillId="8" borderId="160" xfId="658" applyNumberFormat="1" applyFont="1" applyFill="1" applyBorder="1" applyAlignment="1" applyProtection="1">
      <alignment horizontal="center"/>
      <protection locked="0" hidden="1"/>
    </xf>
    <xf numFmtId="0" fontId="26" fillId="0" borderId="158" xfId="658" applyFont="1" applyBorder="1" applyAlignment="1" applyProtection="1">
      <alignment horizontal="centerContinuous" shrinkToFit="1"/>
      <protection hidden="1"/>
    </xf>
    <xf numFmtId="0" fontId="26" fillId="0" borderId="158" xfId="658" applyFont="1" applyBorder="1" applyAlignment="1" applyProtection="1">
      <alignment horizontal="center"/>
      <protection hidden="1"/>
    </xf>
    <xf numFmtId="203" fontId="26" fillId="0" borderId="160" xfId="658" applyNumberFormat="1" applyFont="1" applyBorder="1" applyAlignment="1" applyProtection="1">
      <alignment horizontal="center"/>
      <protection hidden="1"/>
    </xf>
    <xf numFmtId="203" fontId="26" fillId="0" borderId="160" xfId="658" applyNumberFormat="1" applyFont="1" applyBorder="1" applyAlignment="1" applyProtection="1">
      <alignment horizontal="center"/>
      <protection locked="0" hidden="1"/>
    </xf>
    <xf numFmtId="0" fontId="26" fillId="12" borderId="158" xfId="658" applyFont="1" applyFill="1" applyBorder="1" applyAlignment="1" applyProtection="1">
      <alignment horizontal="center"/>
      <protection hidden="1"/>
    </xf>
    <xf numFmtId="203" fontId="26" fillId="12" borderId="160" xfId="658" applyNumberFormat="1" applyFont="1" applyFill="1" applyBorder="1" applyAlignment="1" applyProtection="1">
      <alignment horizontal="center"/>
      <protection locked="0" hidden="1"/>
    </xf>
    <xf numFmtId="0" fontId="26" fillId="8" borderId="158" xfId="658" applyFont="1" applyFill="1" applyBorder="1" applyAlignment="1" applyProtection="1">
      <alignment horizontal="center"/>
      <protection locked="0" hidden="1"/>
    </xf>
    <xf numFmtId="0" fontId="26" fillId="8" borderId="43" xfId="658" applyFont="1" applyFill="1" applyBorder="1" applyAlignment="1" applyProtection="1">
      <alignment horizontal="center"/>
      <protection locked="0" hidden="1"/>
    </xf>
    <xf numFmtId="0" fontId="26" fillId="8" borderId="11" xfId="658" applyFont="1" applyFill="1" applyBorder="1" applyAlignment="1" applyProtection="1">
      <alignment horizontal="center"/>
      <protection locked="0" hidden="1"/>
    </xf>
    <xf numFmtId="203" fontId="26" fillId="8" borderId="81" xfId="658" applyNumberFormat="1" applyFont="1" applyFill="1" applyBorder="1" applyAlignment="1" applyProtection="1">
      <alignment horizontal="center"/>
      <protection locked="0" hidden="1"/>
    </xf>
    <xf numFmtId="0" fontId="147" fillId="12" borderId="161" xfId="658" applyFont="1" applyFill="1" applyBorder="1" applyAlignment="1" applyProtection="1">
      <alignment horizontal="center"/>
      <protection hidden="1"/>
    </xf>
    <xf numFmtId="0" fontId="147" fillId="12" borderId="162" xfId="658" applyFont="1" applyFill="1" applyBorder="1" applyAlignment="1" applyProtection="1">
      <alignment horizontal="center"/>
      <protection hidden="1"/>
    </xf>
    <xf numFmtId="0" fontId="82" fillId="0" borderId="158" xfId="658" applyFont="1" applyBorder="1" applyAlignment="1" applyProtection="1">
      <alignment horizontal="center" shrinkToFit="1"/>
      <protection hidden="1"/>
    </xf>
    <xf numFmtId="203" fontId="26" fillId="8" borderId="163" xfId="658" applyNumberFormat="1" applyFont="1" applyFill="1" applyBorder="1" applyAlignment="1" applyProtection="1">
      <alignment horizontal="center"/>
      <protection locked="0" hidden="1"/>
    </xf>
    <xf numFmtId="0" fontId="26" fillId="0" borderId="11" xfId="658" applyFont="1" applyBorder="1" applyAlignment="1" applyProtection="1">
      <alignment horizontal="centerContinuous" shrinkToFit="1"/>
      <protection hidden="1"/>
    </xf>
    <xf numFmtId="0" fontId="12" fillId="11" borderId="143" xfId="55" applyFill="1" applyBorder="1"/>
    <xf numFmtId="0" fontId="25" fillId="0" borderId="23" xfId="126" applyFont="1" applyBorder="1" applyAlignment="1">
      <alignment horizontal="center"/>
    </xf>
    <xf numFmtId="49" fontId="26" fillId="0" borderId="20" xfId="126" applyNumberFormat="1" applyFont="1" applyBorder="1" applyAlignment="1">
      <alignment horizontal="center"/>
    </xf>
    <xf numFmtId="49" fontId="45" fillId="0" borderId="20" xfId="0" applyNumberFormat="1" applyFont="1" applyBorder="1" applyAlignment="1">
      <alignment horizontal="center"/>
    </xf>
    <xf numFmtId="0" fontId="100" fillId="11" borderId="0" xfId="143" applyFont="1" applyFill="1"/>
    <xf numFmtId="0" fontId="12" fillId="11" borderId="40" xfId="0" applyFont="1" applyFill="1" applyBorder="1" applyAlignment="1" applyProtection="1">
      <alignment horizontal="center"/>
      <protection locked="0"/>
    </xf>
    <xf numFmtId="0" fontId="12" fillId="11" borderId="35" xfId="0" applyFont="1" applyFill="1" applyBorder="1" applyAlignment="1" applyProtection="1">
      <alignment horizontal="center"/>
      <protection locked="0"/>
    </xf>
    <xf numFmtId="0" fontId="0" fillId="11" borderId="73" xfId="0" applyFill="1" applyBorder="1"/>
    <xf numFmtId="0" fontId="12" fillId="11" borderId="40" xfId="0" applyFont="1" applyFill="1" applyBorder="1"/>
    <xf numFmtId="0" fontId="12" fillId="11" borderId="40" xfId="40" applyFont="1" applyFill="1" applyBorder="1" applyAlignment="1" applyProtection="1"/>
    <xf numFmtId="0" fontId="12" fillId="11" borderId="143" xfId="143" applyFill="1" applyBorder="1"/>
    <xf numFmtId="0" fontId="12" fillId="11" borderId="143" xfId="151" applyFill="1" applyBorder="1"/>
    <xf numFmtId="0" fontId="12" fillId="11" borderId="140" xfId="0" applyFont="1" applyFill="1" applyBorder="1" applyProtection="1">
      <protection locked="0"/>
    </xf>
    <xf numFmtId="0" fontId="12" fillId="11" borderId="141" xfId="0" applyFont="1" applyFill="1" applyBorder="1" applyProtection="1">
      <protection locked="0"/>
    </xf>
    <xf numFmtId="177" fontId="45" fillId="0" borderId="16" xfId="0" applyNumberFormat="1" applyFont="1" applyBorder="1" applyAlignment="1">
      <alignment horizontal="left" indent="1"/>
    </xf>
    <xf numFmtId="38" fontId="26" fillId="0" borderId="25" xfId="126" applyNumberFormat="1" applyFont="1" applyBorder="1" applyAlignment="1" applyProtection="1">
      <alignment horizontal="right"/>
      <protection locked="0"/>
    </xf>
    <xf numFmtId="38" fontId="26" fillId="0" borderId="25" xfId="126" applyNumberFormat="1" applyFont="1" applyBorder="1" applyAlignment="1">
      <alignment horizontal="right"/>
    </xf>
    <xf numFmtId="205" fontId="25" fillId="12" borderId="68" xfId="126" applyNumberFormat="1" applyFont="1" applyFill="1" applyBorder="1"/>
    <xf numFmtId="177" fontId="43" fillId="0" borderId="116" xfId="0" applyNumberFormat="1" applyFont="1" applyBorder="1" applyAlignment="1">
      <alignment horizontal="left" indent="1"/>
    </xf>
    <xf numFmtId="38" fontId="26" fillId="0" borderId="57" xfId="126" applyNumberFormat="1" applyFont="1" applyBorder="1" applyAlignment="1" applyProtection="1">
      <alignment horizontal="center"/>
      <protection locked="0"/>
    </xf>
    <xf numFmtId="0" fontId="14" fillId="13" borderId="157" xfId="150" applyFont="1" applyFill="1" applyBorder="1" applyAlignment="1" applyProtection="1">
      <alignment horizontal="center"/>
      <protection locked="0"/>
    </xf>
    <xf numFmtId="0" fontId="14" fillId="13" borderId="33" xfId="150" applyFont="1" applyFill="1" applyBorder="1" applyAlignment="1" applyProtection="1">
      <alignment horizontal="center"/>
      <protection locked="0"/>
    </xf>
    <xf numFmtId="0" fontId="14" fillId="13" borderId="138" xfId="150" applyFont="1" applyFill="1" applyBorder="1" applyAlignment="1" applyProtection="1">
      <alignment horizontal="centerContinuous"/>
      <protection locked="0"/>
    </xf>
    <xf numFmtId="0" fontId="14" fillId="13" borderId="33" xfId="150" applyFont="1" applyFill="1" applyBorder="1" applyAlignment="1" applyProtection="1">
      <alignment horizontal="centerContinuous"/>
      <protection locked="0"/>
    </xf>
    <xf numFmtId="0" fontId="12" fillId="0" borderId="34" xfId="0" applyFont="1" applyBorder="1" applyAlignment="1" applyProtection="1">
      <alignment horizontal="center"/>
      <protection locked="0"/>
    </xf>
    <xf numFmtId="0" fontId="11" fillId="0" borderId="34" xfId="0" applyFont="1" applyBorder="1" applyAlignment="1" applyProtection="1">
      <alignment horizontal="center"/>
      <protection locked="0"/>
    </xf>
    <xf numFmtId="0" fontId="12" fillId="0" borderId="4" xfId="0" applyFont="1" applyBorder="1" applyAlignment="1" applyProtection="1">
      <alignment horizontal="center"/>
      <protection locked="0"/>
    </xf>
    <xf numFmtId="2" fontId="34" fillId="12" borderId="126" xfId="0" applyNumberFormat="1" applyFont="1" applyFill="1" applyBorder="1" applyAlignment="1" applyProtection="1">
      <alignment horizontal="center" wrapText="1"/>
      <protection locked="0"/>
    </xf>
    <xf numFmtId="0" fontId="12" fillId="0" borderId="6" xfId="0" applyFont="1" applyBorder="1" applyAlignment="1" applyProtection="1">
      <alignment horizontal="center"/>
      <protection locked="0"/>
    </xf>
    <xf numFmtId="2" fontId="34" fillId="12" borderId="172" xfId="0" applyNumberFormat="1" applyFont="1" applyFill="1" applyBorder="1" applyAlignment="1" applyProtection="1">
      <alignment horizontal="center"/>
      <protection locked="0"/>
    </xf>
    <xf numFmtId="2" fontId="34" fillId="12" borderId="172" xfId="0" applyNumberFormat="1" applyFont="1" applyFill="1" applyBorder="1" applyAlignment="1" applyProtection="1">
      <alignment horizontal="center" wrapText="1"/>
      <protection locked="0"/>
    </xf>
    <xf numFmtId="38" fontId="26" fillId="0" borderId="116" xfId="126" applyNumberFormat="1" applyFont="1" applyBorder="1" applyAlignment="1" applyProtection="1">
      <alignment horizontal="center"/>
      <protection locked="0"/>
    </xf>
    <xf numFmtId="38" fontId="26" fillId="0" borderId="16" xfId="0" applyNumberFormat="1" applyFont="1" applyBorder="1" applyAlignment="1" applyProtection="1">
      <alignment horizontal="right"/>
      <protection locked="0"/>
    </xf>
    <xf numFmtId="38" fontId="26" fillId="0" borderId="16" xfId="126" applyNumberFormat="1" applyFont="1" applyBorder="1" applyAlignment="1" applyProtection="1">
      <alignment horizontal="right"/>
      <protection locked="0"/>
    </xf>
    <xf numFmtId="167" fontId="25" fillId="0" borderId="16" xfId="126" applyNumberFormat="1" applyFont="1" applyBorder="1" applyAlignment="1">
      <alignment horizontal="right"/>
    </xf>
    <xf numFmtId="49" fontId="15" fillId="0" borderId="0" xfId="0" applyNumberFormat="1" applyFont="1" applyAlignment="1">
      <alignment horizontal="center"/>
    </xf>
    <xf numFmtId="171" fontId="14" fillId="0" borderId="154" xfId="0" applyNumberFormat="1" applyFont="1" applyBorder="1" applyAlignment="1" applyProtection="1">
      <alignment horizontal="center"/>
      <protection locked="0"/>
    </xf>
    <xf numFmtId="0" fontId="12" fillId="0" borderId="138" xfId="0" applyFont="1" applyBorder="1" applyAlignment="1">
      <alignment horizontal="center"/>
    </xf>
    <xf numFmtId="186" fontId="21" fillId="0" borderId="138" xfId="0" applyNumberFormat="1" applyFont="1" applyBorder="1"/>
    <xf numFmtId="3" fontId="12" fillId="0" borderId="92" xfId="0" applyNumberFormat="1" applyFont="1" applyBorder="1" applyAlignment="1" applyProtection="1">
      <alignment horizontal="center"/>
      <protection locked="0"/>
    </xf>
    <xf numFmtId="2" fontId="33" fillId="16" borderId="17" xfId="0" applyNumberFormat="1" applyFont="1" applyFill="1" applyBorder="1" applyAlignment="1" applyProtection="1">
      <alignment horizontal="center"/>
      <protection locked="0"/>
    </xf>
    <xf numFmtId="0" fontId="33" fillId="16" borderId="4" xfId="0" applyFont="1" applyFill="1" applyBorder="1" applyAlignment="1" applyProtection="1">
      <alignment horizontal="center"/>
      <protection locked="0"/>
    </xf>
    <xf numFmtId="167" fontId="26" fillId="0" borderId="54" xfId="126" applyNumberFormat="1" applyFont="1" applyBorder="1"/>
    <xf numFmtId="203" fontId="26" fillId="8" borderId="4" xfId="658" applyNumberFormat="1" applyFont="1" applyFill="1" applyBorder="1" applyAlignment="1" applyProtection="1">
      <alignment horizontal="center"/>
      <protection locked="0" hidden="1"/>
    </xf>
    <xf numFmtId="0" fontId="12" fillId="0" borderId="29" xfId="44" applyBorder="1"/>
    <xf numFmtId="0" fontId="12" fillId="17" borderId="6" xfId="0" applyFont="1" applyFill="1" applyBorder="1" applyAlignment="1" applyProtection="1">
      <alignment horizontal="center"/>
      <protection locked="0"/>
    </xf>
    <xf numFmtId="0" fontId="31" fillId="16" borderId="32" xfId="658" applyFont="1" applyFill="1" applyBorder="1" applyProtection="1">
      <protection hidden="1"/>
    </xf>
    <xf numFmtId="0" fontId="14" fillId="13" borderId="138" xfId="0" applyFont="1" applyFill="1" applyBorder="1" applyAlignment="1" applyProtection="1">
      <alignment horizontal="center"/>
      <protection locked="0"/>
    </xf>
    <xf numFmtId="0" fontId="14" fillId="13" borderId="138" xfId="0" applyFont="1" applyFill="1" applyBorder="1" applyAlignment="1" applyProtection="1">
      <alignment horizontal="centerContinuous"/>
      <protection locked="0"/>
    </xf>
    <xf numFmtId="171" fontId="14" fillId="13" borderId="138" xfId="0" applyNumberFormat="1" applyFont="1" applyFill="1" applyBorder="1" applyAlignment="1" applyProtection="1">
      <alignment horizontal="center"/>
      <protection locked="0"/>
    </xf>
    <xf numFmtId="0" fontId="127" fillId="12" borderId="0" xfId="0" applyFont="1" applyFill="1" applyAlignment="1">
      <alignment horizontal="center" vertical="center"/>
    </xf>
    <xf numFmtId="15" fontId="0" fillId="0" borderId="154" xfId="0" applyNumberFormat="1" applyBorder="1" applyAlignment="1" applyProtection="1">
      <alignment horizontal="center"/>
      <protection locked="0"/>
    </xf>
    <xf numFmtId="0" fontId="0" fillId="0" borderId="138" xfId="0" applyBorder="1" applyAlignment="1" applyProtection="1">
      <alignment horizontal="center"/>
      <protection locked="0"/>
    </xf>
    <xf numFmtId="0" fontId="0" fillId="0" borderId="154" xfId="0" applyBorder="1" applyAlignment="1" applyProtection="1">
      <alignment horizontal="center"/>
      <protection locked="0"/>
    </xf>
    <xf numFmtId="169" fontId="12" fillId="0" borderId="154" xfId="20" applyBorder="1" applyAlignment="1" applyProtection="1">
      <alignment horizontal="center"/>
      <protection locked="0"/>
    </xf>
    <xf numFmtId="169" fontId="12" fillId="0" borderId="138" xfId="24" applyBorder="1" applyAlignment="1" applyProtection="1">
      <alignment horizontal="center"/>
      <protection locked="0"/>
    </xf>
    <xf numFmtId="195" fontId="13" fillId="0" borderId="46" xfId="0" applyNumberFormat="1" applyFont="1" applyBorder="1" applyAlignment="1" applyProtection="1">
      <alignment horizontal="center"/>
      <protection locked="0"/>
    </xf>
    <xf numFmtId="0" fontId="12" fillId="0" borderId="17" xfId="0" applyFont="1" applyBorder="1" applyAlignment="1" applyProtection="1">
      <alignment horizontal="center" wrapText="1"/>
      <protection locked="0"/>
    </xf>
    <xf numFmtId="0" fontId="11" fillId="0" borderId="34" xfId="0" applyFont="1" applyBorder="1" applyAlignment="1" applyProtection="1">
      <alignment horizontal="center" vertical="center"/>
      <protection locked="0"/>
    </xf>
    <xf numFmtId="0" fontId="12" fillId="0" borderId="36" xfId="24" applyNumberFormat="1" applyBorder="1" applyAlignment="1" applyProtection="1">
      <alignment horizontal="center" vertical="center"/>
      <protection locked="0"/>
    </xf>
    <xf numFmtId="169" fontId="12" fillId="0" borderId="34" xfId="20" applyBorder="1" applyAlignment="1" applyProtection="1">
      <alignment horizontal="center" vertical="center"/>
      <protection locked="0"/>
    </xf>
    <xf numFmtId="3" fontId="12" fillId="0" borderId="34" xfId="0" applyNumberFormat="1" applyFont="1" applyBorder="1" applyAlignment="1" applyProtection="1">
      <alignment horizontal="center" vertical="center" wrapText="1"/>
      <protection locked="0"/>
    </xf>
    <xf numFmtId="0" fontId="12" fillId="0" borderId="17" xfId="0" applyFont="1" applyBorder="1" applyAlignment="1" applyProtection="1">
      <alignment horizontal="center" vertical="center"/>
      <protection locked="0"/>
    </xf>
    <xf numFmtId="15" fontId="14" fillId="0" borderId="138" xfId="0" applyNumberFormat="1" applyFont="1" applyBorder="1" applyAlignment="1" applyProtection="1">
      <alignment horizontal="center" wrapText="1"/>
      <protection locked="0"/>
    </xf>
    <xf numFmtId="0" fontId="11" fillId="0" borderId="154" xfId="0" applyFont="1" applyBorder="1" applyAlignment="1" applyProtection="1">
      <alignment horizontal="center"/>
      <protection locked="0"/>
    </xf>
    <xf numFmtId="0" fontId="12" fillId="0" borderId="138" xfId="0" applyFont="1" applyBorder="1" applyAlignment="1" applyProtection="1">
      <alignment horizontal="center"/>
      <protection locked="0"/>
    </xf>
    <xf numFmtId="0" fontId="12" fillId="0" borderId="154" xfId="0" applyFont="1" applyBorder="1" applyAlignment="1" applyProtection="1">
      <alignment horizontal="center"/>
      <protection locked="0"/>
    </xf>
    <xf numFmtId="0" fontId="12" fillId="0" borderId="154" xfId="24" applyNumberFormat="1" applyBorder="1" applyAlignment="1" applyProtection="1">
      <alignment horizontal="center"/>
      <protection locked="0"/>
    </xf>
    <xf numFmtId="3" fontId="33" fillId="0" borderId="17" xfId="0" applyNumberFormat="1" applyFont="1" applyBorder="1" applyAlignment="1" applyProtection="1">
      <alignment horizontal="center"/>
      <protection locked="0"/>
    </xf>
    <xf numFmtId="3" fontId="33" fillId="0" borderId="4" xfId="0" applyNumberFormat="1" applyFont="1" applyBorder="1" applyAlignment="1" applyProtection="1">
      <alignment horizontal="center"/>
      <protection locked="0"/>
    </xf>
    <xf numFmtId="0" fontId="12" fillId="0" borderId="34" xfId="0" applyFont="1" applyBorder="1" applyAlignment="1" applyProtection="1">
      <alignment horizontal="center" vertical="center" wrapText="1"/>
      <protection locked="0"/>
    </xf>
    <xf numFmtId="171" fontId="14" fillId="0" borderId="138" xfId="0" applyNumberFormat="1" applyFont="1" applyBorder="1" applyAlignment="1" applyProtection="1">
      <alignment horizontal="center"/>
      <protection locked="0"/>
    </xf>
    <xf numFmtId="169" fontId="12" fillId="0" borderId="138" xfId="20" applyBorder="1" applyAlignment="1" applyProtection="1">
      <alignment horizontal="center"/>
      <protection locked="0"/>
    </xf>
    <xf numFmtId="168" fontId="14" fillId="0" borderId="15" xfId="20" applyNumberFormat="1" applyFont="1" applyBorder="1" applyAlignment="1" applyProtection="1">
      <alignment horizontal="center" vertical="center"/>
      <protection locked="0"/>
    </xf>
    <xf numFmtId="168" fontId="14" fillId="0" borderId="15" xfId="20" applyNumberFormat="1" applyFont="1" applyBorder="1" applyAlignment="1" applyProtection="1">
      <alignment vertical="center"/>
      <protection locked="0"/>
    </xf>
    <xf numFmtId="165" fontId="14" fillId="0" borderId="0" xfId="0" applyNumberFormat="1" applyFont="1" applyAlignment="1">
      <alignment horizontal="center"/>
    </xf>
    <xf numFmtId="206" fontId="26" fillId="11" borderId="173" xfId="54" applyNumberFormat="1" applyFont="1" applyFill="1" applyBorder="1" applyAlignment="1">
      <alignment horizontal="center" vertical="top" wrapText="1"/>
    </xf>
    <xf numFmtId="203" fontId="26" fillId="8" borderId="163" xfId="658" quotePrefix="1" applyNumberFormat="1" applyFont="1" applyFill="1" applyBorder="1" applyAlignment="1" applyProtection="1">
      <alignment horizontal="center"/>
      <protection locked="0" hidden="1"/>
    </xf>
    <xf numFmtId="0" fontId="12" fillId="0" borderId="0" xfId="0" applyFont="1" applyAlignment="1" applyProtection="1">
      <alignment horizontal="center"/>
      <protection locked="0"/>
    </xf>
    <xf numFmtId="40" fontId="12" fillId="0" borderId="92" xfId="0" applyNumberFormat="1" applyFont="1" applyBorder="1" applyAlignment="1">
      <alignment horizontal="center"/>
    </xf>
    <xf numFmtId="2" fontId="13" fillId="0" borderId="146" xfId="0" quotePrefix="1" applyNumberFormat="1" applyFont="1" applyBorder="1" applyAlignment="1">
      <alignment horizontal="center"/>
    </xf>
    <xf numFmtId="0" fontId="12" fillId="11" borderId="61" xfId="0" applyFont="1" applyFill="1" applyBorder="1"/>
    <xf numFmtId="0" fontId="13" fillId="0" borderId="0" xfId="0" applyFont="1" applyAlignment="1" applyProtection="1">
      <alignment horizontal="left"/>
      <protection locked="0"/>
    </xf>
    <xf numFmtId="2" fontId="34" fillId="18" borderId="138" xfId="0" applyNumberFormat="1" applyFont="1" applyFill="1" applyBorder="1" applyAlignment="1" applyProtection="1">
      <alignment horizontal="center"/>
      <protection locked="0"/>
    </xf>
    <xf numFmtId="2" fontId="0" fillId="0" borderId="138" xfId="0" applyNumberFormat="1" applyBorder="1" applyAlignment="1">
      <alignment horizontal="center"/>
    </xf>
    <xf numFmtId="40" fontId="0" fillId="0" borderId="138" xfId="0" applyNumberFormat="1" applyBorder="1" applyAlignment="1">
      <alignment horizontal="center"/>
    </xf>
    <xf numFmtId="3" fontId="0" fillId="0" borderId="138" xfId="0" applyNumberFormat="1" applyBorder="1" applyAlignment="1" applyProtection="1">
      <alignment horizontal="center"/>
      <protection locked="0"/>
    </xf>
    <xf numFmtId="186" fontId="57" fillId="0" borderId="138" xfId="0" applyNumberFormat="1" applyFont="1" applyBorder="1"/>
    <xf numFmtId="2" fontId="34" fillId="12" borderId="138" xfId="0" applyNumberFormat="1" applyFont="1" applyFill="1" applyBorder="1" applyAlignment="1" applyProtection="1">
      <alignment horizontal="center"/>
      <protection locked="0"/>
    </xf>
    <xf numFmtId="0" fontId="99" fillId="18" borderId="138" xfId="0" applyFont="1" applyFill="1" applyBorder="1" applyAlignment="1">
      <alignment horizontal="center"/>
    </xf>
    <xf numFmtId="40" fontId="12" fillId="0" borderId="138" xfId="0" applyNumberFormat="1" applyFont="1" applyBorder="1" applyAlignment="1">
      <alignment horizontal="center"/>
    </xf>
    <xf numFmtId="3" fontId="12" fillId="0" borderId="138" xfId="0" applyNumberFormat="1" applyFont="1" applyBorder="1" applyAlignment="1" applyProtection="1">
      <alignment horizontal="center"/>
      <protection locked="0"/>
    </xf>
    <xf numFmtId="2" fontId="34" fillId="18" borderId="138" xfId="0" applyNumberFormat="1" applyFont="1" applyFill="1" applyBorder="1" applyAlignment="1" applyProtection="1">
      <alignment horizontal="center" wrapText="1"/>
      <protection locked="0"/>
    </xf>
    <xf numFmtId="38" fontId="26" fillId="11" borderId="16" xfId="126" applyNumberFormat="1" applyFont="1" applyFill="1" applyBorder="1" applyAlignment="1" applyProtection="1">
      <alignment horizontal="right"/>
      <protection locked="0"/>
    </xf>
    <xf numFmtId="2" fontId="77" fillId="12" borderId="0" xfId="0" applyNumberFormat="1" applyFont="1" applyFill="1" applyAlignment="1" applyProtection="1">
      <alignment horizontal="center"/>
      <protection locked="0"/>
    </xf>
    <xf numFmtId="171" fontId="14" fillId="11" borderId="6" xfId="0" applyNumberFormat="1" applyFont="1" applyFill="1" applyBorder="1" applyAlignment="1" applyProtection="1">
      <alignment horizontal="center"/>
      <protection locked="0"/>
    </xf>
    <xf numFmtId="171" fontId="14" fillId="11" borderId="138" xfId="0" applyNumberFormat="1" applyFont="1" applyFill="1" applyBorder="1" applyAlignment="1" applyProtection="1">
      <alignment horizontal="center"/>
      <protection locked="0"/>
    </xf>
    <xf numFmtId="171" fontId="14" fillId="11" borderId="154" xfId="150" applyNumberFormat="1" applyFont="1" applyFill="1" applyBorder="1" applyAlignment="1" applyProtection="1">
      <alignment horizontal="center"/>
      <protection locked="0"/>
    </xf>
    <xf numFmtId="171" fontId="14" fillId="11" borderId="138" xfId="150" applyNumberFormat="1" applyFont="1" applyFill="1" applyBorder="1" applyAlignment="1" applyProtection="1">
      <alignment horizontal="center"/>
      <protection locked="0"/>
    </xf>
    <xf numFmtId="0" fontId="11" fillId="0" borderId="141" xfId="0" applyFont="1" applyBorder="1" applyAlignment="1" applyProtection="1">
      <alignment horizontal="center"/>
      <protection locked="0"/>
    </xf>
    <xf numFmtId="0" fontId="12" fillId="0" borderId="138" xfId="20" applyNumberFormat="1" applyBorder="1" applyAlignment="1" applyProtection="1">
      <alignment horizontal="center"/>
      <protection locked="0"/>
    </xf>
    <xf numFmtId="0" fontId="11" fillId="0" borderId="154" xfId="0" applyFont="1" applyBorder="1" applyAlignment="1" applyProtection="1">
      <alignment horizontal="center" vertical="center"/>
      <protection locked="0"/>
    </xf>
    <xf numFmtId="0" fontId="12" fillId="0" borderId="154" xfId="0" applyFont="1" applyBorder="1" applyAlignment="1" applyProtection="1">
      <alignment horizontal="center" vertical="center" wrapText="1"/>
      <protection locked="0"/>
    </xf>
    <xf numFmtId="3" fontId="12" fillId="0" borderId="154" xfId="0" applyNumberFormat="1" applyFont="1" applyBorder="1" applyAlignment="1" applyProtection="1">
      <alignment horizontal="center" vertical="center" wrapText="1"/>
      <protection locked="0"/>
    </xf>
    <xf numFmtId="0" fontId="12" fillId="0" borderId="174" xfId="24" applyNumberFormat="1" applyBorder="1" applyAlignment="1" applyProtection="1">
      <alignment horizontal="center" vertical="center"/>
      <protection locked="0"/>
    </xf>
    <xf numFmtId="0" fontId="14" fillId="0" borderId="6" xfId="0" quotePrefix="1" applyFont="1" applyBorder="1" applyAlignment="1" applyProtection="1">
      <alignment horizontal="center"/>
      <protection locked="0"/>
    </xf>
    <xf numFmtId="1" fontId="12" fillId="0" borderId="154" xfId="0" applyNumberFormat="1" applyFont="1" applyBorder="1" applyAlignment="1" applyProtection="1">
      <alignment horizontal="center" vertical="center" wrapText="1"/>
      <protection locked="0"/>
    </xf>
    <xf numFmtId="0" fontId="0" fillId="0" borderId="138" xfId="0" applyBorder="1"/>
    <xf numFmtId="2" fontId="13" fillId="18" borderId="138" xfId="0" applyNumberFormat="1" applyFont="1" applyFill="1" applyBorder="1" applyAlignment="1" applyProtection="1">
      <alignment horizontal="center"/>
      <protection locked="0"/>
    </xf>
    <xf numFmtId="0" fontId="98" fillId="16" borderId="32" xfId="44" applyFont="1" applyFill="1" applyBorder="1" applyAlignment="1">
      <alignment horizontal="center"/>
    </xf>
    <xf numFmtId="208" fontId="57" fillId="0" borderId="138" xfId="0" applyNumberFormat="1" applyFont="1" applyBorder="1"/>
    <xf numFmtId="0" fontId="14" fillId="13" borderId="138" xfId="150" applyFont="1" applyFill="1" applyBorder="1" applyAlignment="1" applyProtection="1">
      <alignment horizontal="centerContinuous" wrapText="1"/>
      <protection locked="0"/>
    </xf>
    <xf numFmtId="0" fontId="14" fillId="13" borderId="138" xfId="150" applyFont="1" applyFill="1" applyBorder="1" applyAlignment="1" applyProtection="1">
      <alignment horizontal="center" wrapText="1"/>
      <protection locked="0"/>
    </xf>
    <xf numFmtId="0" fontId="15" fillId="0" borderId="0" xfId="0" applyFont="1" applyAlignment="1" applyProtection="1">
      <alignment horizontal="center"/>
      <protection locked="0"/>
    </xf>
    <xf numFmtId="20" fontId="152" fillId="0" borderId="55" xfId="0" applyNumberFormat="1" applyFont="1" applyBorder="1" applyAlignment="1" applyProtection="1">
      <alignment horizontal="center"/>
      <protection locked="0"/>
    </xf>
    <xf numFmtId="20" fontId="152" fillId="0" borderId="66" xfId="0" applyNumberFormat="1" applyFont="1" applyBorder="1" applyAlignment="1" applyProtection="1">
      <alignment horizontal="center"/>
      <protection locked="0"/>
    </xf>
    <xf numFmtId="2" fontId="152" fillId="0" borderId="15" xfId="0" applyNumberFormat="1" applyFont="1" applyBorder="1" applyAlignment="1" applyProtection="1">
      <alignment horizontal="center" wrapText="1"/>
      <protection locked="0"/>
    </xf>
    <xf numFmtId="2" fontId="152" fillId="0" borderId="15" xfId="0" quotePrefix="1" applyNumberFormat="1" applyFont="1" applyBorder="1" applyAlignment="1" applyProtection="1">
      <alignment horizontal="center"/>
      <protection locked="0"/>
    </xf>
    <xf numFmtId="2" fontId="152" fillId="0" borderId="15" xfId="0" applyNumberFormat="1" applyFont="1" applyBorder="1" applyAlignment="1" applyProtection="1">
      <alignment horizontal="center"/>
      <protection locked="0"/>
    </xf>
    <xf numFmtId="2" fontId="152" fillId="0" borderId="19" xfId="0" applyNumberFormat="1" applyFont="1" applyBorder="1" applyAlignment="1" applyProtection="1">
      <alignment horizontal="center"/>
      <protection locked="0"/>
    </xf>
    <xf numFmtId="2" fontId="152" fillId="0" borderId="18" xfId="0" applyNumberFormat="1" applyFont="1" applyBorder="1" applyAlignment="1" applyProtection="1">
      <alignment horizontal="center"/>
      <protection locked="0"/>
    </xf>
    <xf numFmtId="0" fontId="152" fillId="0" borderId="68" xfId="0" applyFont="1" applyBorder="1" applyAlignment="1" applyProtection="1">
      <alignment horizontal="center"/>
      <protection locked="0"/>
    </xf>
    <xf numFmtId="0" fontId="152" fillId="0" borderId="15" xfId="0" applyFont="1" applyBorder="1" applyAlignment="1" applyProtection="1">
      <alignment horizontal="center"/>
      <protection locked="0"/>
    </xf>
    <xf numFmtId="0" fontId="152" fillId="0" borderId="19" xfId="0" applyFont="1" applyBorder="1" applyAlignment="1" applyProtection="1">
      <alignment horizontal="center"/>
      <protection locked="0"/>
    </xf>
    <xf numFmtId="0" fontId="152" fillId="0" borderId="18" xfId="0" applyFont="1" applyBorder="1" applyAlignment="1" applyProtection="1">
      <alignment horizontal="center"/>
      <protection locked="0"/>
    </xf>
    <xf numFmtId="3" fontId="152" fillId="0" borderId="15" xfId="0" applyNumberFormat="1" applyFont="1" applyBorder="1" applyAlignment="1" applyProtection="1">
      <alignment horizontal="center"/>
      <protection locked="0"/>
    </xf>
    <xf numFmtId="14" fontId="153" fillId="0" borderId="18" xfId="0" applyNumberFormat="1" applyFont="1" applyBorder="1" applyAlignment="1" applyProtection="1">
      <alignment horizontal="center"/>
      <protection locked="0"/>
    </xf>
    <xf numFmtId="0" fontId="153" fillId="0" borderId="22" xfId="0" applyFont="1" applyBorder="1" applyAlignment="1" applyProtection="1">
      <alignment horizontal="center"/>
      <protection locked="0"/>
    </xf>
    <xf numFmtId="0" fontId="14" fillId="0" borderId="35" xfId="0" applyFont="1" applyBorder="1" applyAlignment="1" applyProtection="1">
      <alignment horizontal="center"/>
      <protection locked="0"/>
    </xf>
    <xf numFmtId="16" fontId="14" fillId="0" borderId="25" xfId="0" applyNumberFormat="1" applyFont="1" applyBorder="1" applyAlignment="1" applyProtection="1">
      <alignment horizontal="center"/>
      <protection locked="0"/>
    </xf>
    <xf numFmtId="0" fontId="0" fillId="0" borderId="0" xfId="0" applyAlignment="1">
      <alignment horizontal="left" vertical="top" wrapText="1"/>
    </xf>
    <xf numFmtId="0" fontId="14" fillId="0" borderId="0" xfId="0" applyFont="1" applyAlignment="1">
      <alignment horizontal="left" vertical="top" wrapText="1"/>
    </xf>
    <xf numFmtId="0" fontId="14" fillId="0" borderId="176" xfId="0" applyFont="1" applyBorder="1" applyAlignment="1" applyProtection="1">
      <alignment horizontal="center"/>
      <protection locked="0"/>
    </xf>
    <xf numFmtId="20" fontId="33" fillId="0" borderId="177" xfId="0" applyNumberFormat="1" applyFont="1" applyBorder="1" applyAlignment="1" applyProtection="1">
      <alignment horizontal="center"/>
      <protection locked="0"/>
    </xf>
    <xf numFmtId="0" fontId="14" fillId="0" borderId="56" xfId="0" applyFont="1" applyBorder="1" applyAlignment="1">
      <alignment horizontal="center"/>
    </xf>
    <xf numFmtId="20" fontId="33" fillId="0" borderId="56" xfId="0" applyNumberFormat="1" applyFont="1" applyBorder="1" applyAlignment="1" applyProtection="1">
      <alignment horizontal="center"/>
      <protection locked="0"/>
    </xf>
    <xf numFmtId="0" fontId="14" fillId="0" borderId="56" xfId="0" applyFont="1" applyBorder="1" applyAlignment="1" applyProtection="1">
      <alignment horizontal="left"/>
      <protection locked="0"/>
    </xf>
    <xf numFmtId="0" fontId="33" fillId="0" borderId="56" xfId="0" applyFont="1" applyBorder="1" applyAlignment="1" applyProtection="1">
      <alignment horizontal="left"/>
      <protection locked="0"/>
    </xf>
    <xf numFmtId="0" fontId="33" fillId="0" borderId="178" xfId="0" applyFont="1" applyBorder="1" applyAlignment="1" applyProtection="1">
      <alignment horizontal="left"/>
      <protection locked="0"/>
    </xf>
    <xf numFmtId="49" fontId="13" fillId="0" borderId="146" xfId="0" applyNumberFormat="1" applyFont="1" applyBorder="1" applyAlignment="1">
      <alignment horizontal="center"/>
    </xf>
    <xf numFmtId="171" fontId="14" fillId="0" borderId="18" xfId="0" applyNumberFormat="1" applyFont="1" applyBorder="1" applyAlignment="1" applyProtection="1">
      <alignment horizontal="center"/>
      <protection locked="0"/>
    </xf>
    <xf numFmtId="20" fontId="152" fillId="0" borderId="40" xfId="0" applyNumberFormat="1" applyFont="1" applyBorder="1" applyAlignment="1" applyProtection="1">
      <alignment horizontal="center"/>
      <protection locked="0"/>
    </xf>
    <xf numFmtId="0" fontId="152" fillId="0" borderId="20" xfId="0" applyFont="1" applyBorder="1" applyAlignment="1" applyProtection="1">
      <alignment horizontal="center"/>
      <protection locked="0"/>
    </xf>
    <xf numFmtId="0" fontId="152" fillId="0" borderId="25" xfId="0" applyFont="1" applyBorder="1" applyAlignment="1" applyProtection="1">
      <alignment horizontal="center"/>
      <protection locked="0"/>
    </xf>
    <xf numFmtId="173" fontId="152" fillId="0" borderId="20" xfId="0" applyNumberFormat="1" applyFont="1" applyBorder="1" applyAlignment="1" applyProtection="1">
      <alignment horizontal="center"/>
      <protection locked="0"/>
    </xf>
    <xf numFmtId="1" fontId="152" fillId="0" borderId="20" xfId="0" quotePrefix="1" applyNumberFormat="1" applyFont="1" applyBorder="1" applyAlignment="1" applyProtection="1">
      <alignment horizontal="center"/>
      <protection locked="0"/>
    </xf>
    <xf numFmtId="0" fontId="152" fillId="0" borderId="23" xfId="0" applyFont="1" applyBorder="1" applyAlignment="1" applyProtection="1">
      <alignment horizontal="center" wrapText="1"/>
      <protection locked="0"/>
    </xf>
    <xf numFmtId="0" fontId="152" fillId="0" borderId="21" xfId="0" applyFont="1" applyBorder="1" applyAlignment="1" applyProtection="1">
      <alignment horizontal="center"/>
      <protection locked="0"/>
    </xf>
    <xf numFmtId="38" fontId="154" fillId="0" borderId="15" xfId="126" applyNumberFormat="1" applyFont="1" applyBorder="1" applyAlignment="1" applyProtection="1">
      <alignment horizontal="right"/>
      <protection locked="0"/>
    </xf>
    <xf numFmtId="187" fontId="155" fillId="12" borderId="0" xfId="0" applyNumberFormat="1" applyFont="1" applyFill="1" applyAlignment="1" applyProtection="1">
      <alignment horizontal="center"/>
      <protection locked="0"/>
    </xf>
    <xf numFmtId="171" fontId="152" fillId="0" borderId="6" xfId="0" applyNumberFormat="1" applyFont="1" applyBorder="1" applyAlignment="1">
      <alignment horizontal="center"/>
    </xf>
    <xf numFmtId="2" fontId="99" fillId="12" borderId="126" xfId="0" applyNumberFormat="1" applyFont="1" applyFill="1" applyBorder="1" applyAlignment="1" applyProtection="1">
      <alignment horizontal="center"/>
      <protection locked="0"/>
    </xf>
    <xf numFmtId="0" fontId="14" fillId="0" borderId="139" xfId="0" applyFont="1" applyBorder="1" applyAlignment="1">
      <alignment horizontal="center"/>
    </xf>
    <xf numFmtId="0" fontId="14" fillId="0" borderId="141" xfId="0" applyFont="1" applyBorder="1" applyAlignment="1" applyProtection="1">
      <alignment horizontal="centerContinuous"/>
      <protection locked="0"/>
    </xf>
    <xf numFmtId="0" fontId="14" fillId="0" borderId="17" xfId="0" applyFont="1" applyBorder="1" applyAlignment="1" applyProtection="1">
      <alignment horizontal="left"/>
      <protection locked="0"/>
    </xf>
    <xf numFmtId="0" fontId="14" fillId="0" borderId="55" xfId="0" applyFont="1" applyBorder="1" applyAlignment="1" applyProtection="1">
      <alignment horizontal="left"/>
      <protection locked="0"/>
    </xf>
    <xf numFmtId="0" fontId="14" fillId="0" borderId="64" xfId="0" applyFont="1" applyBorder="1" applyAlignment="1" applyProtection="1">
      <alignment horizontal="left"/>
      <protection locked="0"/>
    </xf>
    <xf numFmtId="0" fontId="152" fillId="0" borderId="23" xfId="0" applyFont="1" applyBorder="1" applyAlignment="1" applyProtection="1">
      <alignment horizontal="center"/>
      <protection locked="0"/>
    </xf>
    <xf numFmtId="0" fontId="152" fillId="0" borderId="57" xfId="0" applyFont="1" applyBorder="1" applyAlignment="1" applyProtection="1">
      <alignment horizontal="center"/>
      <protection locked="0"/>
    </xf>
    <xf numFmtId="0" fontId="14" fillId="0" borderId="57" xfId="0" applyFont="1" applyBorder="1" applyAlignment="1" applyProtection="1">
      <alignment horizontal="center"/>
      <protection locked="0"/>
    </xf>
    <xf numFmtId="0" fontId="152" fillId="0" borderId="176" xfId="0" applyFont="1" applyBorder="1" applyAlignment="1" applyProtection="1">
      <alignment horizontal="center"/>
      <protection locked="0"/>
    </xf>
    <xf numFmtId="173" fontId="14" fillId="0" borderId="23" xfId="0" applyNumberFormat="1" applyFont="1" applyBorder="1" applyAlignment="1" applyProtection="1">
      <alignment horizontal="center"/>
      <protection locked="0"/>
    </xf>
    <xf numFmtId="173" fontId="152" fillId="0" borderId="23" xfId="0" applyNumberFormat="1" applyFont="1" applyBorder="1" applyAlignment="1" applyProtection="1">
      <alignment horizontal="center"/>
      <protection locked="0"/>
    </xf>
    <xf numFmtId="1" fontId="152" fillId="0" borderId="23" xfId="0" applyNumberFormat="1" applyFont="1" applyBorder="1" applyAlignment="1" applyProtection="1">
      <alignment horizontal="center"/>
      <protection locked="0"/>
    </xf>
    <xf numFmtId="0" fontId="14" fillId="0" borderId="179" xfId="0" applyFont="1" applyBorder="1" applyAlignment="1" applyProtection="1">
      <alignment horizontal="center"/>
      <protection locked="0"/>
    </xf>
    <xf numFmtId="0" fontId="14" fillId="0" borderId="180" xfId="0" applyFont="1" applyBorder="1" applyAlignment="1" applyProtection="1">
      <alignment horizontal="center"/>
      <protection locked="0"/>
    </xf>
    <xf numFmtId="0" fontId="14" fillId="0" borderId="15" xfId="0" applyFont="1" applyBorder="1" applyAlignment="1" applyProtection="1">
      <alignment horizontal="center" wrapText="1"/>
      <protection locked="0"/>
    </xf>
    <xf numFmtId="3" fontId="152" fillId="0" borderId="23" xfId="0" applyNumberFormat="1" applyFont="1" applyBorder="1" applyAlignment="1" applyProtection="1">
      <alignment horizontal="center"/>
      <protection locked="0"/>
    </xf>
    <xf numFmtId="0" fontId="14" fillId="0" borderId="40" xfId="0" applyFont="1" applyBorder="1" applyAlignment="1" applyProtection="1">
      <alignment horizontal="center"/>
      <protection locked="0"/>
    </xf>
    <xf numFmtId="169" fontId="156" fillId="0" borderId="6" xfId="20" applyFont="1" applyBorder="1" applyAlignment="1" applyProtection="1">
      <alignment horizontal="center"/>
      <protection locked="0"/>
    </xf>
    <xf numFmtId="0" fontId="156" fillId="0" borderId="4" xfId="0" applyFont="1" applyBorder="1" applyAlignment="1" applyProtection="1">
      <alignment horizontal="center"/>
      <protection locked="0"/>
    </xf>
    <xf numFmtId="0" fontId="156" fillId="0" borderId="36" xfId="24" applyNumberFormat="1" applyFont="1" applyBorder="1" applyAlignment="1" applyProtection="1">
      <alignment horizontal="center" vertical="center"/>
      <protection locked="0"/>
    </xf>
    <xf numFmtId="0" fontId="157" fillId="0" borderId="62" xfId="0" applyFont="1" applyBorder="1" applyAlignment="1" applyProtection="1">
      <alignment horizontal="center"/>
      <protection locked="0"/>
    </xf>
    <xf numFmtId="0" fontId="156" fillId="0" borderId="17" xfId="0" applyFont="1" applyBorder="1" applyAlignment="1" applyProtection="1">
      <alignment horizontal="center"/>
      <protection locked="0"/>
    </xf>
    <xf numFmtId="0" fontId="156" fillId="0" borderId="34" xfId="0" applyFont="1" applyBorder="1" applyAlignment="1" applyProtection="1">
      <alignment horizontal="center"/>
      <protection locked="0"/>
    </xf>
    <xf numFmtId="0" fontId="156" fillId="0" borderId="34" xfId="0" applyFont="1" applyBorder="1" applyAlignment="1" applyProtection="1">
      <alignment horizontal="center" vertical="center" wrapText="1"/>
      <protection locked="0"/>
    </xf>
    <xf numFmtId="169" fontId="156" fillId="0" borderId="34" xfId="20" applyFont="1" applyBorder="1" applyAlignment="1" applyProtection="1">
      <alignment horizontal="center"/>
      <protection locked="0"/>
    </xf>
    <xf numFmtId="0" fontId="152" fillId="0" borderId="24" xfId="0" applyFont="1" applyBorder="1" applyAlignment="1" applyProtection="1">
      <alignment horizontal="center"/>
      <protection locked="0"/>
    </xf>
    <xf numFmtId="38" fontId="154" fillId="0" borderId="16" xfId="126" applyNumberFormat="1" applyFont="1" applyBorder="1" applyAlignment="1" applyProtection="1">
      <alignment horizontal="right"/>
      <protection locked="0"/>
    </xf>
    <xf numFmtId="0" fontId="152" fillId="12" borderId="148" xfId="0" applyFont="1" applyFill="1" applyBorder="1" applyAlignment="1" applyProtection="1">
      <alignment horizontal="center"/>
      <protection locked="0"/>
    </xf>
    <xf numFmtId="0" fontId="14" fillId="0" borderId="20" xfId="0" applyFont="1" applyBorder="1" applyAlignment="1" applyProtection="1">
      <alignment horizontal="left"/>
      <protection locked="0"/>
    </xf>
    <xf numFmtId="38" fontId="26" fillId="0" borderId="55" xfId="126" applyNumberFormat="1" applyFont="1" applyBorder="1" applyAlignment="1" applyProtection="1">
      <alignment horizontal="right"/>
      <protection locked="0"/>
    </xf>
    <xf numFmtId="167" fontId="26" fillId="0" borderId="116" xfId="126" applyNumberFormat="1" applyFont="1" applyBorder="1"/>
    <xf numFmtId="1" fontId="14" fillId="0" borderId="23" xfId="0" applyNumberFormat="1" applyFont="1" applyBorder="1" applyAlignment="1" applyProtection="1">
      <alignment horizontal="center"/>
      <protection locked="0"/>
    </xf>
    <xf numFmtId="0" fontId="14" fillId="0" borderId="23" xfId="0" applyFont="1" applyBorder="1" applyAlignment="1" applyProtection="1">
      <alignment horizontal="left"/>
      <protection locked="0"/>
    </xf>
    <xf numFmtId="0" fontId="14" fillId="0" borderId="21" xfId="0" applyFont="1" applyBorder="1" applyAlignment="1" applyProtection="1">
      <alignment horizontal="left"/>
      <protection locked="0"/>
    </xf>
    <xf numFmtId="0" fontId="14" fillId="0" borderId="138" xfId="0" applyFont="1" applyBorder="1" applyAlignment="1" applyProtection="1">
      <alignment horizontal="centerContinuous"/>
      <protection locked="0"/>
    </xf>
    <xf numFmtId="49" fontId="152" fillId="0" borderId="15" xfId="0" quotePrefix="1" applyNumberFormat="1" applyFont="1" applyBorder="1" applyAlignment="1" applyProtection="1">
      <alignment horizontal="center"/>
      <protection locked="0"/>
    </xf>
    <xf numFmtId="0" fontId="152" fillId="0" borderId="22" xfId="0" applyFont="1" applyBorder="1" applyAlignment="1" applyProtection="1">
      <alignment horizontal="center"/>
      <protection locked="0"/>
    </xf>
    <xf numFmtId="171" fontId="152" fillId="0" borderId="6" xfId="0" applyNumberFormat="1" applyFont="1" applyBorder="1" applyAlignment="1" applyProtection="1">
      <alignment horizontal="center"/>
      <protection locked="0"/>
    </xf>
    <xf numFmtId="167" fontId="26" fillId="0" borderId="68" xfId="126" applyNumberFormat="1" applyFont="1" applyBorder="1" applyAlignment="1">
      <alignment horizontal="left" indent="12"/>
    </xf>
    <xf numFmtId="168" fontId="152" fillId="0" borderId="15" xfId="20" applyNumberFormat="1" applyFont="1" applyBorder="1" applyAlignment="1" applyProtection="1">
      <alignment horizontal="center" vertical="center"/>
      <protection locked="0"/>
    </xf>
    <xf numFmtId="0" fontId="152" fillId="0" borderId="23" xfId="0" applyFont="1" applyBorder="1" applyAlignment="1" applyProtection="1">
      <alignment horizontal="left"/>
      <protection locked="0"/>
    </xf>
    <xf numFmtId="0" fontId="152" fillId="0" borderId="20" xfId="0" applyFont="1" applyBorder="1" applyAlignment="1" applyProtection="1">
      <alignment horizontal="left"/>
      <protection locked="0"/>
    </xf>
    <xf numFmtId="0" fontId="152" fillId="0" borderId="33" xfId="0" applyFont="1" applyBorder="1" applyAlignment="1" applyProtection="1">
      <alignment horizontal="left"/>
      <protection locked="0"/>
    </xf>
    <xf numFmtId="0" fontId="152" fillId="0" borderId="138" xfId="0" applyFont="1" applyBorder="1" applyAlignment="1" applyProtection="1">
      <alignment horizontal="center"/>
      <protection locked="0"/>
    </xf>
    <xf numFmtId="0" fontId="152" fillId="0" borderId="21" xfId="0" applyFont="1" applyBorder="1" applyAlignment="1" applyProtection="1">
      <alignment horizontal="left"/>
      <protection locked="0"/>
    </xf>
    <xf numFmtId="168" fontId="152" fillId="0" borderId="15" xfId="20" applyNumberFormat="1" applyFont="1" applyBorder="1" applyAlignment="1" applyProtection="1">
      <alignment horizontal="center"/>
      <protection locked="0"/>
    </xf>
    <xf numFmtId="2" fontId="152" fillId="0" borderId="16" xfId="0" applyNumberFormat="1" applyFont="1" applyBorder="1" applyAlignment="1" applyProtection="1">
      <alignment horizontal="center"/>
      <protection locked="0"/>
    </xf>
    <xf numFmtId="173" fontId="152" fillId="0" borderId="16" xfId="0" applyNumberFormat="1" applyFont="1" applyBorder="1" applyAlignment="1" applyProtection="1">
      <alignment horizontal="center"/>
      <protection locked="0"/>
    </xf>
    <xf numFmtId="0" fontId="13" fillId="12" borderId="18" xfId="0" applyFont="1" applyFill="1" applyBorder="1" applyAlignment="1" applyProtection="1">
      <alignment horizontal="center"/>
      <protection locked="0"/>
    </xf>
    <xf numFmtId="0" fontId="14" fillId="0" borderId="17" xfId="0" applyFont="1" applyBorder="1" applyAlignment="1">
      <alignment horizontal="center"/>
    </xf>
    <xf numFmtId="171" fontId="14" fillId="0" borderId="150" xfId="0" applyNumberFormat="1" applyFont="1" applyBorder="1" applyAlignment="1" applyProtection="1">
      <alignment horizontal="centerContinuous"/>
      <protection locked="0"/>
    </xf>
    <xf numFmtId="0" fontId="14" fillId="0" borderId="183" xfId="0" applyFont="1" applyBorder="1" applyProtection="1">
      <protection locked="0"/>
    </xf>
    <xf numFmtId="0" fontId="14" fillId="0" borderId="182" xfId="0" applyFont="1" applyBorder="1" applyProtection="1">
      <protection locked="0"/>
    </xf>
    <xf numFmtId="0" fontId="128" fillId="0" borderId="132" xfId="0" applyFont="1" applyBorder="1" applyAlignment="1" applyProtection="1">
      <alignment horizontal="left"/>
      <protection locked="0"/>
    </xf>
    <xf numFmtId="0" fontId="128" fillId="0" borderId="54" xfId="0" applyFont="1" applyBorder="1" applyAlignment="1" applyProtection="1">
      <alignment horizontal="left"/>
      <protection locked="0"/>
    </xf>
    <xf numFmtId="0" fontId="14" fillId="0" borderId="53" xfId="0" applyFont="1" applyBorder="1" applyProtection="1">
      <protection locked="0"/>
    </xf>
    <xf numFmtId="0" fontId="14" fillId="0" borderId="51" xfId="0" applyFont="1" applyBorder="1" applyProtection="1">
      <protection locked="0"/>
    </xf>
    <xf numFmtId="0" fontId="21" fillId="0" borderId="143" xfId="0" applyFont="1" applyBorder="1" applyProtection="1">
      <protection locked="0"/>
    </xf>
    <xf numFmtId="0" fontId="14" fillId="0" borderId="70" xfId="0" applyFont="1" applyBorder="1" applyAlignment="1">
      <alignment horizontal="center"/>
    </xf>
    <xf numFmtId="0" fontId="0" fillId="0" borderId="139" xfId="0" applyBorder="1" applyAlignment="1">
      <alignment horizontal="left"/>
    </xf>
    <xf numFmtId="20" fontId="33" fillId="0" borderId="140" xfId="0" applyNumberFormat="1" applyFont="1" applyBorder="1" applyAlignment="1" applyProtection="1">
      <alignment horizontal="center"/>
      <protection locked="0"/>
    </xf>
    <xf numFmtId="0" fontId="14" fillId="0" borderId="0" xfId="0" applyFont="1" applyAlignment="1" applyProtection="1">
      <alignment horizontal="left"/>
      <protection locked="0"/>
    </xf>
    <xf numFmtId="0" fontId="0" fillId="0" borderId="0" xfId="0" applyAlignment="1">
      <alignment horizontal="left"/>
    </xf>
    <xf numFmtId="20" fontId="152" fillId="0" borderId="41" xfId="0" applyNumberFormat="1" applyFont="1" applyBorder="1" applyAlignment="1" applyProtection="1">
      <alignment horizontal="center" wrapText="1"/>
      <protection locked="0"/>
    </xf>
    <xf numFmtId="20" fontId="33" fillId="0" borderId="69" xfId="0" applyNumberFormat="1" applyFont="1" applyBorder="1" applyAlignment="1" applyProtection="1">
      <alignment horizontal="center"/>
      <protection locked="0"/>
    </xf>
    <xf numFmtId="20" fontId="33" fillId="0" borderId="70" xfId="0" applyNumberFormat="1" applyFont="1" applyBorder="1" applyAlignment="1" applyProtection="1">
      <alignment horizontal="center"/>
      <protection locked="0"/>
    </xf>
    <xf numFmtId="20" fontId="33" fillId="0" borderId="17" xfId="0" applyNumberFormat="1" applyFont="1" applyBorder="1" applyAlignment="1" applyProtection="1">
      <alignment horizontal="center"/>
      <protection locked="0"/>
    </xf>
    <xf numFmtId="2" fontId="13" fillId="0" borderId="146" xfId="0" applyNumberFormat="1" applyFont="1" applyBorder="1" applyAlignment="1">
      <alignment horizontal="center"/>
    </xf>
    <xf numFmtId="0" fontId="14" fillId="0" borderId="70" xfId="0" applyFont="1" applyBorder="1" applyAlignment="1" applyProtection="1">
      <alignment horizontal="left"/>
      <protection locked="0"/>
    </xf>
    <xf numFmtId="0" fontId="0" fillId="0" borderId="70" xfId="0" applyBorder="1" applyAlignment="1">
      <alignment horizontal="left"/>
    </xf>
    <xf numFmtId="0" fontId="0" fillId="0" borderId="71" xfId="0" applyBorder="1" applyAlignment="1">
      <alignment horizontal="left"/>
    </xf>
    <xf numFmtId="20" fontId="33" fillId="0" borderId="143" xfId="0" applyNumberFormat="1" applyFont="1" applyBorder="1" applyAlignment="1" applyProtection="1">
      <alignment horizontal="center"/>
      <protection locked="0"/>
    </xf>
    <xf numFmtId="0" fontId="14" fillId="0" borderId="0" xfId="0" applyFont="1" applyAlignment="1">
      <alignment horizontal="center"/>
    </xf>
    <xf numFmtId="20" fontId="152" fillId="0" borderId="0" xfId="0" applyNumberFormat="1" applyFont="1" applyAlignment="1" applyProtection="1">
      <alignment horizontal="center"/>
      <protection locked="0"/>
    </xf>
    <xf numFmtId="0" fontId="152" fillId="13" borderId="6" xfId="0" applyFont="1" applyFill="1" applyBorder="1" applyAlignment="1" applyProtection="1">
      <alignment horizontal="centerContinuous"/>
      <protection locked="0"/>
    </xf>
    <xf numFmtId="171" fontId="152" fillId="13" borderId="138" xfId="0" applyNumberFormat="1" applyFont="1" applyFill="1" applyBorder="1" applyAlignment="1" applyProtection="1">
      <alignment horizontal="center"/>
      <protection locked="0"/>
    </xf>
    <xf numFmtId="171" fontId="152" fillId="0" borderId="138" xfId="0" applyNumberFormat="1" applyFont="1" applyBorder="1" applyAlignment="1" applyProtection="1">
      <alignment horizontal="center"/>
      <protection locked="0"/>
    </xf>
    <xf numFmtId="20" fontId="152" fillId="0" borderId="56" xfId="0" applyNumberFormat="1" applyFont="1" applyBorder="1" applyAlignment="1" applyProtection="1">
      <alignment horizontal="center"/>
      <protection locked="0"/>
    </xf>
    <xf numFmtId="0" fontId="14" fillId="0" borderId="56" xfId="0" applyFont="1" applyBorder="1" applyAlignment="1">
      <alignment horizontal="left" vertical="top" wrapText="1"/>
    </xf>
    <xf numFmtId="0" fontId="14" fillId="0" borderId="178" xfId="0" applyFont="1" applyBorder="1" applyAlignment="1">
      <alignment horizontal="left" vertical="top" wrapText="1"/>
    </xf>
    <xf numFmtId="2" fontId="159" fillId="0" borderId="187" xfId="0" applyNumberFormat="1" applyFont="1" applyBorder="1" applyAlignment="1">
      <alignment horizontal="center" vertical="top" shrinkToFit="1"/>
    </xf>
    <xf numFmtId="2" fontId="159" fillId="0" borderId="188" xfId="0" applyNumberFormat="1" applyFont="1" applyBorder="1" applyAlignment="1">
      <alignment horizontal="center" vertical="top" shrinkToFit="1"/>
    </xf>
    <xf numFmtId="2" fontId="159" fillId="19" borderId="188" xfId="0" applyNumberFormat="1" applyFont="1" applyFill="1" applyBorder="1" applyAlignment="1">
      <alignment horizontal="center" vertical="top" shrinkToFit="1"/>
    </xf>
    <xf numFmtId="2" fontId="159" fillId="20" borderId="188" xfId="0" applyNumberFormat="1" applyFont="1" applyFill="1" applyBorder="1" applyAlignment="1">
      <alignment horizontal="center" vertical="top" shrinkToFit="1"/>
    </xf>
    <xf numFmtId="2" fontId="159" fillId="20" borderId="187" xfId="0" applyNumberFormat="1" applyFont="1" applyFill="1" applyBorder="1" applyAlignment="1">
      <alignment horizontal="center" vertical="top" shrinkToFit="1"/>
    </xf>
    <xf numFmtId="2" fontId="159" fillId="21" borderId="187" xfId="1849" applyNumberFormat="1" applyFont="1" applyFill="1" applyBorder="1" applyAlignment="1">
      <alignment horizontal="center" vertical="top" shrinkToFit="1"/>
    </xf>
    <xf numFmtId="2" fontId="159" fillId="0" borderId="187" xfId="1849" applyNumberFormat="1" applyFont="1" applyBorder="1" applyAlignment="1">
      <alignment horizontal="center" vertical="top" shrinkToFit="1"/>
    </xf>
    <xf numFmtId="2" fontId="159" fillId="22" borderId="187" xfId="1849" applyNumberFormat="1" applyFont="1" applyFill="1" applyBorder="1" applyAlignment="1">
      <alignment horizontal="center" vertical="top" shrinkToFit="1"/>
    </xf>
    <xf numFmtId="2" fontId="159" fillId="21" borderId="189" xfId="1849" applyNumberFormat="1" applyFont="1" applyFill="1" applyBorder="1" applyAlignment="1">
      <alignment horizontal="center" vertical="top" shrinkToFit="1"/>
    </xf>
    <xf numFmtId="0" fontId="0" fillId="0" borderId="55" xfId="0" applyBorder="1" applyAlignment="1">
      <alignment horizontal="left"/>
    </xf>
    <xf numFmtId="0" fontId="161" fillId="21" borderId="187" xfId="1853" applyFont="1" applyFill="1" applyBorder="1" applyAlignment="1">
      <alignment horizontal="center" vertical="top" wrapText="1"/>
    </xf>
    <xf numFmtId="0" fontId="161" fillId="0" borderId="187" xfId="1853" applyFont="1" applyBorder="1" applyAlignment="1">
      <alignment horizontal="center" vertical="top" wrapText="1"/>
    </xf>
    <xf numFmtId="0" fontId="161" fillId="22" borderId="187" xfId="1853" applyFont="1" applyFill="1" applyBorder="1" applyAlignment="1">
      <alignment horizontal="center" vertical="top" wrapText="1"/>
    </xf>
    <xf numFmtId="0" fontId="161" fillId="21" borderId="187" xfId="1855" applyFont="1" applyFill="1" applyBorder="1" applyAlignment="1">
      <alignment horizontal="center" vertical="top" wrapText="1"/>
    </xf>
    <xf numFmtId="0" fontId="161" fillId="0" borderId="187" xfId="1855" applyFont="1" applyBorder="1" applyAlignment="1">
      <alignment horizontal="center" vertical="top" wrapText="1"/>
    </xf>
    <xf numFmtId="0" fontId="161" fillId="22" borderId="187" xfId="1855" applyFont="1" applyFill="1" applyBorder="1" applyAlignment="1">
      <alignment horizontal="center" vertical="top" wrapText="1"/>
    </xf>
    <xf numFmtId="0" fontId="161" fillId="21" borderId="187" xfId="1857" applyFont="1" applyFill="1" applyBorder="1" applyAlignment="1">
      <alignment horizontal="center" vertical="top" wrapText="1"/>
    </xf>
    <xf numFmtId="0" fontId="161" fillId="0" borderId="187" xfId="1857" applyFont="1" applyBorder="1" applyAlignment="1">
      <alignment horizontal="center" vertical="top" wrapText="1"/>
    </xf>
    <xf numFmtId="0" fontId="161" fillId="22" borderId="187" xfId="1857" applyFont="1" applyFill="1" applyBorder="1" applyAlignment="1">
      <alignment horizontal="center" vertical="top" wrapText="1"/>
    </xf>
    <xf numFmtId="0" fontId="161" fillId="21" borderId="187" xfId="1858" applyFont="1" applyFill="1" applyBorder="1" applyAlignment="1">
      <alignment horizontal="center" vertical="top" wrapText="1"/>
    </xf>
    <xf numFmtId="0" fontId="161" fillId="0" borderId="187" xfId="1858" applyFont="1" applyBorder="1" applyAlignment="1">
      <alignment horizontal="center" vertical="top" wrapText="1"/>
    </xf>
    <xf numFmtId="0" fontId="161" fillId="22" borderId="187" xfId="1858" applyFont="1" applyFill="1" applyBorder="1" applyAlignment="1">
      <alignment horizontal="center" vertical="top" wrapText="1"/>
    </xf>
    <xf numFmtId="0" fontId="161" fillId="21" borderId="187" xfId="1860" applyFont="1" applyFill="1" applyBorder="1" applyAlignment="1">
      <alignment horizontal="center" vertical="top" wrapText="1"/>
    </xf>
    <xf numFmtId="0" fontId="161" fillId="0" borderId="187" xfId="1860" applyFont="1" applyBorder="1" applyAlignment="1">
      <alignment horizontal="center" vertical="top" wrapText="1"/>
    </xf>
    <xf numFmtId="0" fontId="161" fillId="22" borderId="187" xfId="1860" applyFont="1" applyFill="1" applyBorder="1" applyAlignment="1">
      <alignment horizontal="center" vertical="top" wrapText="1"/>
    </xf>
    <xf numFmtId="2" fontId="159" fillId="19" borderId="187" xfId="0" applyNumberFormat="1" applyFont="1" applyFill="1" applyBorder="1" applyAlignment="1">
      <alignment horizontal="center" vertical="top" shrinkToFit="1"/>
    </xf>
    <xf numFmtId="0" fontId="161" fillId="21" borderId="187" xfId="1863" applyFont="1" applyFill="1" applyBorder="1" applyAlignment="1">
      <alignment horizontal="center" vertical="top" wrapText="1"/>
    </xf>
    <xf numFmtId="0" fontId="161" fillId="0" borderId="187" xfId="1863" applyFont="1" applyBorder="1" applyAlignment="1">
      <alignment horizontal="center" vertical="top" wrapText="1"/>
    </xf>
    <xf numFmtId="0" fontId="161" fillId="22" borderId="187" xfId="1863" applyFont="1" applyFill="1" applyBorder="1" applyAlignment="1">
      <alignment horizontal="center" vertical="top" wrapText="1"/>
    </xf>
    <xf numFmtId="2" fontId="159" fillId="21" borderId="187" xfId="1865" applyNumberFormat="1" applyFont="1" applyFill="1" applyBorder="1" applyAlignment="1">
      <alignment horizontal="center" vertical="top" shrinkToFit="1"/>
    </xf>
    <xf numFmtId="2" fontId="159" fillId="0" borderId="187" xfId="1865" applyNumberFormat="1" applyFont="1" applyBorder="1" applyAlignment="1">
      <alignment horizontal="center" vertical="top" shrinkToFit="1"/>
    </xf>
    <xf numFmtId="2" fontId="159" fillId="22" borderId="187" xfId="1865" applyNumberFormat="1" applyFont="1" applyFill="1" applyBorder="1" applyAlignment="1">
      <alignment horizontal="center" vertical="top" shrinkToFit="1"/>
    </xf>
    <xf numFmtId="0" fontId="14" fillId="0" borderId="57" xfId="0" applyFont="1" applyBorder="1" applyProtection="1">
      <protection locked="0"/>
    </xf>
    <xf numFmtId="0" fontId="128" fillId="0" borderId="68" xfId="0" applyFont="1" applyBorder="1" applyAlignment="1" applyProtection="1">
      <alignment horizontal="left"/>
      <protection locked="0"/>
    </xf>
    <xf numFmtId="0" fontId="14" fillId="0" borderId="116" xfId="0" applyFont="1" applyBorder="1" applyProtection="1">
      <protection locked="0"/>
    </xf>
    <xf numFmtId="171" fontId="14" fillId="0" borderId="24" xfId="0" applyNumberFormat="1" applyFont="1" applyBorder="1" applyAlignment="1" applyProtection="1">
      <alignment horizontal="centerContinuous"/>
      <protection locked="0"/>
    </xf>
    <xf numFmtId="0" fontId="0" fillId="0" borderId="16" xfId="0" applyBorder="1" applyAlignment="1">
      <alignment horizontal="left"/>
    </xf>
    <xf numFmtId="0" fontId="0" fillId="0" borderId="25" xfId="0" applyBorder="1" applyAlignment="1">
      <alignment horizontal="left"/>
    </xf>
    <xf numFmtId="0" fontId="156" fillId="0" borderId="34" xfId="24" applyNumberFormat="1" applyFont="1" applyBorder="1" applyAlignment="1" applyProtection="1">
      <alignment horizontal="center"/>
      <protection locked="0"/>
    </xf>
    <xf numFmtId="169" fontId="156" fillId="0" borderId="36" xfId="24" applyFont="1" applyBorder="1" applyAlignment="1" applyProtection="1">
      <alignment horizontal="center"/>
      <protection locked="0"/>
    </xf>
    <xf numFmtId="0" fontId="156" fillId="0" borderId="17" xfId="0" applyFont="1" applyBorder="1" applyAlignment="1" applyProtection="1">
      <alignment horizontal="center" wrapText="1"/>
      <protection locked="0"/>
    </xf>
    <xf numFmtId="0" fontId="156" fillId="0" borderId="17" xfId="0" applyFont="1" applyBorder="1" applyAlignment="1" applyProtection="1">
      <alignment horizontal="center" vertical="center"/>
      <protection locked="0"/>
    </xf>
    <xf numFmtId="2" fontId="159" fillId="23" borderId="187" xfId="0" applyNumberFormat="1" applyFont="1" applyFill="1" applyBorder="1" applyAlignment="1">
      <alignment horizontal="center" vertical="top" shrinkToFit="1"/>
    </xf>
    <xf numFmtId="0" fontId="99" fillId="23" borderId="138" xfId="0" applyFont="1" applyFill="1" applyBorder="1" applyAlignment="1">
      <alignment horizontal="center"/>
    </xf>
    <xf numFmtId="186" fontId="14" fillId="0" borderId="138" xfId="0" applyNumberFormat="1" applyFont="1" applyBorder="1"/>
    <xf numFmtId="0" fontId="0" fillId="0" borderId="0" xfId="0" applyAlignment="1">
      <alignment horizontal="right" vertical="top"/>
    </xf>
    <xf numFmtId="0" fontId="0" fillId="0" borderId="0" xfId="0" applyAlignment="1">
      <alignment horizontal="right"/>
    </xf>
    <xf numFmtId="0" fontId="152" fillId="0" borderId="17" xfId="0" applyFont="1" applyBorder="1" applyAlignment="1" applyProtection="1">
      <alignment horizontal="left"/>
      <protection locked="0"/>
    </xf>
    <xf numFmtId="0" fontId="14" fillId="0" borderId="62" xfId="0" applyFont="1" applyBorder="1" applyAlignment="1" applyProtection="1">
      <alignment horizontal="centerContinuous"/>
      <protection locked="0"/>
    </xf>
    <xf numFmtId="0" fontId="152" fillId="0" borderId="35" xfId="0" applyFont="1" applyBorder="1" applyAlignment="1" applyProtection="1">
      <alignment horizontal="center"/>
      <protection locked="0"/>
    </xf>
    <xf numFmtId="20" fontId="152" fillId="0" borderId="56" xfId="0" applyNumberFormat="1" applyFont="1" applyBorder="1" applyAlignment="1" applyProtection="1">
      <alignment horizontal="center" wrapText="1"/>
      <protection locked="0"/>
    </xf>
    <xf numFmtId="169" fontId="12" fillId="0" borderId="174" xfId="24" applyBorder="1" applyAlignment="1" applyProtection="1">
      <alignment horizontal="center"/>
      <protection locked="0"/>
    </xf>
    <xf numFmtId="0" fontId="14" fillId="0" borderId="154" xfId="0" applyFont="1" applyBorder="1" applyAlignment="1" applyProtection="1">
      <alignment horizontal="center"/>
      <protection locked="0"/>
    </xf>
    <xf numFmtId="1" fontId="156" fillId="0" borderId="154" xfId="0" applyNumberFormat="1" applyFont="1" applyBorder="1" applyAlignment="1" applyProtection="1">
      <alignment horizontal="center" vertical="center" wrapText="1"/>
      <protection locked="0"/>
    </xf>
    <xf numFmtId="169" fontId="156" fillId="0" borderId="138" xfId="20" applyFont="1" applyBorder="1" applyAlignment="1" applyProtection="1">
      <alignment horizontal="center"/>
      <protection locked="0"/>
    </xf>
    <xf numFmtId="0" fontId="12" fillId="0" borderId="6" xfId="0" applyFont="1" applyBorder="1" applyAlignment="1" applyProtection="1">
      <alignment horizontal="center"/>
      <protection locked="0"/>
    </xf>
    <xf numFmtId="0" fontId="12" fillId="0" borderId="4" xfId="0" applyFont="1" applyBorder="1" applyAlignment="1" applyProtection="1">
      <alignment horizontal="center"/>
      <protection locked="0"/>
    </xf>
    <xf numFmtId="0" fontId="12" fillId="0" borderId="154" xfId="0" applyFont="1" applyBorder="1" applyAlignment="1" applyProtection="1">
      <alignment horizontal="center"/>
      <protection locked="0"/>
    </xf>
    <xf numFmtId="0" fontId="12" fillId="0" borderId="138" xfId="0" applyFont="1" applyBorder="1" applyAlignment="1" applyProtection="1">
      <alignment horizontal="center"/>
      <protection locked="0"/>
    </xf>
    <xf numFmtId="209" fontId="12" fillId="0" borderId="17" xfId="0" applyNumberFormat="1" applyFont="1" applyBorder="1" applyAlignment="1" applyProtection="1">
      <alignment horizontal="center"/>
      <protection locked="0"/>
    </xf>
    <xf numFmtId="0" fontId="156" fillId="0" borderId="154" xfId="0" applyFont="1" applyBorder="1" applyAlignment="1" applyProtection="1">
      <alignment horizontal="center"/>
      <protection locked="0"/>
    </xf>
    <xf numFmtId="0" fontId="156" fillId="0" borderId="154" xfId="0" applyFont="1" applyBorder="1" applyAlignment="1" applyProtection="1">
      <alignment horizontal="center" vertical="center" wrapText="1"/>
      <protection locked="0"/>
    </xf>
    <xf numFmtId="169" fontId="156" fillId="0" borderId="138" xfId="24" applyFont="1" applyBorder="1" applyAlignment="1" applyProtection="1">
      <alignment horizontal="center"/>
      <protection locked="0"/>
    </xf>
    <xf numFmtId="0" fontId="156" fillId="0" borderId="174" xfId="24" applyNumberFormat="1" applyFont="1" applyBorder="1" applyAlignment="1" applyProtection="1">
      <alignment horizontal="center" vertical="center"/>
      <protection locked="0"/>
    </xf>
    <xf numFmtId="0" fontId="157" fillId="0" borderId="34" xfId="0" applyFont="1" applyBorder="1" applyAlignment="1" applyProtection="1">
      <alignment horizontal="center"/>
      <protection locked="0"/>
    </xf>
    <xf numFmtId="0" fontId="156" fillId="0" borderId="6" xfId="24" applyNumberFormat="1" applyFont="1" applyBorder="1" applyAlignment="1" applyProtection="1">
      <alignment horizontal="center"/>
      <protection locked="0"/>
    </xf>
    <xf numFmtId="0" fontId="156" fillId="0" borderId="6" xfId="20" applyNumberFormat="1" applyFont="1" applyBorder="1" applyAlignment="1" applyProtection="1">
      <alignment horizontal="center"/>
      <protection locked="0"/>
    </xf>
    <xf numFmtId="0" fontId="156" fillId="0" borderId="0" xfId="0" applyFont="1" applyAlignment="1">
      <alignment horizontal="center" vertical="center"/>
    </xf>
    <xf numFmtId="0" fontId="156" fillId="0" borderId="6" xfId="0" applyFont="1" applyBorder="1" applyAlignment="1" applyProtection="1">
      <alignment horizontal="center"/>
      <protection locked="0"/>
    </xf>
    <xf numFmtId="0" fontId="152" fillId="0" borderId="34" xfId="0" applyFont="1" applyBorder="1" applyAlignment="1" applyProtection="1">
      <alignment horizontal="center"/>
      <protection locked="0"/>
    </xf>
    <xf numFmtId="0" fontId="156" fillId="0" borderId="36" xfId="24" applyNumberFormat="1" applyFont="1" applyBorder="1" applyAlignment="1" applyProtection="1">
      <alignment horizontal="center"/>
      <protection locked="0"/>
    </xf>
    <xf numFmtId="0" fontId="156" fillId="0" borderId="154" xfId="0" applyNumberFormat="1" applyFont="1" applyBorder="1" applyAlignment="1" applyProtection="1">
      <alignment horizontal="center"/>
      <protection locked="0"/>
    </xf>
    <xf numFmtId="0" fontId="12" fillId="0" borderId="154" xfId="0" applyNumberFormat="1" applyFont="1" applyBorder="1" applyAlignment="1" applyProtection="1">
      <alignment horizontal="center"/>
      <protection locked="0"/>
    </xf>
    <xf numFmtId="0" fontId="156" fillId="0" borderId="138" xfId="20" applyNumberFormat="1" applyFont="1" applyBorder="1" applyAlignment="1" applyProtection="1">
      <alignment horizontal="center"/>
      <protection locked="0"/>
    </xf>
    <xf numFmtId="0" fontId="156" fillId="0" borderId="34" xfId="0" applyNumberFormat="1" applyFont="1" applyBorder="1" applyAlignment="1" applyProtection="1">
      <alignment horizontal="center"/>
      <protection locked="0"/>
    </xf>
    <xf numFmtId="0" fontId="156" fillId="0" borderId="138" xfId="0" applyFont="1" applyBorder="1" applyAlignment="1" applyProtection="1">
      <alignment horizontal="center"/>
      <protection locked="0"/>
    </xf>
    <xf numFmtId="0" fontId="157" fillId="0" borderId="154" xfId="0" applyFont="1" applyBorder="1" applyAlignment="1" applyProtection="1">
      <alignment horizontal="center"/>
      <protection locked="0"/>
    </xf>
    <xf numFmtId="209" fontId="156" fillId="0" borderId="17" xfId="0" applyNumberFormat="1" applyFont="1" applyBorder="1" applyAlignment="1" applyProtection="1">
      <alignment horizontal="center"/>
      <protection locked="0"/>
    </xf>
    <xf numFmtId="0" fontId="13" fillId="0" borderId="34" xfId="0" applyFont="1" applyBorder="1" applyAlignment="1" applyProtection="1">
      <alignment horizontal="center"/>
      <protection locked="0"/>
    </xf>
    <xf numFmtId="0" fontId="14" fillId="0" borderId="154" xfId="0" applyNumberFormat="1" applyFont="1" applyBorder="1" applyAlignment="1" applyProtection="1">
      <alignment horizontal="center"/>
      <protection locked="0"/>
    </xf>
    <xf numFmtId="0" fontId="12" fillId="0" borderId="6" xfId="0" applyFont="1" applyBorder="1" applyAlignment="1" applyProtection="1">
      <alignment horizontal="center"/>
      <protection locked="0"/>
    </xf>
    <xf numFmtId="0" fontId="12" fillId="0" borderId="138" xfId="0" applyFont="1" applyBorder="1" applyAlignment="1" applyProtection="1">
      <alignment horizontal="center"/>
      <protection locked="0"/>
    </xf>
    <xf numFmtId="0" fontId="12" fillId="0" borderId="138" xfId="0" applyFont="1" applyBorder="1" applyAlignment="1" applyProtection="1">
      <alignment horizontal="center"/>
      <protection locked="0"/>
    </xf>
    <xf numFmtId="0" fontId="14" fillId="0" borderId="33" xfId="0" applyFont="1" applyBorder="1" applyProtection="1">
      <protection locked="0"/>
    </xf>
    <xf numFmtId="0" fontId="156" fillId="0" borderId="138" xfId="24" applyNumberFormat="1" applyFont="1" applyBorder="1" applyAlignment="1" applyProtection="1">
      <alignment horizontal="center"/>
      <protection locked="0"/>
    </xf>
    <xf numFmtId="169" fontId="156" fillId="0" borderId="154" xfId="20" applyFont="1" applyBorder="1" applyAlignment="1" applyProtection="1">
      <alignment horizontal="center"/>
      <protection locked="0"/>
    </xf>
    <xf numFmtId="0" fontId="11" fillId="12" borderId="131" xfId="126" applyFont="1" applyFill="1" applyBorder="1" applyAlignment="1">
      <alignment horizontal="center" vertical="center" wrapText="1"/>
    </xf>
    <xf numFmtId="169" fontId="156" fillId="0" borderId="62" xfId="0" applyNumberFormat="1" applyFont="1" applyBorder="1" applyAlignment="1" applyProtection="1">
      <alignment horizontal="center" wrapText="1"/>
      <protection locked="0"/>
    </xf>
    <xf numFmtId="169" fontId="156" fillId="0" borderId="61" xfId="0" applyNumberFormat="1" applyFont="1" applyBorder="1" applyAlignment="1" applyProtection="1">
      <alignment horizontal="center"/>
      <protection locked="0"/>
    </xf>
    <xf numFmtId="169" fontId="156" fillId="0" borderId="33" xfId="0" applyNumberFormat="1" applyFont="1" applyBorder="1" applyAlignment="1" applyProtection="1">
      <alignment horizontal="center"/>
      <protection locked="0"/>
    </xf>
    <xf numFmtId="209" fontId="156" fillId="0" borderId="0" xfId="0" applyNumberFormat="1" applyFont="1" applyAlignment="1">
      <alignment horizontal="center" vertical="center"/>
    </xf>
    <xf numFmtId="0" fontId="11" fillId="0" borderId="138" xfId="0" applyFont="1" applyBorder="1" applyAlignment="1">
      <alignment horizontal="center" wrapText="1"/>
    </xf>
    <xf numFmtId="2" fontId="34" fillId="11" borderId="138" xfId="0" applyNumberFormat="1" applyFont="1" applyFill="1" applyBorder="1" applyAlignment="1" applyProtection="1">
      <alignment horizontal="center"/>
      <protection locked="0"/>
    </xf>
    <xf numFmtId="0" fontId="11" fillId="0" borderId="138" xfId="0" applyFont="1" applyBorder="1" applyAlignment="1">
      <alignment horizontal="center"/>
    </xf>
    <xf numFmtId="1" fontId="162" fillId="0" borderId="187" xfId="0" applyNumberFormat="1" applyFont="1" applyBorder="1" applyAlignment="1">
      <alignment horizontal="center" vertical="top" shrinkToFit="1"/>
    </xf>
    <xf numFmtId="1" fontId="162" fillId="0" borderId="188" xfId="0" applyNumberFormat="1" applyFont="1" applyBorder="1" applyAlignment="1">
      <alignment horizontal="center" vertical="top" shrinkToFit="1"/>
    </xf>
    <xf numFmtId="15" fontId="156" fillId="0" borderId="34" xfId="0" applyNumberFormat="1" applyFont="1" applyBorder="1" applyAlignment="1" applyProtection="1">
      <alignment horizontal="center"/>
      <protection locked="0"/>
    </xf>
    <xf numFmtId="0" fontId="156" fillId="0" borderId="138" xfId="0" applyFont="1" applyBorder="1" applyAlignment="1">
      <alignment horizontal="center" vertical="center"/>
    </xf>
    <xf numFmtId="0" fontId="16" fillId="0" borderId="34" xfId="0" applyFont="1" applyBorder="1" applyAlignment="1" applyProtection="1">
      <alignment horizontal="center"/>
      <protection locked="0"/>
    </xf>
    <xf numFmtId="209" fontId="156" fillId="0" borderId="154" xfId="0" applyNumberFormat="1" applyFont="1" applyBorder="1" applyAlignment="1">
      <alignment horizontal="center" vertical="center"/>
    </xf>
    <xf numFmtId="209" fontId="156" fillId="0" borderId="138" xfId="0" applyNumberFormat="1" applyFont="1" applyBorder="1" applyAlignment="1">
      <alignment horizontal="center" vertical="center"/>
    </xf>
    <xf numFmtId="0" fontId="158" fillId="0" borderId="138" xfId="0" applyFont="1" applyBorder="1" applyAlignment="1" applyProtection="1">
      <alignment horizontal="center"/>
      <protection locked="0"/>
    </xf>
    <xf numFmtId="0" fontId="13" fillId="0" borderId="138" xfId="0" applyFont="1" applyBorder="1" applyAlignment="1" applyProtection="1">
      <alignment horizontal="center"/>
      <protection locked="0"/>
    </xf>
    <xf numFmtId="15" fontId="12" fillId="0" borderId="154" xfId="0" applyNumberFormat="1" applyFont="1" applyBorder="1" applyAlignment="1" applyProtection="1">
      <alignment horizontal="center"/>
      <protection locked="0"/>
    </xf>
    <xf numFmtId="0" fontId="12" fillId="11" borderId="0" xfId="0" applyFont="1" applyFill="1" applyAlignment="1">
      <alignment horizontal="left" vertical="top" wrapText="1"/>
    </xf>
    <xf numFmtId="0" fontId="120" fillId="11" borderId="0" xfId="0" applyFont="1" applyFill="1" applyAlignment="1">
      <alignment horizontal="center" vertical="center"/>
    </xf>
    <xf numFmtId="0" fontId="123" fillId="0" borderId="0" xfId="0" applyFont="1" applyAlignment="1">
      <alignment horizontal="center"/>
    </xf>
    <xf numFmtId="0" fontId="31" fillId="0" borderId="0" xfId="0" applyFont="1" applyAlignment="1">
      <alignment horizontal="center"/>
    </xf>
    <xf numFmtId="0" fontId="0" fillId="0" borderId="0" xfId="0" applyAlignment="1">
      <alignment horizontal="center"/>
    </xf>
    <xf numFmtId="0" fontId="73" fillId="0" borderId="0" xfId="0" applyFont="1" applyAlignment="1">
      <alignment horizontal="center"/>
    </xf>
    <xf numFmtId="0" fontId="143" fillId="12" borderId="30" xfId="658" applyFont="1" applyFill="1" applyBorder="1" applyAlignment="1" applyProtection="1">
      <alignment horizontal="center" vertical="center"/>
      <protection hidden="1"/>
    </xf>
    <xf numFmtId="0" fontId="143" fillId="12" borderId="3" xfId="658" applyFont="1" applyFill="1" applyBorder="1" applyAlignment="1" applyProtection="1">
      <alignment horizontal="center" vertical="center"/>
      <protection hidden="1"/>
    </xf>
    <xf numFmtId="0" fontId="143" fillId="12" borderId="31" xfId="658" applyFont="1" applyFill="1" applyBorder="1" applyAlignment="1" applyProtection="1">
      <alignment horizontal="center" vertical="center"/>
      <protection hidden="1"/>
    </xf>
    <xf numFmtId="0" fontId="31" fillId="0" borderId="30" xfId="658" applyFont="1" applyBorder="1" applyAlignment="1" applyProtection="1">
      <alignment horizontal="center"/>
      <protection hidden="1"/>
    </xf>
    <xf numFmtId="0" fontId="31" fillId="0" borderId="31" xfId="658" applyFont="1" applyBorder="1" applyAlignment="1" applyProtection="1">
      <alignment horizontal="center"/>
      <protection hidden="1"/>
    </xf>
    <xf numFmtId="0" fontId="25" fillId="0" borderId="30" xfId="658" applyFont="1" applyBorder="1" applyAlignment="1" applyProtection="1">
      <alignment horizontal="center"/>
      <protection hidden="1"/>
    </xf>
    <xf numFmtId="0" fontId="25" fillId="0" borderId="31" xfId="658" applyFont="1" applyBorder="1" applyAlignment="1" applyProtection="1">
      <alignment horizontal="center"/>
      <protection hidden="1"/>
    </xf>
    <xf numFmtId="0" fontId="148" fillId="12" borderId="164" xfId="658" applyFont="1" applyFill="1" applyBorder="1" applyAlignment="1" applyProtection="1">
      <alignment horizontal="center" vertical="center"/>
      <protection locked="0"/>
    </xf>
    <xf numFmtId="0" fontId="148" fillId="12" borderId="40" xfId="658" applyFont="1" applyFill="1" applyBorder="1" applyAlignment="1" applyProtection="1">
      <alignment horizontal="center" vertical="center"/>
      <protection locked="0"/>
    </xf>
    <xf numFmtId="0" fontId="148" fillId="12" borderId="165" xfId="658" applyFont="1" applyFill="1" applyBorder="1" applyAlignment="1" applyProtection="1">
      <alignment horizontal="center" vertical="center"/>
      <protection locked="0"/>
    </xf>
    <xf numFmtId="0" fontId="148" fillId="12" borderId="166" xfId="658" applyFont="1" applyFill="1" applyBorder="1" applyAlignment="1" applyProtection="1">
      <alignment horizontal="center" vertical="center"/>
      <protection locked="0"/>
    </xf>
    <xf numFmtId="0" fontId="148" fillId="12" borderId="79" xfId="658" applyFont="1" applyFill="1" applyBorder="1" applyAlignment="1" applyProtection="1">
      <alignment horizontal="center" vertical="center"/>
      <protection locked="0"/>
    </xf>
    <xf numFmtId="0" fontId="148" fillId="12" borderId="167" xfId="658" applyFont="1" applyFill="1" applyBorder="1" applyAlignment="1" applyProtection="1">
      <alignment horizontal="center" vertical="center"/>
      <protection locked="0"/>
    </xf>
    <xf numFmtId="0" fontId="149" fillId="0" borderId="168" xfId="658" applyFont="1" applyBorder="1" applyAlignment="1">
      <alignment horizontal="center" vertical="center" wrapText="1"/>
    </xf>
    <xf numFmtId="0" fontId="149" fillId="0" borderId="80" xfId="658" applyFont="1" applyBorder="1" applyAlignment="1">
      <alignment horizontal="center" vertical="center" wrapText="1"/>
    </xf>
    <xf numFmtId="0" fontId="149" fillId="0" borderId="169" xfId="658" applyFont="1" applyBorder="1" applyAlignment="1">
      <alignment horizontal="center" vertical="center" wrapText="1"/>
    </xf>
    <xf numFmtId="0" fontId="149" fillId="0" borderId="74" xfId="658" applyFont="1" applyBorder="1" applyAlignment="1">
      <alignment horizontal="center" vertical="center" wrapText="1"/>
    </xf>
    <xf numFmtId="0" fontId="149" fillId="0" borderId="0" xfId="658" applyFont="1" applyAlignment="1">
      <alignment horizontal="center" vertical="center" wrapText="1"/>
    </xf>
    <xf numFmtId="0" fontId="149" fillId="0" borderId="75" xfId="658" applyFont="1" applyBorder="1" applyAlignment="1">
      <alignment horizontal="center" vertical="center" wrapText="1"/>
    </xf>
    <xf numFmtId="0" fontId="149" fillId="0" borderId="170" xfId="658" applyFont="1" applyBorder="1" applyAlignment="1">
      <alignment horizontal="center" vertical="center" wrapText="1"/>
    </xf>
    <xf numFmtId="0" fontId="149" fillId="0" borderId="79" xfId="658" applyFont="1" applyBorder="1" applyAlignment="1">
      <alignment horizontal="center" vertical="center" wrapText="1"/>
    </xf>
    <xf numFmtId="0" fontId="149" fillId="0" borderId="171" xfId="658" applyFont="1" applyBorder="1" applyAlignment="1">
      <alignment horizontal="center" vertical="center" wrapText="1"/>
    </xf>
    <xf numFmtId="0" fontId="115" fillId="11" borderId="0" xfId="0" applyFont="1" applyFill="1" applyAlignment="1">
      <alignment horizontal="left" wrapText="1"/>
    </xf>
    <xf numFmtId="0" fontId="129" fillId="0" borderId="30" xfId="0" applyFont="1" applyBorder="1" applyAlignment="1">
      <alignment horizontal="center" vertical="center" wrapText="1"/>
    </xf>
    <xf numFmtId="0" fontId="129" fillId="0" borderId="3" xfId="0" applyFont="1" applyBorder="1" applyAlignment="1">
      <alignment horizontal="center" vertical="center" wrapText="1"/>
    </xf>
    <xf numFmtId="0" fontId="129" fillId="0" borderId="129" xfId="0" applyFont="1" applyBorder="1" applyAlignment="1">
      <alignment horizontal="center" vertical="center" wrapText="1"/>
    </xf>
    <xf numFmtId="0" fontId="118" fillId="0" borderId="130" xfId="0" applyFont="1" applyBorder="1" applyAlignment="1">
      <alignment horizontal="center" vertical="center" wrapText="1"/>
    </xf>
    <xf numFmtId="0" fontId="118" fillId="0" borderId="3" xfId="0" applyFont="1" applyBorder="1" applyAlignment="1">
      <alignment horizontal="center" vertical="center" wrapText="1"/>
    </xf>
    <xf numFmtId="0" fontId="118" fillId="0" borderId="31" xfId="0" applyFont="1" applyBorder="1" applyAlignment="1">
      <alignment horizontal="center" vertical="center" wrapText="1"/>
    </xf>
    <xf numFmtId="0" fontId="114" fillId="10" borderId="16" xfId="0" applyFont="1" applyFill="1" applyBorder="1" applyAlignment="1">
      <alignment horizontal="left"/>
    </xf>
    <xf numFmtId="0" fontId="114" fillId="10" borderId="25" xfId="0" applyFont="1" applyFill="1" applyBorder="1" applyAlignment="1">
      <alignment horizontal="left"/>
    </xf>
    <xf numFmtId="0" fontId="113" fillId="10" borderId="16" xfId="0" applyFont="1" applyFill="1" applyBorder="1" applyAlignment="1">
      <alignment horizontal="left" vertical="center"/>
    </xf>
    <xf numFmtId="0" fontId="113" fillId="10" borderId="55" xfId="0" applyFont="1" applyFill="1" applyBorder="1" applyAlignment="1">
      <alignment horizontal="left" vertical="center"/>
    </xf>
    <xf numFmtId="0" fontId="113" fillId="10" borderId="25" xfId="0" applyFont="1" applyFill="1" applyBorder="1" applyAlignment="1">
      <alignment horizontal="left" vertical="center"/>
    </xf>
    <xf numFmtId="0" fontId="113" fillId="10" borderId="16" xfId="0" applyFont="1" applyFill="1" applyBorder="1" applyAlignment="1">
      <alignment horizontal="center" vertical="center"/>
    </xf>
    <xf numFmtId="0" fontId="113" fillId="10" borderId="25" xfId="0" applyFont="1" applyFill="1" applyBorder="1" applyAlignment="1">
      <alignment horizontal="center" vertical="center"/>
    </xf>
    <xf numFmtId="0" fontId="115" fillId="11" borderId="0" xfId="0" applyFont="1" applyFill="1" applyAlignment="1">
      <alignment horizontal="left" vertical="top" wrapText="1"/>
    </xf>
    <xf numFmtId="0" fontId="113" fillId="13" borderId="116" xfId="0" applyFont="1" applyFill="1" applyBorder="1" applyAlignment="1">
      <alignment horizontal="center"/>
    </xf>
    <xf numFmtId="0" fontId="113" fillId="13" borderId="56" xfId="0" applyFont="1" applyFill="1" applyBorder="1" applyAlignment="1">
      <alignment horizontal="center"/>
    </xf>
    <xf numFmtId="0" fontId="115" fillId="11" borderId="0" xfId="0" applyFont="1" applyFill="1" applyAlignment="1">
      <alignment horizontal="left" vertical="center" wrapText="1"/>
    </xf>
    <xf numFmtId="0" fontId="115" fillId="11" borderId="0" xfId="0" applyFont="1" applyFill="1" applyAlignment="1" applyProtection="1">
      <alignment horizontal="left"/>
      <protection locked="0"/>
    </xf>
    <xf numFmtId="0" fontId="129" fillId="11" borderId="30" xfId="0" applyFont="1" applyFill="1" applyBorder="1" applyAlignment="1">
      <alignment horizontal="center" vertical="center" wrapText="1"/>
    </xf>
    <xf numFmtId="0" fontId="129" fillId="11" borderId="3" xfId="0" applyFont="1" applyFill="1" applyBorder="1" applyAlignment="1">
      <alignment horizontal="center" vertical="center" wrapText="1"/>
    </xf>
    <xf numFmtId="0" fontId="118" fillId="11" borderId="30" xfId="0" applyFont="1" applyFill="1" applyBorder="1" applyAlignment="1">
      <alignment horizontal="center" vertical="center" wrapText="1"/>
    </xf>
    <xf numFmtId="0" fontId="118" fillId="11" borderId="3" xfId="0" applyFont="1" applyFill="1" applyBorder="1" applyAlignment="1">
      <alignment horizontal="center" vertical="center" wrapText="1"/>
    </xf>
    <xf numFmtId="0" fontId="118" fillId="11" borderId="31" xfId="0" applyFont="1" applyFill="1" applyBorder="1" applyAlignment="1">
      <alignment horizontal="center" vertical="center" wrapText="1"/>
    </xf>
    <xf numFmtId="0" fontId="26" fillId="11" borderId="0" xfId="0" applyFont="1" applyFill="1" applyAlignment="1">
      <alignment horizontal="left"/>
    </xf>
    <xf numFmtId="0" fontId="115" fillId="11" borderId="0" xfId="0" applyFont="1" applyFill="1" applyAlignment="1">
      <alignment horizontal="left"/>
    </xf>
    <xf numFmtId="15" fontId="115" fillId="11" borderId="0" xfId="0" applyNumberFormat="1" applyFont="1" applyFill="1" applyAlignment="1">
      <alignment horizontal="left"/>
    </xf>
    <xf numFmtId="0" fontId="118" fillId="0" borderId="30" xfId="0" applyFont="1" applyBorder="1" applyAlignment="1">
      <alignment horizontal="center" vertical="center" wrapText="1"/>
    </xf>
    <xf numFmtId="0" fontId="15" fillId="12" borderId="42" xfId="125" applyFont="1" applyFill="1" applyBorder="1" applyAlignment="1" applyProtection="1">
      <alignment horizontal="center"/>
      <protection locked="0"/>
    </xf>
    <xf numFmtId="0" fontId="15" fillId="12" borderId="4" xfId="125" applyFont="1" applyFill="1" applyBorder="1" applyAlignment="1" applyProtection="1">
      <alignment horizontal="center"/>
      <protection locked="0"/>
    </xf>
    <xf numFmtId="0" fontId="15" fillId="12" borderId="33" xfId="125" applyFont="1" applyFill="1" applyBorder="1" applyAlignment="1" applyProtection="1">
      <alignment horizontal="center"/>
      <protection locked="0"/>
    </xf>
    <xf numFmtId="0" fontId="12" fillId="0" borderId="60" xfId="125" applyBorder="1" applyAlignment="1" applyProtection="1">
      <alignment horizontal="left" vertical="top"/>
      <protection locked="0"/>
    </xf>
    <xf numFmtId="0" fontId="12" fillId="0" borderId="0" xfId="125" applyAlignment="1" applyProtection="1">
      <alignment horizontal="left" vertical="top"/>
      <protection locked="0"/>
    </xf>
    <xf numFmtId="0" fontId="12" fillId="0" borderId="61" xfId="125" applyBorder="1" applyAlignment="1" applyProtection="1">
      <alignment horizontal="left" vertical="top"/>
      <protection locked="0"/>
    </xf>
    <xf numFmtId="0" fontId="12" fillId="0" borderId="63" xfId="125" applyBorder="1" applyAlignment="1" applyProtection="1">
      <alignment horizontal="left" vertical="top"/>
      <protection locked="0"/>
    </xf>
    <xf numFmtId="0" fontId="12" fillId="0" borderId="17" xfId="125" applyBorder="1" applyAlignment="1" applyProtection="1">
      <alignment horizontal="left" vertical="top"/>
      <protection locked="0"/>
    </xf>
    <xf numFmtId="0" fontId="12" fillId="0" borderId="62" xfId="125" applyBorder="1" applyAlignment="1" applyProtection="1">
      <alignment horizontal="left" vertical="top"/>
      <protection locked="0"/>
    </xf>
    <xf numFmtId="0" fontId="11" fillId="11" borderId="17" xfId="125" applyFont="1" applyFill="1" applyBorder="1" applyAlignment="1" applyProtection="1">
      <alignment horizontal="center"/>
      <protection locked="0"/>
    </xf>
    <xf numFmtId="0" fontId="15" fillId="11" borderId="17" xfId="125" applyFont="1" applyFill="1" applyBorder="1" applyAlignment="1" applyProtection="1">
      <alignment horizontal="center"/>
      <protection locked="0"/>
    </xf>
    <xf numFmtId="0" fontId="14" fillId="10" borderId="17" xfId="125" applyFont="1" applyFill="1" applyBorder="1" applyAlignment="1" applyProtection="1">
      <alignment horizontal="left"/>
      <protection locked="0"/>
    </xf>
    <xf numFmtId="15" fontId="11" fillId="11" borderId="17" xfId="125" applyNumberFormat="1" applyFont="1" applyFill="1" applyBorder="1" applyAlignment="1" applyProtection="1">
      <alignment horizontal="center"/>
      <protection locked="0"/>
    </xf>
    <xf numFmtId="0" fontId="15" fillId="0" borderId="0" xfId="125" applyFont="1" applyAlignment="1">
      <alignment horizontal="center"/>
    </xf>
    <xf numFmtId="0" fontId="16" fillId="10" borderId="17" xfId="125" applyFont="1" applyFill="1" applyBorder="1" applyAlignment="1" applyProtection="1">
      <alignment horizontal="center"/>
      <protection locked="0"/>
    </xf>
    <xf numFmtId="0" fontId="127" fillId="12" borderId="73" xfId="125" applyFont="1" applyFill="1" applyBorder="1" applyAlignment="1">
      <alignment horizontal="center" vertical="center"/>
    </xf>
    <xf numFmtId="0" fontId="127" fillId="12" borderId="40" xfId="125" applyFont="1" applyFill="1" applyBorder="1" applyAlignment="1">
      <alignment horizontal="center" vertical="center"/>
    </xf>
    <xf numFmtId="0" fontId="127" fillId="12" borderId="35" xfId="125" applyFont="1" applyFill="1" applyBorder="1" applyAlignment="1">
      <alignment horizontal="center" vertical="center"/>
    </xf>
    <xf numFmtId="0" fontId="127" fillId="12" borderId="63" xfId="125" applyFont="1" applyFill="1" applyBorder="1" applyAlignment="1">
      <alignment horizontal="center" vertical="center"/>
    </xf>
    <xf numFmtId="0" fontId="127" fillId="12" borderId="17" xfId="125" applyFont="1" applyFill="1" applyBorder="1" applyAlignment="1">
      <alignment horizontal="center" vertical="center"/>
    </xf>
    <xf numFmtId="0" fontId="127" fillId="12" borderId="62" xfId="125" applyFont="1" applyFill="1" applyBorder="1" applyAlignment="1">
      <alignment horizontal="center" vertical="center"/>
    </xf>
    <xf numFmtId="0" fontId="16" fillId="0" borderId="17" xfId="125" applyFont="1" applyBorder="1" applyAlignment="1">
      <alignment horizontal="center"/>
    </xf>
    <xf numFmtId="185" fontId="12" fillId="10" borderId="17" xfId="125" applyNumberFormat="1" applyFill="1" applyBorder="1" applyAlignment="1" applyProtection="1">
      <alignment horizontal="center"/>
      <protection locked="0"/>
    </xf>
    <xf numFmtId="0" fontId="15" fillId="11" borderId="17" xfId="125" applyFont="1" applyFill="1" applyBorder="1" applyAlignment="1">
      <alignment horizontal="center"/>
    </xf>
    <xf numFmtId="185" fontId="12" fillId="11" borderId="17" xfId="125" applyNumberFormat="1" applyFill="1" applyBorder="1" applyAlignment="1">
      <alignment horizontal="center"/>
    </xf>
    <xf numFmtId="0" fontId="12" fillId="12" borderId="6" xfId="0" applyFont="1" applyFill="1" applyBorder="1" applyAlignment="1">
      <alignment horizontal="left"/>
    </xf>
    <xf numFmtId="0" fontId="12" fillId="0" borderId="42" xfId="0" applyFont="1" applyBorder="1" applyAlignment="1" applyProtection="1">
      <alignment horizontal="center"/>
      <protection locked="0"/>
    </xf>
    <xf numFmtId="0" fontId="0" fillId="0" borderId="4" xfId="0" applyBorder="1" applyAlignment="1" applyProtection="1">
      <alignment horizontal="center"/>
      <protection locked="0"/>
    </xf>
    <xf numFmtId="0" fontId="0" fillId="0" borderId="33" xfId="0" applyBorder="1" applyAlignment="1" applyProtection="1">
      <alignment horizontal="center"/>
      <protection locked="0"/>
    </xf>
    <xf numFmtId="0" fontId="15" fillId="11" borderId="0" xfId="0" applyFont="1" applyFill="1"/>
    <xf numFmtId="173" fontId="12" fillId="11" borderId="6" xfId="85" applyNumberFormat="1" applyFill="1" applyBorder="1" applyAlignment="1">
      <alignment horizontal="center"/>
    </xf>
    <xf numFmtId="0" fontId="12" fillId="8" borderId="6" xfId="72" applyFill="1" applyBorder="1"/>
    <xf numFmtId="0" fontId="0" fillId="0" borderId="42" xfId="0" applyBorder="1"/>
    <xf numFmtId="0" fontId="0" fillId="0" borderId="4" xfId="0" applyBorder="1"/>
    <xf numFmtId="0" fontId="0" fillId="0" borderId="33" xfId="0" applyBorder="1"/>
    <xf numFmtId="0" fontId="12" fillId="0" borderId="6" xfId="85" applyBorder="1" applyAlignment="1">
      <alignment horizontal="center"/>
    </xf>
    <xf numFmtId="0" fontId="12" fillId="8" borderId="6" xfId="72" applyFill="1" applyBorder="1" applyProtection="1">
      <protection locked="0"/>
    </xf>
    <xf numFmtId="0" fontId="127" fillId="12" borderId="0" xfId="0" applyFont="1" applyFill="1" applyAlignment="1" applyProtection="1">
      <alignment horizontal="center" vertical="center"/>
      <protection locked="0"/>
    </xf>
    <xf numFmtId="0" fontId="12" fillId="0" borderId="42" xfId="71" applyBorder="1" applyAlignment="1" applyProtection="1">
      <alignment horizontal="left"/>
      <protection locked="0"/>
    </xf>
    <xf numFmtId="0" fontId="12" fillId="0" borderId="4" xfId="71" applyBorder="1" applyAlignment="1" applyProtection="1">
      <alignment horizontal="left"/>
      <protection locked="0"/>
    </xf>
    <xf numFmtId="0" fontId="12" fillId="0" borderId="33" xfId="71" applyBorder="1" applyAlignment="1" applyProtection="1">
      <alignment horizontal="left"/>
      <protection locked="0"/>
    </xf>
    <xf numFmtId="0" fontId="12" fillId="0" borderId="6" xfId="71" applyBorder="1" applyAlignment="1">
      <alignment horizontal="left"/>
    </xf>
    <xf numFmtId="0" fontId="27" fillId="0" borderId="42" xfId="40" applyFill="1" applyBorder="1" applyAlignment="1" applyProtection="1">
      <alignment horizontal="left"/>
    </xf>
    <xf numFmtId="0" fontId="0" fillId="0" borderId="4" xfId="0" applyBorder="1" applyAlignment="1">
      <alignment horizontal="left"/>
    </xf>
    <xf numFmtId="0" fontId="0" fillId="0" borderId="33" xfId="0" applyBorder="1" applyAlignment="1">
      <alignment horizontal="left"/>
    </xf>
    <xf numFmtId="0" fontId="12" fillId="12" borderId="42" xfId="0" applyFont="1" applyFill="1" applyBorder="1"/>
    <xf numFmtId="0" fontId="12" fillId="12" borderId="4" xfId="0" applyFont="1" applyFill="1" applyBorder="1"/>
    <xf numFmtId="0" fontId="12" fillId="12" borderId="33" xfId="0" applyFont="1" applyFill="1" applyBorder="1"/>
    <xf numFmtId="0" fontId="12" fillId="0" borderId="4" xfId="0" applyFont="1" applyBorder="1" applyAlignment="1" applyProtection="1">
      <alignment horizontal="center"/>
      <protection locked="0"/>
    </xf>
    <xf numFmtId="0" fontId="12" fillId="0" borderId="33" xfId="0" applyFont="1" applyBorder="1" applyAlignment="1" applyProtection="1">
      <alignment horizontal="center"/>
      <protection locked="0"/>
    </xf>
    <xf numFmtId="0" fontId="12" fillId="0" borderId="42" xfId="0" applyFont="1" applyBorder="1" applyAlignment="1">
      <alignment horizontal="center"/>
    </xf>
    <xf numFmtId="0" fontId="12" fillId="0" borderId="4" xfId="0" applyFont="1" applyBorder="1" applyAlignment="1">
      <alignment horizontal="center"/>
    </xf>
    <xf numFmtId="0" fontId="12" fillId="0" borderId="33" xfId="0" applyFont="1" applyBorder="1" applyAlignment="1">
      <alignment horizontal="center"/>
    </xf>
    <xf numFmtId="0" fontId="12" fillId="8" borderId="42" xfId="0" applyFont="1" applyFill="1" applyBorder="1" applyAlignment="1" applyProtection="1">
      <alignment horizontal="center"/>
      <protection locked="0"/>
    </xf>
    <xf numFmtId="0" fontId="12" fillId="8" borderId="4" xfId="0" applyFont="1" applyFill="1" applyBorder="1" applyAlignment="1" applyProtection="1">
      <alignment horizontal="center"/>
      <protection locked="0"/>
    </xf>
    <xf numFmtId="0" fontId="12" fillId="8" borderId="33" xfId="0" applyFont="1" applyFill="1" applyBorder="1" applyAlignment="1" applyProtection="1">
      <alignment horizontal="center"/>
      <protection locked="0"/>
    </xf>
    <xf numFmtId="0" fontId="12" fillId="0" borderId="6" xfId="0" applyFont="1" applyBorder="1" applyAlignment="1" applyProtection="1">
      <alignment horizontal="center"/>
      <protection locked="0"/>
    </xf>
    <xf numFmtId="0" fontId="12" fillId="8" borderId="42" xfId="0" applyFont="1" applyFill="1" applyBorder="1" applyAlignment="1" applyProtection="1">
      <alignment horizontal="left"/>
      <protection locked="0"/>
    </xf>
    <xf numFmtId="0" fontId="12" fillId="8" borderId="4" xfId="0" applyFont="1" applyFill="1" applyBorder="1" applyAlignment="1" applyProtection="1">
      <alignment horizontal="left"/>
      <protection locked="0"/>
    </xf>
    <xf numFmtId="0" fontId="12" fillId="8" borderId="33" xfId="0" applyFont="1" applyFill="1" applyBorder="1" applyAlignment="1" applyProtection="1">
      <alignment horizontal="left"/>
      <protection locked="0"/>
    </xf>
    <xf numFmtId="0" fontId="12" fillId="11" borderId="42" xfId="80" applyFill="1" applyBorder="1" applyAlignment="1" applyProtection="1">
      <alignment horizontal="left"/>
      <protection locked="0"/>
    </xf>
    <xf numFmtId="0" fontId="12" fillId="11" borderId="4" xfId="80" applyFill="1" applyBorder="1" applyAlignment="1" applyProtection="1">
      <alignment horizontal="left"/>
      <protection locked="0"/>
    </xf>
    <xf numFmtId="0" fontId="12" fillId="11" borderId="33" xfId="80" applyFill="1" applyBorder="1" applyAlignment="1" applyProtection="1">
      <alignment horizontal="left"/>
      <protection locked="0"/>
    </xf>
    <xf numFmtId="0" fontId="57" fillId="11" borderId="40" xfId="0" applyFont="1" applyFill="1" applyBorder="1" applyProtection="1">
      <protection locked="0"/>
    </xf>
    <xf numFmtId="0" fontId="12" fillId="11" borderId="40" xfId="0" applyFont="1" applyFill="1" applyBorder="1" applyAlignment="1" applyProtection="1">
      <alignment horizontal="center"/>
      <protection locked="0"/>
    </xf>
    <xf numFmtId="207" fontId="12" fillId="0" borderId="42" xfId="0" applyNumberFormat="1" applyFont="1" applyBorder="1" applyAlignment="1">
      <alignment horizontal="center"/>
    </xf>
    <xf numFmtId="207" fontId="12" fillId="0" borderId="4" xfId="0" applyNumberFormat="1" applyFont="1" applyBorder="1" applyAlignment="1">
      <alignment horizontal="center"/>
    </xf>
    <xf numFmtId="207" fontId="12" fillId="0" borderId="33" xfId="0" applyNumberFormat="1" applyFont="1" applyBorder="1" applyAlignment="1">
      <alignment horizontal="center"/>
    </xf>
    <xf numFmtId="207" fontId="12" fillId="0" borderId="42" xfId="0" applyNumberFormat="1" applyFont="1" applyBorder="1" applyAlignment="1" applyProtection="1">
      <alignment horizontal="center"/>
      <protection locked="0"/>
    </xf>
    <xf numFmtId="207" fontId="12" fillId="0" borderId="4" xfId="0" applyNumberFormat="1" applyFont="1" applyBorder="1" applyAlignment="1" applyProtection="1">
      <alignment horizontal="center"/>
      <protection locked="0"/>
    </xf>
    <xf numFmtId="207" fontId="12" fillId="0" borderId="33" xfId="0" applyNumberFormat="1" applyFont="1" applyBorder="1" applyAlignment="1" applyProtection="1">
      <alignment horizontal="center"/>
      <protection locked="0"/>
    </xf>
    <xf numFmtId="207" fontId="12" fillId="8" borderId="42" xfId="0" applyNumberFormat="1" applyFont="1" applyFill="1" applyBorder="1" applyAlignment="1" applyProtection="1">
      <alignment horizontal="center"/>
      <protection locked="0"/>
    </xf>
    <xf numFmtId="207" fontId="12" fillId="8" borderId="4" xfId="0" applyNumberFormat="1" applyFont="1" applyFill="1" applyBorder="1" applyAlignment="1" applyProtection="1">
      <alignment horizontal="center"/>
      <protection locked="0"/>
    </xf>
    <xf numFmtId="207" fontId="12" fillId="8" borderId="33" xfId="0" applyNumberFormat="1" applyFont="1" applyFill="1" applyBorder="1" applyAlignment="1" applyProtection="1">
      <alignment horizontal="center"/>
      <protection locked="0"/>
    </xf>
    <xf numFmtId="172" fontId="12" fillId="0" borderId="42" xfId="0" applyNumberFormat="1" applyFont="1" applyBorder="1" applyAlignment="1">
      <alignment horizontal="center"/>
    </xf>
    <xf numFmtId="172" fontId="12" fillId="0" borderId="4" xfId="0" applyNumberFormat="1" applyFont="1" applyBorder="1" applyAlignment="1">
      <alignment horizontal="center"/>
    </xf>
    <xf numFmtId="172" fontId="12" fillId="0" borderId="33" xfId="0" applyNumberFormat="1" applyFont="1" applyBorder="1" applyAlignment="1">
      <alignment horizontal="center"/>
    </xf>
    <xf numFmtId="0" fontId="12" fillId="12" borderId="42" xfId="61" applyFill="1" applyBorder="1"/>
    <xf numFmtId="0" fontId="12" fillId="12" borderId="4" xfId="61" applyFill="1" applyBorder="1"/>
    <xf numFmtId="0" fontId="12" fillId="12" borderId="33" xfId="61" applyFill="1" applyBorder="1"/>
    <xf numFmtId="164" fontId="12" fillId="8" borderId="42" xfId="0" applyNumberFormat="1" applyFont="1" applyFill="1" applyBorder="1" applyAlignment="1" applyProtection="1">
      <alignment horizontal="center"/>
      <protection locked="0"/>
    </xf>
    <xf numFmtId="0" fontId="12" fillId="7" borderId="42" xfId="80" applyFill="1" applyBorder="1" applyAlignment="1">
      <alignment horizontal="center"/>
    </xf>
    <xf numFmtId="0" fontId="12" fillId="7" borderId="4" xfId="80" applyFill="1" applyBorder="1" applyAlignment="1">
      <alignment horizontal="center"/>
    </xf>
    <xf numFmtId="0" fontId="12" fillId="7" borderId="33" xfId="80" applyFill="1" applyBorder="1" applyAlignment="1">
      <alignment horizontal="center"/>
    </xf>
    <xf numFmtId="0" fontId="12" fillId="7" borderId="42" xfId="79" applyFill="1" applyBorder="1"/>
    <xf numFmtId="0" fontId="12" fillId="7" borderId="4" xfId="79" applyFill="1" applyBorder="1"/>
    <xf numFmtId="0" fontId="12" fillId="7" borderId="33" xfId="79" applyFill="1" applyBorder="1"/>
    <xf numFmtId="0" fontId="12" fillId="11" borderId="42" xfId="79" applyFill="1" applyBorder="1" applyAlignment="1" applyProtection="1">
      <alignment horizontal="left"/>
      <protection locked="0"/>
    </xf>
    <xf numFmtId="0" fontId="12" fillId="11" borderId="4" xfId="79" applyFill="1" applyBorder="1" applyAlignment="1" applyProtection="1">
      <alignment horizontal="left"/>
      <protection locked="0"/>
    </xf>
    <xf numFmtId="0" fontId="12" fillId="11" borderId="33" xfId="79" applyFill="1" applyBorder="1" applyAlignment="1" applyProtection="1">
      <alignment horizontal="left"/>
      <protection locked="0"/>
    </xf>
    <xf numFmtId="0" fontId="12" fillId="7" borderId="138" xfId="79" applyFill="1" applyBorder="1" applyAlignment="1">
      <alignment horizontal="left"/>
    </xf>
    <xf numFmtId="0" fontId="12" fillId="17" borderId="138" xfId="80" applyFill="1" applyBorder="1" applyProtection="1">
      <protection locked="0"/>
    </xf>
    <xf numFmtId="0" fontId="12" fillId="7" borderId="138" xfId="80" applyFill="1" applyBorder="1" applyAlignment="1">
      <alignment horizontal="left"/>
    </xf>
    <xf numFmtId="0" fontId="12" fillId="0" borderId="42" xfId="61" applyBorder="1" applyAlignment="1">
      <alignment horizontal="center"/>
    </xf>
    <xf numFmtId="0" fontId="12" fillId="0" borderId="4" xfId="61" applyBorder="1" applyAlignment="1">
      <alignment horizontal="center"/>
    </xf>
    <xf numFmtId="0" fontId="12" fillId="0" borderId="33" xfId="61" applyBorder="1" applyAlignment="1">
      <alignment horizontal="center"/>
    </xf>
    <xf numFmtId="0" fontId="12" fillId="0" borderId="138" xfId="61" applyBorder="1" applyAlignment="1">
      <alignment horizontal="center"/>
    </xf>
    <xf numFmtId="0" fontId="57" fillId="0" borderId="4" xfId="61" applyFont="1" applyBorder="1" applyAlignment="1">
      <alignment horizontal="center"/>
    </xf>
    <xf numFmtId="0" fontId="57" fillId="0" borderId="33" xfId="61" applyFont="1" applyBorder="1" applyAlignment="1">
      <alignment horizontal="center"/>
    </xf>
    <xf numFmtId="0" fontId="12" fillId="0" borderId="42" xfId="61" applyBorder="1" applyAlignment="1" applyProtection="1">
      <alignment horizontal="center"/>
      <protection locked="0"/>
    </xf>
    <xf numFmtId="0" fontId="12" fillId="0" borderId="4" xfId="61" applyBorder="1" applyAlignment="1" applyProtection="1">
      <alignment horizontal="center"/>
      <protection locked="0"/>
    </xf>
    <xf numFmtId="0" fontId="12" fillId="0" borderId="33" xfId="61" applyBorder="1" applyAlignment="1" applyProtection="1">
      <alignment horizontal="center"/>
      <protection locked="0"/>
    </xf>
    <xf numFmtId="0" fontId="12" fillId="0" borderId="138" xfId="61" applyBorder="1" applyAlignment="1" applyProtection="1">
      <alignment horizontal="center"/>
      <protection locked="0"/>
    </xf>
    <xf numFmtId="0" fontId="12" fillId="11" borderId="138" xfId="79" applyFill="1" applyBorder="1" applyAlignment="1" applyProtection="1">
      <alignment horizontal="left"/>
      <protection locked="0"/>
    </xf>
    <xf numFmtId="0" fontId="12" fillId="12" borderId="42" xfId="61" applyFill="1" applyBorder="1" applyAlignment="1">
      <alignment horizontal="center"/>
    </xf>
    <xf numFmtId="0" fontId="12" fillId="12" borderId="4" xfId="61" applyFill="1" applyBorder="1" applyAlignment="1">
      <alignment horizontal="center"/>
    </xf>
    <xf numFmtId="0" fontId="12" fillId="12" borderId="33" xfId="61" applyFill="1" applyBorder="1" applyAlignment="1">
      <alignment horizontal="center"/>
    </xf>
    <xf numFmtId="0" fontId="12" fillId="12" borderId="6" xfId="61" applyFill="1" applyBorder="1" applyAlignment="1">
      <alignment horizontal="center"/>
    </xf>
    <xf numFmtId="0" fontId="12" fillId="7" borderId="138" xfId="80" applyFill="1" applyBorder="1"/>
    <xf numFmtId="0" fontId="12" fillId="11" borderId="138" xfId="80" applyFill="1" applyBorder="1" applyAlignment="1" applyProtection="1">
      <alignment horizontal="center"/>
      <protection locked="0"/>
    </xf>
    <xf numFmtId="0" fontId="12" fillId="7" borderId="42" xfId="80" applyFill="1" applyBorder="1" applyAlignment="1">
      <alignment horizontal="left"/>
    </xf>
    <xf numFmtId="0" fontId="12" fillId="7" borderId="4" xfId="80" applyFill="1" applyBorder="1" applyAlignment="1">
      <alignment horizontal="left"/>
    </xf>
    <xf numFmtId="0" fontId="12" fillId="7" borderId="33" xfId="80" applyFill="1" applyBorder="1" applyAlignment="1">
      <alignment horizontal="left"/>
    </xf>
    <xf numFmtId="0" fontId="12" fillId="0" borderId="42" xfId="80" applyBorder="1" applyAlignment="1" applyProtection="1">
      <alignment horizontal="left"/>
      <protection locked="0"/>
    </xf>
    <xf numFmtId="0" fontId="12" fillId="0" borderId="4" xfId="80" applyBorder="1" applyAlignment="1" applyProtection="1">
      <alignment horizontal="left"/>
      <protection locked="0"/>
    </xf>
    <xf numFmtId="0" fontId="12" fillId="0" borderId="33" xfId="80" applyBorder="1" applyAlignment="1" applyProtection="1">
      <alignment horizontal="left"/>
      <protection locked="0"/>
    </xf>
    <xf numFmtId="0" fontId="12" fillId="11" borderId="42" xfId="0" applyFont="1" applyFill="1" applyBorder="1" applyAlignment="1" applyProtection="1">
      <alignment horizontal="center"/>
      <protection locked="0"/>
    </xf>
    <xf numFmtId="0" fontId="12" fillId="11" borderId="4" xfId="0" applyFont="1" applyFill="1" applyBorder="1" applyAlignment="1" applyProtection="1">
      <alignment horizontal="center"/>
      <protection locked="0"/>
    </xf>
    <xf numFmtId="0" fontId="12" fillId="11" borderId="33" xfId="0" applyFont="1" applyFill="1" applyBorder="1" applyAlignment="1" applyProtection="1">
      <alignment horizontal="center"/>
      <protection locked="0"/>
    </xf>
    <xf numFmtId="0" fontId="12" fillId="12" borderId="6" xfId="0" applyFont="1" applyFill="1" applyBorder="1"/>
    <xf numFmtId="194" fontId="12" fillId="0" borderId="138" xfId="0" applyNumberFormat="1" applyFont="1" applyBorder="1" applyAlignment="1" applyProtection="1">
      <alignment horizontal="center"/>
      <protection locked="0"/>
    </xf>
    <xf numFmtId="0" fontId="12" fillId="11" borderId="4" xfId="79" applyFill="1" applyBorder="1" applyProtection="1">
      <protection locked="0"/>
    </xf>
    <xf numFmtId="0" fontId="12" fillId="11" borderId="33" xfId="79" applyFill="1" applyBorder="1" applyProtection="1">
      <protection locked="0"/>
    </xf>
    <xf numFmtId="22" fontId="0" fillId="11" borderId="138" xfId="0" applyNumberFormat="1" applyFill="1" applyBorder="1" applyAlignment="1">
      <alignment horizontal="center"/>
    </xf>
    <xf numFmtId="0" fontId="12" fillId="11" borderId="138" xfId="0" applyFont="1" applyFill="1" applyBorder="1" applyAlignment="1">
      <alignment horizontal="center"/>
    </xf>
    <xf numFmtId="0" fontId="0" fillId="11" borderId="138" xfId="0" applyFill="1" applyBorder="1" applyAlignment="1">
      <alignment horizontal="center"/>
    </xf>
    <xf numFmtId="194" fontId="12" fillId="8" borderId="42" xfId="0" applyNumberFormat="1" applyFont="1" applyFill="1" applyBorder="1" applyAlignment="1" applyProtection="1">
      <alignment horizontal="center"/>
      <protection locked="0"/>
    </xf>
    <xf numFmtId="194" fontId="12" fillId="8" borderId="4" xfId="0" applyNumberFormat="1" applyFont="1" applyFill="1" applyBorder="1" applyAlignment="1" applyProtection="1">
      <alignment horizontal="center"/>
      <protection locked="0"/>
    </xf>
    <xf numFmtId="194" fontId="12" fillId="8" borderId="33" xfId="0" applyNumberFormat="1" applyFont="1" applyFill="1" applyBorder="1" applyAlignment="1" applyProtection="1">
      <alignment horizontal="center"/>
      <protection locked="0"/>
    </xf>
    <xf numFmtId="2" fontId="12" fillId="8" borderId="6" xfId="0" applyNumberFormat="1" applyFont="1" applyFill="1" applyBorder="1" applyAlignment="1">
      <alignment horizontal="center"/>
    </xf>
    <xf numFmtId="196" fontId="12" fillId="8" borderId="42" xfId="0" applyNumberFormat="1" applyFont="1" applyFill="1" applyBorder="1" applyAlignment="1" applyProtection="1">
      <alignment horizontal="center"/>
      <protection locked="0"/>
    </xf>
    <xf numFmtId="196" fontId="12" fillId="8" borderId="4" xfId="0" applyNumberFormat="1" applyFont="1" applyFill="1" applyBorder="1" applyAlignment="1" applyProtection="1">
      <alignment horizontal="center"/>
      <protection locked="0"/>
    </xf>
    <xf numFmtId="196" fontId="12" fillId="8" borderId="33" xfId="0" applyNumberFormat="1" applyFont="1" applyFill="1" applyBorder="1" applyAlignment="1" applyProtection="1">
      <alignment horizontal="center"/>
      <protection locked="0"/>
    </xf>
    <xf numFmtId="0" fontId="11" fillId="11" borderId="0" xfId="0" applyFont="1" applyFill="1"/>
    <xf numFmtId="176" fontId="12" fillId="11" borderId="42" xfId="0" applyNumberFormat="1" applyFont="1" applyFill="1" applyBorder="1" applyAlignment="1" applyProtection="1">
      <alignment horizontal="center"/>
      <protection locked="0"/>
    </xf>
    <xf numFmtId="176" fontId="0" fillId="11" borderId="4" xfId="0" applyNumberFormat="1" applyFill="1" applyBorder="1" applyAlignment="1" applyProtection="1">
      <alignment horizontal="center"/>
      <protection locked="0"/>
    </xf>
    <xf numFmtId="176" fontId="0" fillId="11" borderId="33" xfId="0" applyNumberFormat="1" applyFill="1" applyBorder="1" applyAlignment="1" applyProtection="1">
      <alignment horizontal="center"/>
      <protection locked="0"/>
    </xf>
    <xf numFmtId="0" fontId="12" fillId="8" borderId="42" xfId="75" applyFill="1" applyBorder="1" applyAlignment="1" applyProtection="1">
      <alignment horizontal="center"/>
      <protection locked="0"/>
    </xf>
    <xf numFmtId="0" fontId="12" fillId="8" borderId="4" xfId="75" applyFill="1" applyBorder="1" applyAlignment="1" applyProtection="1">
      <alignment horizontal="center"/>
      <protection locked="0"/>
    </xf>
    <xf numFmtId="0" fontId="12" fillId="8" borderId="33" xfId="75" applyFill="1" applyBorder="1" applyAlignment="1" applyProtection="1">
      <alignment horizontal="center"/>
      <protection locked="0"/>
    </xf>
    <xf numFmtId="0" fontId="12" fillId="0" borderId="42" xfId="75" applyBorder="1" applyAlignment="1" applyProtection="1">
      <alignment horizontal="center"/>
      <protection locked="0"/>
    </xf>
    <xf numFmtId="0" fontId="12" fillId="0" borderId="4" xfId="75" applyBorder="1" applyAlignment="1" applyProtection="1">
      <alignment horizontal="center"/>
      <protection locked="0"/>
    </xf>
    <xf numFmtId="0" fontId="12" fillId="0" borderId="33" xfId="75" applyBorder="1" applyAlignment="1" applyProtection="1">
      <alignment horizontal="center"/>
      <protection locked="0"/>
    </xf>
    <xf numFmtId="0" fontId="12" fillId="8" borderId="42" xfId="0" applyFont="1" applyFill="1" applyBorder="1" applyAlignment="1">
      <alignment horizontal="center"/>
    </xf>
    <xf numFmtId="0" fontId="12" fillId="8" borderId="4" xfId="0" applyFont="1" applyFill="1" applyBorder="1" applyAlignment="1">
      <alignment horizontal="center"/>
    </xf>
    <xf numFmtId="0" fontId="12" fillId="8" borderId="33" xfId="0" applyFont="1" applyFill="1" applyBorder="1" applyAlignment="1">
      <alignment horizontal="center"/>
    </xf>
    <xf numFmtId="0" fontId="12" fillId="8" borderId="6" xfId="77" applyFill="1" applyBorder="1" applyAlignment="1" applyProtection="1">
      <alignment horizontal="center"/>
      <protection locked="0"/>
    </xf>
    <xf numFmtId="0" fontId="12" fillId="12" borderId="42" xfId="0" applyFont="1" applyFill="1" applyBorder="1" applyAlignment="1">
      <alignment horizontal="center"/>
    </xf>
    <xf numFmtId="0" fontId="12" fillId="12" borderId="4" xfId="0" applyFont="1" applyFill="1" applyBorder="1" applyAlignment="1">
      <alignment horizontal="center"/>
    </xf>
    <xf numFmtId="0" fontId="12" fillId="12" borderId="33" xfId="0" applyFont="1" applyFill="1" applyBorder="1" applyAlignment="1">
      <alignment horizontal="center"/>
    </xf>
    <xf numFmtId="0" fontId="12" fillId="11" borderId="42" xfId="73" applyFill="1" applyBorder="1" applyAlignment="1" applyProtection="1">
      <alignment horizontal="left"/>
      <protection locked="0"/>
    </xf>
    <xf numFmtId="0" fontId="12" fillId="11" borderId="4" xfId="73" applyFill="1" applyBorder="1" applyAlignment="1" applyProtection="1">
      <alignment horizontal="left"/>
      <protection locked="0"/>
    </xf>
    <xf numFmtId="0" fontId="12" fillId="11" borderId="33" xfId="73" applyFill="1" applyBorder="1" applyAlignment="1" applyProtection="1">
      <alignment horizontal="left"/>
      <protection locked="0"/>
    </xf>
    <xf numFmtId="0" fontId="12" fillId="11" borderId="42" xfId="54" applyFill="1" applyBorder="1" applyAlignment="1" applyProtection="1">
      <alignment horizontal="center"/>
      <protection locked="0"/>
    </xf>
    <xf numFmtId="0" fontId="12" fillId="11" borderId="4" xfId="54" applyFill="1" applyBorder="1" applyAlignment="1" applyProtection="1">
      <alignment horizontal="center"/>
      <protection locked="0"/>
    </xf>
    <xf numFmtId="0" fontId="12" fillId="11" borderId="33" xfId="54" applyFill="1" applyBorder="1" applyAlignment="1" applyProtection="1">
      <alignment horizontal="center"/>
      <protection locked="0"/>
    </xf>
    <xf numFmtId="0" fontId="12" fillId="12" borderId="6" xfId="0" applyFont="1" applyFill="1" applyBorder="1" applyAlignment="1" applyProtection="1">
      <alignment horizontal="left"/>
      <protection locked="0"/>
    </xf>
    <xf numFmtId="0" fontId="82" fillId="0" borderId="42" xfId="0" applyFont="1" applyBorder="1" applyAlignment="1" applyProtection="1">
      <alignment horizontal="center"/>
      <protection locked="0"/>
    </xf>
    <xf numFmtId="0" fontId="82" fillId="0" borderId="4" xfId="0" applyFont="1" applyBorder="1" applyAlignment="1" applyProtection="1">
      <alignment horizontal="center"/>
      <protection locked="0"/>
    </xf>
    <xf numFmtId="0" fontId="82" fillId="0" borderId="33" xfId="0" applyFont="1" applyBorder="1" applyAlignment="1" applyProtection="1">
      <alignment horizontal="center"/>
      <protection locked="0"/>
    </xf>
    <xf numFmtId="171" fontId="12" fillId="0" borderId="138" xfId="0" applyNumberFormat="1" applyFont="1" applyBorder="1" applyAlignment="1">
      <alignment horizontal="center"/>
    </xf>
    <xf numFmtId="0" fontId="12" fillId="12" borderId="138" xfId="0" applyFont="1" applyFill="1" applyBorder="1" applyAlignment="1" applyProtection="1">
      <alignment horizontal="left"/>
      <protection locked="0"/>
    </xf>
    <xf numFmtId="0" fontId="12" fillId="12" borderId="34" xfId="0" applyFont="1" applyFill="1" applyBorder="1" applyAlignment="1" applyProtection="1">
      <alignment horizontal="left"/>
      <protection locked="0"/>
    </xf>
    <xf numFmtId="0" fontId="12" fillId="0" borderId="154" xfId="0" applyFont="1" applyBorder="1" applyAlignment="1" applyProtection="1">
      <alignment horizontal="center"/>
      <protection locked="0"/>
    </xf>
    <xf numFmtId="0" fontId="12" fillId="0" borderId="138" xfId="0" applyFont="1" applyBorder="1" applyAlignment="1" applyProtection="1">
      <alignment horizontal="center"/>
      <protection locked="0"/>
    </xf>
    <xf numFmtId="0" fontId="12" fillId="12" borderId="42" xfId="0" applyFont="1" applyFill="1" applyBorder="1" applyAlignment="1" applyProtection="1">
      <alignment horizontal="center"/>
      <protection locked="0"/>
    </xf>
    <xf numFmtId="0" fontId="12" fillId="12" borderId="4" xfId="0" applyFont="1" applyFill="1" applyBorder="1" applyAlignment="1" applyProtection="1">
      <alignment horizontal="center"/>
      <protection locked="0"/>
    </xf>
    <xf numFmtId="0" fontId="12" fillId="12" borderId="33" xfId="0" applyFont="1" applyFill="1" applyBorder="1" applyAlignment="1" applyProtection="1">
      <alignment horizontal="center"/>
      <protection locked="0"/>
    </xf>
    <xf numFmtId="0" fontId="11" fillId="12" borderId="6" xfId="0" applyFont="1" applyFill="1" applyBorder="1" applyAlignment="1" applyProtection="1">
      <alignment horizontal="center"/>
      <protection locked="0"/>
    </xf>
    <xf numFmtId="0" fontId="12" fillId="11" borderId="0" xfId="0" applyFont="1" applyFill="1" applyProtection="1">
      <protection locked="0"/>
    </xf>
    <xf numFmtId="0" fontId="12" fillId="0" borderId="6" xfId="71" applyBorder="1" applyProtection="1">
      <protection locked="0"/>
    </xf>
    <xf numFmtId="0" fontId="57" fillId="11" borderId="0" xfId="0" applyFont="1" applyFill="1" applyAlignment="1" applyProtection="1">
      <alignment horizontal="left"/>
      <protection locked="0"/>
    </xf>
    <xf numFmtId="0" fontId="12" fillId="12" borderId="154" xfId="0" applyFont="1" applyFill="1" applyBorder="1" applyAlignment="1" applyProtection="1">
      <alignment horizontal="center"/>
      <protection locked="0"/>
    </xf>
    <xf numFmtId="176" fontId="12" fillId="11" borderId="138" xfId="0" applyNumberFormat="1" applyFont="1" applyFill="1" applyBorder="1" applyAlignment="1" applyProtection="1">
      <alignment horizontal="center"/>
      <protection locked="0"/>
    </xf>
    <xf numFmtId="0" fontId="12" fillId="0" borderId="42" xfId="72" applyBorder="1"/>
    <xf numFmtId="0" fontId="12" fillId="0" borderId="4" xfId="72" applyBorder="1"/>
    <xf numFmtId="0" fontId="12" fillId="0" borderId="33" xfId="72" applyBorder="1"/>
    <xf numFmtId="0" fontId="12" fillId="0" borderId="42" xfId="72" applyBorder="1" applyProtection="1">
      <protection locked="0"/>
    </xf>
    <xf numFmtId="0" fontId="12" fillId="0" borderId="4" xfId="72" applyBorder="1" applyProtection="1">
      <protection locked="0"/>
    </xf>
    <xf numFmtId="0" fontId="12" fillId="0" borderId="33" xfId="72" applyBorder="1" applyProtection="1">
      <protection locked="0"/>
    </xf>
    <xf numFmtId="0" fontId="14" fillId="0" borderId="6" xfId="0" applyFont="1" applyBorder="1" applyAlignment="1" applyProtection="1">
      <alignment horizontal="center"/>
      <protection locked="0"/>
    </xf>
    <xf numFmtId="198" fontId="0" fillId="11" borderId="0" xfId="0" applyNumberFormat="1" applyFill="1" applyAlignment="1">
      <alignment horizontal="left"/>
    </xf>
    <xf numFmtId="199" fontId="0" fillId="11" borderId="0" xfId="0" applyNumberFormat="1" applyFill="1" applyAlignment="1">
      <alignment horizontal="left"/>
    </xf>
    <xf numFmtId="204" fontId="0" fillId="11" borderId="0" xfId="0" applyNumberFormat="1" applyFill="1" applyAlignment="1">
      <alignment horizontal="left"/>
    </xf>
    <xf numFmtId="0" fontId="127" fillId="12" borderId="107" xfId="0" applyFont="1" applyFill="1" applyBorder="1" applyAlignment="1" applyProtection="1">
      <alignment horizontal="center" vertical="center"/>
      <protection locked="0"/>
    </xf>
    <xf numFmtId="0" fontId="127" fillId="12" borderId="96" xfId="0" applyFont="1" applyFill="1" applyBorder="1" applyAlignment="1" applyProtection="1">
      <alignment horizontal="center" vertical="center"/>
      <protection locked="0"/>
    </xf>
    <xf numFmtId="0" fontId="127" fillId="12" borderId="108" xfId="0" applyFont="1" applyFill="1" applyBorder="1" applyAlignment="1" applyProtection="1">
      <alignment horizontal="center" vertical="center"/>
      <protection locked="0"/>
    </xf>
    <xf numFmtId="0" fontId="127" fillId="12" borderId="82" xfId="0" applyFont="1" applyFill="1" applyBorder="1" applyAlignment="1" applyProtection="1">
      <alignment horizontal="center" vertical="center"/>
      <protection locked="0"/>
    </xf>
    <xf numFmtId="0" fontId="127" fillId="12" borderId="5" xfId="0" applyFont="1" applyFill="1" applyBorder="1" applyAlignment="1" applyProtection="1">
      <alignment horizontal="center" vertical="center"/>
      <protection locked="0"/>
    </xf>
    <xf numFmtId="0" fontId="127" fillId="12" borderId="83" xfId="0" applyFont="1" applyFill="1" applyBorder="1" applyAlignment="1" applyProtection="1">
      <alignment horizontal="center" vertical="center"/>
      <protection locked="0"/>
    </xf>
    <xf numFmtId="0" fontId="33" fillId="0" borderId="55" xfId="0" applyFont="1" applyBorder="1" applyAlignment="1" applyProtection="1">
      <alignment horizontal="left"/>
      <protection locked="0"/>
    </xf>
    <xf numFmtId="0" fontId="33" fillId="0" borderId="64" xfId="0" applyFont="1" applyBorder="1" applyAlignment="1" applyProtection="1">
      <alignment horizontal="left"/>
      <protection locked="0"/>
    </xf>
    <xf numFmtId="0" fontId="14" fillId="0" borderId="41" xfId="0" applyFont="1" applyBorder="1" applyAlignment="1" applyProtection="1">
      <alignment horizontal="left"/>
      <protection locked="0"/>
    </xf>
    <xf numFmtId="0" fontId="14" fillId="0" borderId="146" xfId="0" applyFont="1" applyBorder="1" applyAlignment="1" applyProtection="1">
      <alignment horizontal="left"/>
      <protection locked="0"/>
    </xf>
    <xf numFmtId="0" fontId="128" fillId="0" borderId="66" xfId="0" applyFont="1" applyBorder="1" applyAlignment="1" applyProtection="1">
      <alignment horizontal="left"/>
      <protection locked="0"/>
    </xf>
    <xf numFmtId="0" fontId="128" fillId="0" borderId="55" xfId="0" applyFont="1" applyBorder="1" applyAlignment="1" applyProtection="1">
      <alignment horizontal="left"/>
      <protection locked="0"/>
    </xf>
    <xf numFmtId="0" fontId="128" fillId="0" borderId="25" xfId="0" applyFont="1" applyBorder="1" applyAlignment="1" applyProtection="1">
      <alignment horizontal="left"/>
      <protection locked="0"/>
    </xf>
    <xf numFmtId="0" fontId="128" fillId="0" borderId="69" xfId="0" applyFont="1" applyBorder="1" applyAlignment="1" applyProtection="1">
      <alignment horizontal="left"/>
      <protection locked="0"/>
    </xf>
    <xf numFmtId="0" fontId="128" fillId="0" borderId="70" xfId="0" applyFont="1" applyBorder="1" applyAlignment="1" applyProtection="1">
      <alignment horizontal="left"/>
      <protection locked="0"/>
    </xf>
    <xf numFmtId="0" fontId="128" fillId="0" borderId="142" xfId="0" applyFont="1" applyBorder="1" applyAlignment="1" applyProtection="1">
      <alignment horizontal="left"/>
      <protection locked="0"/>
    </xf>
    <xf numFmtId="0" fontId="14" fillId="12" borderId="151" xfId="0" applyFont="1" applyFill="1" applyBorder="1" applyAlignment="1" applyProtection="1">
      <alignment horizontal="center"/>
      <protection locked="0"/>
    </xf>
    <xf numFmtId="0" fontId="14" fillId="12" borderId="41" xfId="0" applyFont="1" applyFill="1" applyBorder="1" applyAlignment="1" applyProtection="1">
      <alignment horizontal="center"/>
      <protection locked="0"/>
    </xf>
    <xf numFmtId="0" fontId="14" fillId="12" borderId="147" xfId="0" applyFont="1" applyFill="1" applyBorder="1" applyAlignment="1" applyProtection="1">
      <alignment horizontal="center"/>
      <protection locked="0"/>
    </xf>
    <xf numFmtId="0" fontId="14" fillId="0" borderId="69" xfId="0" applyFont="1" applyBorder="1" applyAlignment="1" applyProtection="1">
      <alignment horizontal="center"/>
      <protection locked="0"/>
    </xf>
    <xf numFmtId="0" fontId="14" fillId="0" borderId="70" xfId="0" applyFont="1" applyBorder="1" applyAlignment="1" applyProtection="1">
      <alignment horizontal="center"/>
      <protection locked="0"/>
    </xf>
    <xf numFmtId="0" fontId="14" fillId="0" borderId="142" xfId="0" applyFont="1" applyBorder="1" applyAlignment="1" applyProtection="1">
      <alignment horizontal="center"/>
      <protection locked="0"/>
    </xf>
    <xf numFmtId="0" fontId="14" fillId="0" borderId="66" xfId="0" applyFont="1" applyBorder="1" applyAlignment="1">
      <alignment horizontal="center"/>
    </xf>
    <xf numFmtId="0" fontId="14" fillId="0" borderId="55" xfId="0" applyFont="1" applyBorder="1" applyAlignment="1">
      <alignment horizontal="center"/>
    </xf>
    <xf numFmtId="0" fontId="14" fillId="0" borderId="25" xfId="0" applyFont="1" applyBorder="1" applyAlignment="1">
      <alignment horizontal="center"/>
    </xf>
    <xf numFmtId="0" fontId="14" fillId="0" borderId="69" xfId="0" applyFont="1" applyBorder="1" applyAlignment="1">
      <alignment horizontal="center"/>
    </xf>
    <xf numFmtId="0" fontId="14" fillId="0" borderId="70" xfId="0" applyFont="1" applyBorder="1" applyAlignment="1">
      <alignment horizontal="center"/>
    </xf>
    <xf numFmtId="0" fontId="14" fillId="0" borderId="142" xfId="0" applyFont="1" applyBorder="1" applyAlignment="1">
      <alignment horizontal="center"/>
    </xf>
    <xf numFmtId="0" fontId="14" fillId="0" borderId="66" xfId="0" applyFont="1" applyBorder="1" applyAlignment="1" applyProtection="1">
      <alignment horizontal="center"/>
      <protection locked="0"/>
    </xf>
    <xf numFmtId="0" fontId="14" fillId="0" borderId="55" xfId="0" applyFont="1" applyBorder="1" applyAlignment="1" applyProtection="1">
      <alignment horizontal="center"/>
      <protection locked="0"/>
    </xf>
    <xf numFmtId="0" fontId="14" fillId="0" borderId="25" xfId="0" applyFont="1" applyBorder="1" applyAlignment="1" applyProtection="1">
      <alignment horizontal="center"/>
      <protection locked="0"/>
    </xf>
    <xf numFmtId="0" fontId="14" fillId="12" borderId="66" xfId="0" applyFont="1" applyFill="1" applyBorder="1" applyAlignment="1" applyProtection="1">
      <alignment horizontal="center"/>
      <protection locked="0"/>
    </xf>
    <xf numFmtId="0" fontId="14" fillId="12" borderId="55" xfId="0" applyFont="1" applyFill="1" applyBorder="1" applyAlignment="1" applyProtection="1">
      <alignment horizontal="center"/>
      <protection locked="0"/>
    </xf>
    <xf numFmtId="0" fontId="14" fillId="12" borderId="25" xfId="0" applyFont="1" applyFill="1" applyBorder="1" applyAlignment="1" applyProtection="1">
      <alignment horizontal="center"/>
      <protection locked="0"/>
    </xf>
    <xf numFmtId="0" fontId="14" fillId="12" borderId="64" xfId="0" applyFont="1" applyFill="1" applyBorder="1" applyAlignment="1" applyProtection="1">
      <alignment horizontal="center"/>
      <protection locked="0"/>
    </xf>
    <xf numFmtId="0" fontId="128" fillId="0" borderId="151" xfId="0" applyFont="1" applyBorder="1" applyAlignment="1" applyProtection="1">
      <alignment horizontal="left"/>
      <protection locked="0"/>
    </xf>
    <xf numFmtId="0" fontId="128" fillId="0" borderId="41" xfId="0" applyFont="1" applyBorder="1" applyAlignment="1" applyProtection="1">
      <alignment horizontal="left"/>
      <protection locked="0"/>
    </xf>
    <xf numFmtId="0" fontId="128" fillId="0" borderId="147" xfId="0" applyFont="1" applyBorder="1" applyAlignment="1" applyProtection="1">
      <alignment horizontal="left"/>
      <protection locked="0"/>
    </xf>
    <xf numFmtId="2" fontId="14" fillId="0" borderId="66" xfId="0" applyNumberFormat="1" applyFont="1" applyBorder="1" applyAlignment="1" applyProtection="1">
      <alignment horizontal="center"/>
      <protection locked="0"/>
    </xf>
    <xf numFmtId="2" fontId="14" fillId="0" borderId="55" xfId="0" applyNumberFormat="1" applyFont="1" applyBorder="1" applyAlignment="1" applyProtection="1">
      <alignment horizontal="center"/>
      <protection locked="0"/>
    </xf>
    <xf numFmtId="2" fontId="14" fillId="0" borderId="25" xfId="0" applyNumberFormat="1" applyFont="1" applyBorder="1" applyAlignment="1" applyProtection="1">
      <alignment horizontal="center"/>
      <protection locked="0"/>
    </xf>
    <xf numFmtId="2" fontId="14" fillId="0" borderId="69" xfId="0" applyNumberFormat="1" applyFont="1" applyBorder="1" applyAlignment="1" applyProtection="1">
      <alignment horizontal="center"/>
      <protection locked="0"/>
    </xf>
    <xf numFmtId="2" fontId="14" fillId="0" borderId="70" xfId="0" applyNumberFormat="1" applyFont="1" applyBorder="1" applyAlignment="1" applyProtection="1">
      <alignment horizontal="center"/>
      <protection locked="0"/>
    </xf>
    <xf numFmtId="2" fontId="14" fillId="0" borderId="142" xfId="0" applyNumberFormat="1" applyFont="1" applyBorder="1" applyAlignment="1" applyProtection="1">
      <alignment horizontal="center"/>
      <protection locked="0"/>
    </xf>
    <xf numFmtId="0" fontId="14" fillId="12" borderId="140" xfId="0" applyFont="1" applyFill="1" applyBorder="1" applyAlignment="1" applyProtection="1">
      <alignment horizontal="center"/>
      <protection locked="0"/>
    </xf>
    <xf numFmtId="0" fontId="14" fillId="12" borderId="17" xfId="0" applyFont="1" applyFill="1" applyBorder="1" applyAlignment="1" applyProtection="1">
      <alignment horizontal="center"/>
      <protection locked="0"/>
    </xf>
    <xf numFmtId="0" fontId="14" fillId="12" borderId="141" xfId="0" applyFont="1" applyFill="1" applyBorder="1" applyAlignment="1" applyProtection="1">
      <alignment horizontal="center"/>
      <protection locked="0"/>
    </xf>
    <xf numFmtId="0" fontId="14" fillId="12" borderId="146" xfId="0" applyFont="1" applyFill="1" applyBorder="1" applyAlignment="1" applyProtection="1">
      <alignment horizontal="center"/>
      <protection locked="0"/>
    </xf>
    <xf numFmtId="0" fontId="14" fillId="12" borderId="73" xfId="0" applyFont="1" applyFill="1" applyBorder="1" applyAlignment="1" applyProtection="1">
      <alignment horizontal="center"/>
      <protection locked="0"/>
    </xf>
    <xf numFmtId="0" fontId="14" fillId="12" borderId="40" xfId="0" applyFont="1" applyFill="1" applyBorder="1" applyAlignment="1" applyProtection="1">
      <alignment horizontal="center"/>
      <protection locked="0"/>
    </xf>
    <xf numFmtId="0" fontId="14" fillId="12" borderId="35" xfId="0" applyFont="1" applyFill="1" applyBorder="1" applyAlignment="1" applyProtection="1">
      <alignment horizontal="center"/>
      <protection locked="0"/>
    </xf>
    <xf numFmtId="0" fontId="14" fillId="12" borderId="143" xfId="0" applyFont="1" applyFill="1" applyBorder="1" applyAlignment="1" applyProtection="1">
      <alignment horizontal="center"/>
      <protection locked="0"/>
    </xf>
    <xf numFmtId="0" fontId="14" fillId="12" borderId="0" xfId="0" applyFont="1" applyFill="1" applyAlignment="1" applyProtection="1">
      <alignment horizontal="center"/>
      <protection locked="0"/>
    </xf>
    <xf numFmtId="0" fontId="14" fillId="12" borderId="139" xfId="0" applyFont="1" applyFill="1" applyBorder="1" applyAlignment="1" applyProtection="1">
      <alignment horizontal="center"/>
      <protection locked="0"/>
    </xf>
    <xf numFmtId="0" fontId="127" fillId="12" borderId="73" xfId="0" applyFont="1" applyFill="1" applyBorder="1" applyAlignment="1">
      <alignment horizontal="right" vertical="center"/>
    </xf>
    <xf numFmtId="0" fontId="127" fillId="12" borderId="40" xfId="0" applyFont="1" applyFill="1" applyBorder="1" applyAlignment="1">
      <alignment horizontal="right" vertical="center"/>
    </xf>
    <xf numFmtId="0" fontId="127" fillId="12" borderId="35" xfId="0" applyFont="1" applyFill="1" applyBorder="1" applyAlignment="1">
      <alignment horizontal="right" vertical="center"/>
    </xf>
    <xf numFmtId="0" fontId="127" fillId="12" borderId="143" xfId="0" applyFont="1" applyFill="1" applyBorder="1" applyAlignment="1">
      <alignment horizontal="right" vertical="center"/>
    </xf>
    <xf numFmtId="0" fontId="127" fillId="12" borderId="0" xfId="0" applyFont="1" applyFill="1" applyAlignment="1">
      <alignment horizontal="right" vertical="center"/>
    </xf>
    <xf numFmtId="0" fontId="127" fillId="12" borderId="139" xfId="0" applyFont="1" applyFill="1" applyBorder="1" applyAlignment="1">
      <alignment horizontal="right" vertical="center"/>
    </xf>
    <xf numFmtId="0" fontId="127" fillId="12" borderId="140" xfId="0" applyFont="1" applyFill="1" applyBorder="1" applyAlignment="1">
      <alignment horizontal="right" vertical="center"/>
    </xf>
    <xf numFmtId="0" fontId="127" fillId="12" borderId="17" xfId="0" applyFont="1" applyFill="1" applyBorder="1" applyAlignment="1">
      <alignment horizontal="right" vertical="center"/>
    </xf>
    <xf numFmtId="0" fontId="127" fillId="12" borderId="141" xfId="0" applyFont="1" applyFill="1" applyBorder="1" applyAlignment="1">
      <alignment horizontal="right" vertical="center"/>
    </xf>
    <xf numFmtId="0" fontId="128" fillId="0" borderId="15" xfId="0" applyFont="1" applyBorder="1" applyProtection="1">
      <protection locked="0"/>
    </xf>
    <xf numFmtId="0" fontId="128" fillId="0" borderId="16" xfId="0" applyFont="1" applyBorder="1" applyProtection="1">
      <protection locked="0"/>
    </xf>
    <xf numFmtId="0" fontId="14" fillId="0" borderId="25" xfId="0" applyFont="1" applyBorder="1" applyAlignment="1" applyProtection="1">
      <alignment horizontal="left"/>
      <protection locked="0"/>
    </xf>
    <xf numFmtId="0" fontId="14" fillId="0" borderId="15" xfId="0" applyFont="1" applyBorder="1" applyAlignment="1" applyProtection="1">
      <alignment horizontal="left"/>
      <protection locked="0"/>
    </xf>
    <xf numFmtId="0" fontId="14" fillId="0" borderId="18" xfId="0" applyFont="1" applyBorder="1" applyAlignment="1" applyProtection="1">
      <alignment horizontal="left"/>
      <protection locked="0"/>
    </xf>
    <xf numFmtId="0" fontId="14" fillId="0" borderId="19" xfId="0" applyFont="1" applyBorder="1" applyAlignment="1" applyProtection="1">
      <alignment horizontal="left"/>
      <protection locked="0"/>
    </xf>
    <xf numFmtId="0" fontId="14" fillId="0" borderId="22" xfId="0" applyFont="1" applyBorder="1" applyAlignment="1" applyProtection="1">
      <alignment horizontal="left"/>
      <protection locked="0"/>
    </xf>
    <xf numFmtId="0" fontId="14" fillId="0" borderId="69" xfId="0" applyFont="1" applyBorder="1" applyAlignment="1" applyProtection="1">
      <alignment horizontal="left"/>
      <protection locked="0"/>
    </xf>
    <xf numFmtId="0" fontId="14" fillId="0" borderId="70" xfId="0" applyFont="1" applyBorder="1" applyAlignment="1" applyProtection="1">
      <alignment horizontal="left"/>
      <protection locked="0"/>
    </xf>
    <xf numFmtId="0" fontId="14" fillId="0" borderId="71" xfId="0" applyFont="1" applyBorder="1" applyAlignment="1" applyProtection="1">
      <alignment horizontal="left"/>
      <protection locked="0"/>
    </xf>
    <xf numFmtId="0" fontId="14" fillId="0" borderId="147" xfId="0" applyFont="1" applyBorder="1" applyAlignment="1" applyProtection="1">
      <alignment horizontal="center"/>
      <protection locked="0"/>
    </xf>
    <xf numFmtId="0" fontId="14" fillId="0" borderId="148" xfId="0" applyFont="1" applyBorder="1" applyAlignment="1" applyProtection="1">
      <alignment horizontal="center"/>
      <protection locked="0"/>
    </xf>
    <xf numFmtId="171" fontId="14" fillId="0" borderId="25" xfId="0" applyNumberFormat="1" applyFont="1" applyBorder="1" applyAlignment="1" applyProtection="1">
      <alignment horizontal="center"/>
      <protection locked="0"/>
    </xf>
    <xf numFmtId="171" fontId="14" fillId="0" borderId="18" xfId="0" applyNumberFormat="1" applyFont="1" applyBorder="1" applyAlignment="1" applyProtection="1">
      <alignment horizontal="center"/>
      <protection locked="0"/>
    </xf>
    <xf numFmtId="22" fontId="14" fillId="0" borderId="25" xfId="0" applyNumberFormat="1" applyFont="1" applyBorder="1" applyAlignment="1" applyProtection="1">
      <alignment horizontal="center"/>
      <protection locked="0"/>
    </xf>
    <xf numFmtId="22" fontId="14" fillId="0" borderId="18" xfId="0" applyNumberFormat="1" applyFont="1" applyBorder="1" applyAlignment="1" applyProtection="1">
      <alignment horizontal="center"/>
      <protection locked="0"/>
    </xf>
    <xf numFmtId="0" fontId="14" fillId="0" borderId="16" xfId="0" applyFont="1" applyBorder="1" applyAlignment="1" applyProtection="1">
      <alignment horizontal="center"/>
      <protection locked="0"/>
    </xf>
    <xf numFmtId="176" fontId="14" fillId="0" borderId="142" xfId="0" applyNumberFormat="1" applyFont="1" applyBorder="1" applyAlignment="1" applyProtection="1">
      <alignment horizontal="center"/>
      <protection locked="0"/>
    </xf>
    <xf numFmtId="176" fontId="14" fillId="0" borderId="22" xfId="0" applyNumberFormat="1"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20" xfId="0" applyFont="1" applyBorder="1" applyAlignment="1" applyProtection="1">
      <alignment horizontal="left"/>
      <protection locked="0"/>
    </xf>
    <xf numFmtId="0" fontId="14" fillId="0" borderId="68" xfId="0" applyFont="1" applyBorder="1" applyAlignment="1" applyProtection="1">
      <alignment horizontal="left"/>
      <protection locked="0"/>
    </xf>
    <xf numFmtId="0" fontId="20" fillId="0" borderId="66" xfId="0" applyFont="1" applyBorder="1" applyAlignment="1">
      <alignment horizontal="left"/>
    </xf>
    <xf numFmtId="0" fontId="20" fillId="0" borderId="55" xfId="0" applyFont="1" applyBorder="1" applyAlignment="1">
      <alignment horizontal="left"/>
    </xf>
    <xf numFmtId="0" fontId="20" fillId="0" borderId="0" xfId="0" applyFont="1" applyAlignment="1">
      <alignment horizontal="left"/>
    </xf>
    <xf numFmtId="0" fontId="20" fillId="0" borderId="64" xfId="0" applyFont="1" applyBorder="1" applyAlignment="1">
      <alignment horizontal="left"/>
    </xf>
    <xf numFmtId="174" fontId="20" fillId="0" borderId="151" xfId="0" applyNumberFormat="1" applyFont="1" applyBorder="1" applyAlignment="1" applyProtection="1">
      <alignment horizontal="center"/>
      <protection locked="0"/>
    </xf>
    <xf numFmtId="174" fontId="20" fillId="0" borderId="41" xfId="0" applyNumberFormat="1" applyFont="1" applyBorder="1" applyAlignment="1" applyProtection="1">
      <alignment horizontal="center"/>
      <protection locked="0"/>
    </xf>
    <xf numFmtId="0" fontId="14" fillId="0" borderId="55" xfId="0" applyFont="1" applyBorder="1" applyAlignment="1" applyProtection="1">
      <alignment horizontal="left"/>
      <protection locked="0"/>
    </xf>
    <xf numFmtId="0" fontId="14" fillId="0" borderId="64" xfId="0" applyFont="1" applyBorder="1" applyAlignment="1" applyProtection="1">
      <alignment horizontal="left"/>
      <protection locked="0"/>
    </xf>
    <xf numFmtId="0" fontId="14" fillId="0" borderId="16" xfId="0" quotePrefix="1" applyFont="1" applyBorder="1" applyAlignment="1" applyProtection="1">
      <alignment horizontal="center"/>
      <protection locked="0"/>
    </xf>
    <xf numFmtId="186" fontId="13" fillId="0" borderId="151" xfId="0" applyNumberFormat="1" applyFont="1" applyBorder="1" applyAlignment="1" applyProtection="1">
      <alignment horizontal="center"/>
      <protection locked="0"/>
    </xf>
    <xf numFmtId="186" fontId="20" fillId="0" borderId="41" xfId="0" applyNumberFormat="1" applyFont="1" applyBorder="1" applyAlignment="1" applyProtection="1">
      <alignment horizontal="center"/>
      <protection locked="0"/>
    </xf>
    <xf numFmtId="202" fontId="14" fillId="0" borderId="66" xfId="0" applyNumberFormat="1" applyFont="1" applyBorder="1" applyAlignment="1" applyProtection="1">
      <alignment horizontal="center"/>
      <protection locked="0"/>
    </xf>
    <xf numFmtId="202" fontId="14" fillId="0" borderId="55" xfId="0" applyNumberFormat="1" applyFont="1" applyBorder="1" applyAlignment="1" applyProtection="1">
      <alignment horizontal="center"/>
      <protection locked="0"/>
    </xf>
    <xf numFmtId="186" fontId="20" fillId="0" borderId="151" xfId="0" applyNumberFormat="1" applyFont="1" applyBorder="1" applyAlignment="1" applyProtection="1">
      <alignment horizontal="center"/>
      <protection locked="0"/>
    </xf>
    <xf numFmtId="0" fontId="152" fillId="0" borderId="55" xfId="0" applyFont="1" applyBorder="1" applyAlignment="1" applyProtection="1">
      <alignment horizontal="left"/>
      <protection locked="0"/>
    </xf>
    <xf numFmtId="0" fontId="14" fillId="0" borderId="55" xfId="0" applyFont="1" applyBorder="1" applyAlignment="1">
      <alignment horizontal="left" vertical="top" wrapText="1"/>
    </xf>
    <xf numFmtId="0" fontId="0" fillId="0" borderId="55" xfId="0" applyBorder="1" applyAlignment="1">
      <alignment horizontal="left" vertical="top" wrapText="1"/>
    </xf>
    <xf numFmtId="0" fontId="0" fillId="0" borderId="64" xfId="0" applyBorder="1" applyAlignment="1">
      <alignment horizontal="left" vertical="top" wrapText="1"/>
    </xf>
    <xf numFmtId="0" fontId="14" fillId="0" borderId="55" xfId="0" applyFont="1" applyBorder="1" applyAlignment="1" applyProtection="1">
      <alignment horizontal="left" wrapText="1"/>
      <protection locked="0"/>
    </xf>
    <xf numFmtId="0" fontId="152" fillId="0" borderId="69" xfId="0" applyFont="1" applyBorder="1" applyAlignment="1" applyProtection="1">
      <alignment horizontal="center"/>
      <protection locked="0"/>
    </xf>
    <xf numFmtId="0" fontId="152" fillId="0" borderId="66" xfId="0" applyFont="1" applyBorder="1" applyAlignment="1" applyProtection="1">
      <alignment horizontal="center"/>
      <protection locked="0"/>
    </xf>
    <xf numFmtId="186" fontId="20" fillId="0" borderId="146" xfId="0" applyNumberFormat="1" applyFont="1" applyBorder="1" applyAlignment="1" applyProtection="1">
      <alignment horizontal="center"/>
      <protection locked="0"/>
    </xf>
    <xf numFmtId="0" fontId="14" fillId="0" borderId="64" xfId="0" applyFont="1" applyBorder="1" applyAlignment="1">
      <alignment horizontal="center"/>
    </xf>
    <xf numFmtId="0" fontId="14" fillId="0" borderId="69" xfId="0" quotePrefix="1" applyFont="1" applyBorder="1" applyAlignment="1" applyProtection="1">
      <alignment horizontal="left"/>
      <protection locked="0"/>
    </xf>
    <xf numFmtId="0" fontId="152" fillId="0" borderId="25" xfId="0" applyFont="1" applyBorder="1" applyAlignment="1" applyProtection="1">
      <alignment horizontal="left"/>
      <protection locked="0"/>
    </xf>
    <xf numFmtId="0" fontId="14" fillId="0" borderId="181" xfId="0" applyFont="1" applyBorder="1" applyAlignment="1" applyProtection="1">
      <alignment horizontal="left"/>
      <protection locked="0"/>
    </xf>
    <xf numFmtId="0" fontId="14" fillId="0" borderId="15" xfId="0" applyFont="1" applyBorder="1" applyAlignment="1" applyProtection="1">
      <alignment horizontal="center"/>
      <protection locked="0"/>
    </xf>
    <xf numFmtId="0" fontId="14" fillId="0" borderId="69" xfId="0" applyFont="1" applyBorder="1" applyAlignment="1" applyProtection="1">
      <alignment horizontal="center" wrapText="1"/>
      <protection locked="0"/>
    </xf>
    <xf numFmtId="0" fontId="14" fillId="0" borderId="177" xfId="0" applyFont="1" applyBorder="1" applyAlignment="1" applyProtection="1">
      <alignment horizontal="left"/>
      <protection locked="0"/>
    </xf>
    <xf numFmtId="0" fontId="14" fillId="0" borderId="56" xfId="0" applyFont="1" applyBorder="1" applyAlignment="1" applyProtection="1">
      <alignment horizontal="left"/>
      <protection locked="0"/>
    </xf>
    <xf numFmtId="0" fontId="14" fillId="0" borderId="178" xfId="0" applyFont="1" applyBorder="1" applyAlignment="1" applyProtection="1">
      <alignment horizontal="left"/>
      <protection locked="0"/>
    </xf>
    <xf numFmtId="176" fontId="152" fillId="0" borderId="142" xfId="0" applyNumberFormat="1" applyFont="1" applyBorder="1" applyAlignment="1" applyProtection="1">
      <alignment horizontal="center"/>
      <protection locked="0"/>
    </xf>
    <xf numFmtId="0" fontId="152" fillId="0" borderId="69" xfId="0" applyFont="1" applyBorder="1" applyAlignment="1" applyProtection="1">
      <alignment horizontal="left"/>
      <protection locked="0"/>
    </xf>
    <xf numFmtId="174" fontId="158" fillId="0" borderId="151" xfId="0" applyNumberFormat="1" applyFont="1" applyBorder="1" applyAlignment="1" applyProtection="1">
      <alignment horizontal="center"/>
      <protection locked="0"/>
    </xf>
    <xf numFmtId="0" fontId="33" fillId="0" borderId="56" xfId="0" applyFont="1" applyBorder="1" applyAlignment="1" applyProtection="1">
      <alignment horizontal="left"/>
      <protection locked="0"/>
    </xf>
    <xf numFmtId="0" fontId="33" fillId="0" borderId="178" xfId="0" applyFont="1" applyBorder="1" applyAlignment="1" applyProtection="1">
      <alignment horizontal="left"/>
      <protection locked="0"/>
    </xf>
    <xf numFmtId="0" fontId="14" fillId="0" borderId="64" xfId="0" applyFont="1" applyBorder="1" applyAlignment="1">
      <alignment horizontal="left" vertical="top" wrapText="1"/>
    </xf>
    <xf numFmtId="0" fontId="14" fillId="0" borderId="56" xfId="0" applyFont="1" applyBorder="1" applyAlignment="1" applyProtection="1">
      <alignment horizontal="left" wrapText="1"/>
      <protection locked="0"/>
    </xf>
    <xf numFmtId="0" fontId="14" fillId="0" borderId="178" xfId="0" applyFont="1" applyBorder="1" applyAlignment="1" applyProtection="1">
      <alignment horizontal="left" wrapText="1"/>
      <protection locked="0"/>
    </xf>
    <xf numFmtId="0" fontId="14" fillId="0" borderId="38" xfId="0" applyFont="1" applyBorder="1" applyAlignment="1" applyProtection="1">
      <alignment horizontal="left"/>
      <protection locked="0"/>
    </xf>
    <xf numFmtId="0" fontId="14" fillId="0" borderId="65" xfId="0" applyFont="1" applyBorder="1" applyAlignment="1" applyProtection="1">
      <alignment horizontal="left"/>
      <protection locked="0"/>
    </xf>
    <xf numFmtId="0" fontId="0" fillId="0" borderId="41" xfId="0" applyBorder="1" applyAlignment="1">
      <alignment horizontal="left"/>
    </xf>
    <xf numFmtId="0" fontId="0" fillId="0" borderId="146" xfId="0" applyBorder="1" applyAlignment="1">
      <alignment horizontal="left"/>
    </xf>
    <xf numFmtId="0" fontId="0" fillId="0" borderId="38" xfId="0" applyBorder="1" applyAlignment="1">
      <alignment horizontal="left"/>
    </xf>
    <xf numFmtId="0" fontId="0" fillId="0" borderId="65" xfId="0" applyBorder="1" applyAlignment="1">
      <alignment horizontal="left"/>
    </xf>
    <xf numFmtId="0" fontId="0" fillId="0" borderId="55" xfId="0" applyBorder="1" applyAlignment="1">
      <alignment horizontal="left"/>
    </xf>
    <xf numFmtId="0" fontId="0" fillId="0" borderId="64" xfId="0" applyBorder="1" applyAlignment="1">
      <alignment horizontal="left"/>
    </xf>
    <xf numFmtId="0" fontId="128" fillId="0" borderId="63" xfId="0" applyFont="1" applyBorder="1" applyAlignment="1" applyProtection="1">
      <alignment horizontal="left"/>
      <protection locked="0"/>
    </xf>
    <xf numFmtId="0" fontId="128" fillId="0" borderId="17" xfId="0" applyFont="1" applyBorder="1" applyAlignment="1" applyProtection="1">
      <alignment horizontal="left"/>
      <protection locked="0"/>
    </xf>
    <xf numFmtId="0" fontId="128" fillId="0" borderId="186" xfId="0" applyFont="1" applyBorder="1" applyAlignment="1" applyProtection="1">
      <alignment horizontal="left"/>
      <protection locked="0"/>
    </xf>
    <xf numFmtId="0" fontId="14" fillId="0" borderId="184" xfId="0" applyFont="1" applyBorder="1" applyAlignment="1" applyProtection="1">
      <alignment horizontal="left"/>
      <protection locked="0"/>
    </xf>
    <xf numFmtId="0" fontId="14" fillId="0" borderId="185" xfId="0" applyFont="1" applyBorder="1" applyAlignment="1" applyProtection="1">
      <alignment horizontal="left"/>
      <protection locked="0"/>
    </xf>
    <xf numFmtId="0" fontId="128" fillId="0" borderId="42" xfId="0" applyFont="1" applyBorder="1" applyAlignment="1" applyProtection="1">
      <alignment horizontal="left"/>
      <protection locked="0"/>
    </xf>
    <xf numFmtId="0" fontId="128" fillId="0" borderId="4" xfId="0" applyFont="1" applyBorder="1" applyAlignment="1" applyProtection="1">
      <alignment horizontal="left"/>
      <protection locked="0"/>
    </xf>
    <xf numFmtId="0" fontId="128" fillId="0" borderId="182" xfId="0" applyFont="1" applyBorder="1" applyAlignment="1" applyProtection="1">
      <alignment horizontal="left"/>
      <protection locked="0"/>
    </xf>
    <xf numFmtId="0" fontId="128" fillId="0" borderId="143" xfId="0" applyFont="1" applyBorder="1" applyAlignment="1" applyProtection="1">
      <alignment horizontal="left"/>
      <protection locked="0"/>
    </xf>
    <xf numFmtId="0" fontId="128" fillId="0" borderId="0" xfId="0" applyFont="1" applyAlignment="1" applyProtection="1">
      <alignment horizontal="left"/>
      <protection locked="0"/>
    </xf>
    <xf numFmtId="0" fontId="128" fillId="0" borderId="51" xfId="0" applyFont="1" applyBorder="1" applyAlignment="1" applyProtection="1">
      <alignment horizontal="left"/>
      <protection locked="0"/>
    </xf>
    <xf numFmtId="0" fontId="14" fillId="0" borderId="53" xfId="0" applyFont="1" applyBorder="1" applyAlignment="1" applyProtection="1">
      <alignment horizontal="center"/>
      <protection locked="0"/>
    </xf>
    <xf numFmtId="0" fontId="14" fillId="0" borderId="51" xfId="0" applyFont="1" applyBorder="1" applyAlignment="1" applyProtection="1">
      <alignment horizontal="center"/>
      <protection locked="0"/>
    </xf>
    <xf numFmtId="0" fontId="128" fillId="0" borderId="33" xfId="0" applyFont="1" applyBorder="1" applyAlignment="1" applyProtection="1">
      <alignment horizontal="left"/>
      <protection locked="0"/>
    </xf>
    <xf numFmtId="0" fontId="128" fillId="0" borderId="131" xfId="0" applyFont="1" applyBorder="1" applyProtection="1">
      <protection locked="0"/>
    </xf>
    <xf numFmtId="0" fontId="128" fillId="0" borderId="183" xfId="0" applyFont="1" applyBorder="1" applyProtection="1">
      <protection locked="0"/>
    </xf>
    <xf numFmtId="0" fontId="152" fillId="0" borderId="131" xfId="0" applyFont="1" applyBorder="1" applyAlignment="1" applyProtection="1">
      <alignment horizontal="left"/>
      <protection locked="0"/>
    </xf>
    <xf numFmtId="0" fontId="14" fillId="0" borderId="132" xfId="0" applyFont="1" applyBorder="1" applyAlignment="1" applyProtection="1">
      <alignment horizontal="left"/>
      <protection locked="0"/>
    </xf>
    <xf numFmtId="0" fontId="14" fillId="0" borderId="133" xfId="0" applyFont="1" applyBorder="1" applyAlignment="1" applyProtection="1">
      <alignment horizontal="left"/>
      <protection locked="0"/>
    </xf>
    <xf numFmtId="0" fontId="0" fillId="0" borderId="56" xfId="0" applyBorder="1" applyAlignment="1">
      <alignment horizontal="left"/>
    </xf>
    <xf numFmtId="0" fontId="0" fillId="0" borderId="178" xfId="0" applyBorder="1" applyAlignment="1">
      <alignment horizontal="left"/>
    </xf>
    <xf numFmtId="176" fontId="158" fillId="0" borderId="151" xfId="0" applyNumberFormat="1" applyFont="1" applyBorder="1" applyAlignment="1" applyProtection="1">
      <alignment horizontal="center"/>
      <protection locked="0"/>
    </xf>
    <xf numFmtId="176" fontId="158" fillId="0" borderId="146" xfId="0" applyNumberFormat="1" applyFont="1" applyBorder="1" applyAlignment="1" applyProtection="1">
      <alignment horizontal="center"/>
      <protection locked="0"/>
    </xf>
    <xf numFmtId="0" fontId="152" fillId="0" borderId="20" xfId="0" applyFont="1" applyBorder="1" applyAlignment="1" applyProtection="1">
      <alignment horizontal="left"/>
      <protection locked="0"/>
    </xf>
    <xf numFmtId="0" fontId="14" fillId="0" borderId="38" xfId="0" applyFont="1" applyBorder="1" applyAlignment="1">
      <alignment horizontal="left" vertical="top" wrapText="1"/>
    </xf>
    <xf numFmtId="0" fontId="14" fillId="0" borderId="65" xfId="0" applyFont="1" applyBorder="1" applyAlignment="1">
      <alignment horizontal="left" vertical="top" wrapText="1"/>
    </xf>
    <xf numFmtId="2" fontId="152" fillId="0" borderId="69" xfId="0" applyNumberFormat="1" applyFont="1" applyBorder="1" applyAlignment="1" applyProtection="1">
      <alignment horizontal="center"/>
      <protection locked="0"/>
    </xf>
    <xf numFmtId="0" fontId="14" fillId="0" borderId="40" xfId="0" applyFont="1" applyBorder="1" applyAlignment="1" applyProtection="1">
      <alignment horizontal="left" wrapText="1"/>
      <protection locked="0"/>
    </xf>
    <xf numFmtId="0" fontId="0" fillId="0" borderId="40" xfId="0" applyBorder="1" applyAlignment="1">
      <alignment horizontal="left" wrapText="1"/>
    </xf>
    <xf numFmtId="0" fontId="0" fillId="0" borderId="35" xfId="0" applyBorder="1" applyAlignment="1">
      <alignment horizontal="left" wrapText="1"/>
    </xf>
    <xf numFmtId="0" fontId="0" fillId="0" borderId="56" xfId="0" applyBorder="1" applyAlignment="1">
      <alignment horizontal="left" wrapText="1"/>
    </xf>
    <xf numFmtId="0" fontId="0" fillId="0" borderId="178" xfId="0" applyBorder="1" applyAlignment="1">
      <alignment horizontal="left" wrapText="1"/>
    </xf>
    <xf numFmtId="0" fontId="152" fillId="0" borderId="38" xfId="0" applyFont="1" applyBorder="1" applyAlignment="1" applyProtection="1">
      <alignment horizontal="left" vertical="top" wrapText="1"/>
      <protection locked="0"/>
    </xf>
    <xf numFmtId="0" fontId="0" fillId="0" borderId="38" xfId="0" applyBorder="1" applyAlignment="1">
      <alignment horizontal="left" vertical="top" wrapText="1"/>
    </xf>
    <xf numFmtId="0" fontId="0" fillId="0" borderId="65" xfId="0" applyBorder="1" applyAlignment="1">
      <alignment horizontal="left" vertical="top" wrapText="1"/>
    </xf>
    <xf numFmtId="0" fontId="0" fillId="0" borderId="56" xfId="0" applyBorder="1" applyAlignment="1">
      <alignment horizontal="left" vertical="top" wrapText="1"/>
    </xf>
    <xf numFmtId="0" fontId="0" fillId="0" borderId="178" xfId="0" applyBorder="1" applyAlignment="1">
      <alignment horizontal="left" vertical="top" wrapText="1"/>
    </xf>
    <xf numFmtId="0" fontId="0" fillId="0" borderId="0" xfId="0" applyAlignment="1">
      <alignment horizontal="left" vertical="top" wrapText="1"/>
    </xf>
    <xf numFmtId="0" fontId="0" fillId="0" borderId="139" xfId="0" applyBorder="1" applyAlignment="1">
      <alignment horizontal="left" vertical="top" wrapText="1"/>
    </xf>
    <xf numFmtId="0" fontId="128" fillId="0" borderId="55" xfId="0" applyFont="1" applyBorder="1" applyProtection="1">
      <protection locked="0"/>
    </xf>
    <xf numFmtId="0" fontId="152" fillId="0" borderId="64" xfId="0" applyFont="1" applyBorder="1" applyAlignment="1" applyProtection="1">
      <alignment horizontal="left"/>
      <protection locked="0"/>
    </xf>
    <xf numFmtId="0" fontId="14" fillId="0" borderId="28" xfId="0" applyFont="1" applyBorder="1" applyAlignment="1" applyProtection="1">
      <alignment horizontal="left"/>
      <protection locked="0"/>
    </xf>
    <xf numFmtId="38" fontId="127" fillId="12" borderId="17" xfId="126" applyNumberFormat="1" applyFont="1" applyFill="1" applyBorder="1" applyAlignment="1">
      <alignment horizontal="center"/>
    </xf>
    <xf numFmtId="38" fontId="127" fillId="12" borderId="62" xfId="126" applyNumberFormat="1" applyFont="1" applyFill="1" applyBorder="1" applyAlignment="1">
      <alignment horizontal="center"/>
    </xf>
    <xf numFmtId="0" fontId="42" fillId="0" borderId="0" xfId="126" applyFont="1" applyAlignment="1">
      <alignment horizontal="center"/>
    </xf>
    <xf numFmtId="0" fontId="20" fillId="12" borderId="110" xfId="0" applyFont="1" applyFill="1" applyBorder="1" applyAlignment="1" applyProtection="1">
      <alignment horizontal="center"/>
      <protection locked="0"/>
    </xf>
    <xf numFmtId="0" fontId="20" fillId="12" borderId="111" xfId="0" applyFont="1" applyFill="1" applyBorder="1" applyAlignment="1" applyProtection="1">
      <alignment horizontal="center"/>
      <protection locked="0"/>
    </xf>
    <xf numFmtId="0" fontId="13" fillId="0" borderId="112" xfId="0" applyFont="1" applyBorder="1" applyAlignment="1" applyProtection="1">
      <alignment horizontal="center"/>
      <protection locked="0"/>
    </xf>
    <xf numFmtId="0" fontId="13" fillId="0" borderId="111" xfId="0" applyFont="1" applyBorder="1" applyAlignment="1" applyProtection="1">
      <alignment horizontal="center"/>
      <protection locked="0"/>
    </xf>
    <xf numFmtId="0" fontId="13" fillId="12" borderId="42" xfId="0" applyFont="1" applyFill="1" applyBorder="1" applyAlignment="1" applyProtection="1">
      <alignment horizontal="center"/>
      <protection locked="0"/>
    </xf>
    <xf numFmtId="0" fontId="13" fillId="12" borderId="4" xfId="0" applyFont="1" applyFill="1" applyBorder="1" applyAlignment="1" applyProtection="1">
      <alignment horizontal="center"/>
      <protection locked="0"/>
    </xf>
    <xf numFmtId="0" fontId="13" fillId="12" borderId="43" xfId="0" applyFont="1" applyFill="1" applyBorder="1" applyAlignment="1" applyProtection="1">
      <alignment horizontal="center"/>
      <protection locked="0"/>
    </xf>
    <xf numFmtId="0" fontId="20" fillId="12" borderId="42" xfId="0" applyFont="1" applyFill="1" applyBorder="1" applyAlignment="1" applyProtection="1">
      <alignment horizontal="center"/>
      <protection locked="0"/>
    </xf>
    <xf numFmtId="0" fontId="20" fillId="12" borderId="4" xfId="0" applyFont="1" applyFill="1" applyBorder="1" applyAlignment="1" applyProtection="1">
      <alignment horizontal="center"/>
      <protection locked="0"/>
    </xf>
    <xf numFmtId="0" fontId="20" fillId="12" borderId="43" xfId="0" applyFont="1" applyFill="1" applyBorder="1" applyAlignment="1" applyProtection="1">
      <alignment horizontal="center"/>
      <protection locked="0"/>
    </xf>
    <xf numFmtId="0" fontId="13" fillId="0" borderId="6" xfId="0" applyFont="1" applyBorder="1" applyAlignment="1" applyProtection="1">
      <alignment horizontal="center"/>
      <protection locked="0"/>
    </xf>
    <xf numFmtId="194" fontId="14" fillId="0" borderId="42" xfId="0" applyNumberFormat="1" applyFont="1" applyBorder="1" applyAlignment="1" applyProtection="1">
      <alignment horizontal="center"/>
      <protection locked="0"/>
    </xf>
    <xf numFmtId="194" fontId="14" fillId="0" borderId="33" xfId="0" applyNumberFormat="1" applyFont="1" applyBorder="1" applyAlignment="1" applyProtection="1">
      <alignment horizontal="center"/>
      <protection locked="0"/>
    </xf>
    <xf numFmtId="0" fontId="20" fillId="12" borderId="33" xfId="0" applyFont="1" applyFill="1" applyBorder="1" applyAlignment="1" applyProtection="1">
      <alignment horizontal="center"/>
      <protection locked="0"/>
    </xf>
    <xf numFmtId="0" fontId="13" fillId="12" borderId="110" xfId="0" applyFont="1" applyFill="1" applyBorder="1" applyAlignment="1" applyProtection="1">
      <alignment horizontal="center"/>
      <protection locked="0"/>
    </xf>
    <xf numFmtId="0" fontId="13" fillId="12" borderId="111" xfId="0" applyFont="1" applyFill="1" applyBorder="1" applyAlignment="1" applyProtection="1">
      <alignment horizontal="center"/>
      <protection locked="0"/>
    </xf>
    <xf numFmtId="0" fontId="13" fillId="0" borderId="110" xfId="0" applyFont="1" applyBorder="1" applyAlignment="1" applyProtection="1">
      <alignment horizontal="center"/>
      <protection locked="0"/>
    </xf>
    <xf numFmtId="0" fontId="13" fillId="0" borderId="113" xfId="0" applyFont="1" applyBorder="1" applyAlignment="1" applyProtection="1">
      <alignment horizontal="center"/>
      <protection locked="0"/>
    </xf>
    <xf numFmtId="0" fontId="13" fillId="0" borderId="4" xfId="0" applyFont="1" applyBorder="1" applyAlignment="1" applyProtection="1">
      <alignment horizontal="center"/>
      <protection locked="0"/>
    </xf>
    <xf numFmtId="0" fontId="13" fillId="12" borderId="33" xfId="0" applyFont="1" applyFill="1" applyBorder="1" applyAlignment="1" applyProtection="1">
      <alignment horizontal="center"/>
      <protection locked="0"/>
    </xf>
    <xf numFmtId="172" fontId="13" fillId="0" borderId="42" xfId="0" applyNumberFormat="1" applyFont="1" applyBorder="1" applyAlignment="1" applyProtection="1">
      <alignment horizontal="center"/>
      <protection locked="0"/>
    </xf>
    <xf numFmtId="172" fontId="13" fillId="0" borderId="43" xfId="0" applyNumberFormat="1" applyFont="1" applyBorder="1" applyAlignment="1" applyProtection="1">
      <alignment horizontal="center"/>
      <protection locked="0"/>
    </xf>
    <xf numFmtId="0" fontId="13" fillId="0" borderId="33" xfId="0" applyFont="1" applyBorder="1" applyAlignment="1" applyProtection="1">
      <alignment horizontal="center"/>
      <protection locked="0"/>
    </xf>
    <xf numFmtId="0" fontId="13" fillId="12" borderId="4" xfId="0" applyFont="1" applyFill="1" applyBorder="1" applyAlignment="1" applyProtection="1">
      <alignment horizontal="center" wrapText="1"/>
      <protection locked="0"/>
    </xf>
    <xf numFmtId="0" fontId="20" fillId="12" borderId="4" xfId="0" applyFont="1" applyFill="1" applyBorder="1" applyAlignment="1" applyProtection="1">
      <alignment horizontal="center" wrapText="1"/>
      <protection locked="0"/>
    </xf>
    <xf numFmtId="0" fontId="20" fillId="12" borderId="33" xfId="0" applyFont="1" applyFill="1" applyBorder="1" applyAlignment="1" applyProtection="1">
      <alignment horizontal="center" wrapText="1"/>
      <protection locked="0"/>
    </xf>
    <xf numFmtId="0" fontId="127" fillId="12" borderId="8" xfId="0" applyFont="1" applyFill="1" applyBorder="1" applyAlignment="1" applyProtection="1">
      <alignment horizontal="left" vertical="center" wrapText="1" indent="19"/>
      <protection locked="0"/>
    </xf>
    <xf numFmtId="0" fontId="105" fillId="12" borderId="7" xfId="0" applyFont="1" applyFill="1" applyBorder="1" applyAlignment="1" applyProtection="1">
      <alignment horizontal="left" vertical="center" wrapText="1" indent="19"/>
      <protection locked="0"/>
    </xf>
    <xf numFmtId="0" fontId="105" fillId="12" borderId="109" xfId="0" applyFont="1" applyFill="1" applyBorder="1" applyAlignment="1" applyProtection="1">
      <alignment horizontal="left" vertical="center" wrapText="1" indent="19"/>
      <protection locked="0"/>
    </xf>
    <xf numFmtId="0" fontId="105" fillId="12" borderId="10" xfId="0" applyFont="1" applyFill="1" applyBorder="1" applyAlignment="1" applyProtection="1">
      <alignment horizontal="left" vertical="center" wrapText="1" indent="19"/>
      <protection locked="0"/>
    </xf>
    <xf numFmtId="0" fontId="105" fillId="12" borderId="0" xfId="0" applyFont="1" applyFill="1" applyAlignment="1" applyProtection="1">
      <alignment horizontal="left" vertical="center" wrapText="1" indent="19"/>
      <protection locked="0"/>
    </xf>
    <xf numFmtId="0" fontId="105" fillId="12" borderId="61" xfId="0" applyFont="1" applyFill="1" applyBorder="1" applyAlignment="1" applyProtection="1">
      <alignment horizontal="left" vertical="center" wrapText="1" indent="19"/>
      <protection locked="0"/>
    </xf>
    <xf numFmtId="0" fontId="105" fillId="12" borderId="84" xfId="0" applyFont="1" applyFill="1" applyBorder="1" applyAlignment="1" applyProtection="1">
      <alignment horizontal="left" vertical="center" wrapText="1" indent="19"/>
      <protection locked="0"/>
    </xf>
    <xf numFmtId="0" fontId="105" fillId="12" borderId="17" xfId="0" applyFont="1" applyFill="1" applyBorder="1" applyAlignment="1" applyProtection="1">
      <alignment horizontal="left" vertical="center" wrapText="1" indent="19"/>
      <protection locked="0"/>
    </xf>
    <xf numFmtId="0" fontId="105" fillId="12" borderId="62" xfId="0" applyFont="1" applyFill="1" applyBorder="1" applyAlignment="1" applyProtection="1">
      <alignment horizontal="left" vertical="center" wrapText="1" indent="19"/>
      <protection locked="0"/>
    </xf>
    <xf numFmtId="176" fontId="14" fillId="0" borderId="42" xfId="0" applyNumberFormat="1" applyFont="1" applyBorder="1" applyAlignment="1" applyProtection="1">
      <alignment horizontal="center"/>
      <protection locked="0"/>
    </xf>
    <xf numFmtId="176" fontId="14" fillId="0" borderId="4" xfId="0" applyNumberFormat="1" applyFont="1" applyBorder="1" applyAlignment="1" applyProtection="1">
      <alignment horizontal="center"/>
      <protection locked="0"/>
    </xf>
    <xf numFmtId="176" fontId="14" fillId="0" borderId="33" xfId="0" applyNumberFormat="1" applyFont="1" applyBorder="1" applyAlignment="1" applyProtection="1">
      <alignment horizontal="center"/>
      <protection locked="0"/>
    </xf>
    <xf numFmtId="1" fontId="14" fillId="0" borderId="42" xfId="0" quotePrefix="1" applyNumberFormat="1" applyFont="1" applyBorder="1" applyAlignment="1" applyProtection="1">
      <alignment horizontal="center"/>
      <protection locked="0"/>
    </xf>
    <xf numFmtId="1" fontId="14" fillId="0" borderId="4" xfId="0" quotePrefix="1" applyNumberFormat="1" applyFont="1" applyBorder="1" applyAlignment="1" applyProtection="1">
      <alignment horizontal="center"/>
      <protection locked="0"/>
    </xf>
    <xf numFmtId="1" fontId="14" fillId="0" borderId="33" xfId="0" quotePrefix="1" applyNumberFormat="1" applyFont="1" applyBorder="1" applyAlignment="1" applyProtection="1">
      <alignment horizontal="center"/>
      <protection locked="0"/>
    </xf>
    <xf numFmtId="0" fontId="13" fillId="12" borderId="114" xfId="0" applyFont="1" applyFill="1" applyBorder="1" applyAlignment="1" applyProtection="1">
      <alignment horizontal="center" vertical="center"/>
      <protection locked="0"/>
    </xf>
    <xf numFmtId="0" fontId="20" fillId="12" borderId="40" xfId="0" applyFont="1" applyFill="1" applyBorder="1" applyAlignment="1" applyProtection="1">
      <alignment horizontal="center" vertical="center"/>
      <protection locked="0"/>
    </xf>
    <xf numFmtId="0" fontId="20" fillId="12" borderId="35" xfId="0" applyFont="1" applyFill="1" applyBorder="1" applyAlignment="1" applyProtection="1">
      <alignment horizontal="center" vertical="center"/>
      <protection locked="0"/>
    </xf>
    <xf numFmtId="0" fontId="20" fillId="12" borderId="84" xfId="0" applyFont="1" applyFill="1" applyBorder="1" applyAlignment="1" applyProtection="1">
      <alignment horizontal="center" vertical="center"/>
      <protection locked="0"/>
    </xf>
    <xf numFmtId="0" fontId="20" fillId="12" borderId="17" xfId="0" applyFont="1" applyFill="1" applyBorder="1" applyAlignment="1" applyProtection="1">
      <alignment horizontal="center" vertical="center"/>
      <protection locked="0"/>
    </xf>
    <xf numFmtId="0" fontId="20" fillId="12" borderId="62" xfId="0" applyFont="1" applyFill="1" applyBorder="1" applyAlignment="1" applyProtection="1">
      <alignment horizontal="center" vertical="center"/>
      <protection locked="0"/>
    </xf>
    <xf numFmtId="0" fontId="14" fillId="0" borderId="42" xfId="0" applyFont="1" applyBorder="1" applyAlignment="1" applyProtection="1">
      <alignment horizontal="left"/>
      <protection locked="0"/>
    </xf>
    <xf numFmtId="0" fontId="14" fillId="0" borderId="4" xfId="0" applyFont="1" applyBorder="1" applyAlignment="1" applyProtection="1">
      <alignment horizontal="left"/>
      <protection locked="0"/>
    </xf>
    <xf numFmtId="0" fontId="14" fillId="0" borderId="43" xfId="0" applyFont="1" applyBorder="1" applyAlignment="1" applyProtection="1">
      <alignment horizontal="left"/>
      <protection locked="0"/>
    </xf>
    <xf numFmtId="9" fontId="14" fillId="0" borderId="42" xfId="0" applyNumberFormat="1" applyFont="1" applyBorder="1" applyAlignment="1" applyProtection="1">
      <alignment horizontal="center"/>
      <protection locked="0"/>
    </xf>
    <xf numFmtId="0" fontId="14" fillId="0" borderId="4" xfId="0" applyFont="1" applyBorder="1" applyAlignment="1" applyProtection="1">
      <alignment horizontal="center"/>
      <protection locked="0"/>
    </xf>
    <xf numFmtId="0" fontId="14" fillId="0" borderId="43" xfId="0" applyFont="1" applyBorder="1" applyAlignment="1" applyProtection="1">
      <alignment horizontal="center"/>
      <protection locked="0"/>
    </xf>
    <xf numFmtId="0" fontId="14" fillId="0" borderId="42" xfId="0" applyFont="1" applyBorder="1" applyAlignment="1" applyProtection="1">
      <alignment horizontal="center"/>
      <protection locked="0"/>
    </xf>
    <xf numFmtId="0" fontId="0" fillId="0" borderId="43" xfId="0" applyBorder="1" applyAlignment="1" applyProtection="1">
      <alignment horizontal="center"/>
      <protection locked="0"/>
    </xf>
    <xf numFmtId="0" fontId="14" fillId="0" borderId="33" xfId="0" applyFont="1" applyBorder="1" applyAlignment="1" applyProtection="1">
      <alignment horizontal="left"/>
      <protection locked="0"/>
    </xf>
    <xf numFmtId="173" fontId="14" fillId="0" borderId="42" xfId="0" applyNumberFormat="1" applyFont="1" applyBorder="1" applyAlignment="1" applyProtection="1">
      <alignment horizontal="center"/>
      <protection locked="0"/>
    </xf>
    <xf numFmtId="173" fontId="14" fillId="0" borderId="4" xfId="0" applyNumberFormat="1" applyFont="1" applyBorder="1" applyAlignment="1" applyProtection="1">
      <alignment horizontal="center"/>
      <protection locked="0"/>
    </xf>
    <xf numFmtId="173" fontId="14" fillId="0" borderId="33" xfId="0" applyNumberFormat="1" applyFont="1" applyBorder="1" applyAlignment="1" applyProtection="1">
      <alignment horizontal="center"/>
      <protection locked="0"/>
    </xf>
    <xf numFmtId="0" fontId="47" fillId="0" borderId="42" xfId="0" applyFont="1" applyBorder="1" applyAlignment="1" applyProtection="1">
      <alignment horizontal="left"/>
      <protection locked="0"/>
    </xf>
    <xf numFmtId="0" fontId="47" fillId="0" borderId="33" xfId="0" applyFont="1" applyBorder="1" applyAlignment="1" applyProtection="1">
      <alignment horizontal="left"/>
      <protection locked="0"/>
    </xf>
    <xf numFmtId="9" fontId="14" fillId="0" borderId="4" xfId="0" applyNumberFormat="1" applyFont="1" applyBorder="1" applyAlignment="1" applyProtection="1">
      <alignment horizontal="center"/>
      <protection locked="0"/>
    </xf>
    <xf numFmtId="9" fontId="14" fillId="0" borderId="43" xfId="0" applyNumberFormat="1" applyFont="1" applyBorder="1" applyAlignment="1" applyProtection="1">
      <alignment horizontal="center"/>
      <protection locked="0"/>
    </xf>
    <xf numFmtId="0" fontId="47" fillId="0" borderId="6" xfId="0" applyFont="1" applyBorder="1" applyAlignment="1" applyProtection="1">
      <alignment horizontal="center" vertical="center"/>
      <protection locked="0"/>
    </xf>
    <xf numFmtId="0" fontId="20" fillId="12" borderId="60" xfId="0" applyFont="1" applyFill="1" applyBorder="1" applyAlignment="1" applyProtection="1">
      <alignment horizontal="center"/>
      <protection locked="0"/>
    </xf>
    <xf numFmtId="0" fontId="20" fillId="12" borderId="0" xfId="0" applyFont="1" applyFill="1" applyAlignment="1" applyProtection="1">
      <alignment horizontal="center"/>
      <protection locked="0"/>
    </xf>
    <xf numFmtId="0" fontId="47" fillId="0" borderId="42" xfId="0" applyFont="1" applyBorder="1" applyAlignment="1" applyProtection="1">
      <alignment horizontal="center"/>
      <protection locked="0"/>
    </xf>
    <xf numFmtId="0" fontId="47" fillId="0" borderId="4" xfId="0" applyFont="1" applyBorder="1" applyAlignment="1" applyProtection="1">
      <alignment horizontal="center"/>
      <protection locked="0"/>
    </xf>
    <xf numFmtId="0" fontId="47" fillId="0" borderId="43" xfId="0" applyFont="1" applyBorder="1" applyAlignment="1" applyProtection="1">
      <alignment horizontal="center"/>
      <protection locked="0"/>
    </xf>
    <xf numFmtId="0" fontId="14" fillId="0" borderId="33" xfId="0" applyFont="1" applyBorder="1" applyAlignment="1" applyProtection="1">
      <alignment horizontal="center"/>
      <protection locked="0"/>
    </xf>
    <xf numFmtId="0" fontId="47" fillId="0" borderId="33" xfId="0" applyFont="1" applyBorder="1" applyAlignment="1" applyProtection="1">
      <alignment horizontal="center"/>
      <protection locked="0"/>
    </xf>
    <xf numFmtId="0" fontId="14" fillId="11" borderId="0" xfId="0" applyFont="1" applyFill="1" applyAlignment="1" applyProtection="1">
      <alignment horizontal="left"/>
      <protection locked="0"/>
    </xf>
    <xf numFmtId="0" fontId="47" fillId="0" borderId="37" xfId="0" applyFont="1" applyBorder="1" applyAlignment="1" applyProtection="1">
      <alignment horizontal="center" vertical="center"/>
      <protection locked="0"/>
    </xf>
    <xf numFmtId="0" fontId="47" fillId="0" borderId="34" xfId="0" applyFont="1" applyBorder="1" applyAlignment="1" applyProtection="1">
      <alignment horizontal="center" vertical="center"/>
      <protection locked="0"/>
    </xf>
    <xf numFmtId="0" fontId="14" fillId="0" borderId="115" xfId="0" applyFont="1" applyBorder="1" applyAlignment="1" applyProtection="1">
      <alignment horizontal="center"/>
      <protection locked="0"/>
    </xf>
    <xf numFmtId="0" fontId="0" fillId="0" borderId="13" xfId="0" applyBorder="1" applyAlignment="1" applyProtection="1">
      <alignment horizontal="center"/>
      <protection locked="0"/>
    </xf>
    <xf numFmtId="0" fontId="0" fillId="0" borderId="50" xfId="0" applyBorder="1" applyAlignment="1" applyProtection="1">
      <alignment horizontal="center"/>
      <protection locked="0"/>
    </xf>
    <xf numFmtId="0" fontId="47" fillId="0" borderId="115" xfId="0" applyFont="1" applyBorder="1" applyAlignment="1" applyProtection="1">
      <alignment horizontal="center"/>
      <protection locked="0"/>
    </xf>
    <xf numFmtId="0" fontId="47" fillId="0" borderId="50" xfId="0" applyFont="1" applyBorder="1" applyAlignment="1" applyProtection="1">
      <alignment horizontal="center"/>
      <protection locked="0"/>
    </xf>
    <xf numFmtId="0" fontId="13" fillId="12" borderId="72" xfId="0" applyFont="1" applyFill="1" applyBorder="1" applyAlignment="1" applyProtection="1">
      <alignment horizontal="left"/>
      <protection locked="0"/>
    </xf>
    <xf numFmtId="0" fontId="20" fillId="12" borderId="4" xfId="0" applyFont="1" applyFill="1" applyBorder="1" applyAlignment="1" applyProtection="1">
      <alignment horizontal="left"/>
      <protection locked="0"/>
    </xf>
    <xf numFmtId="0" fontId="0" fillId="12" borderId="33" xfId="0" applyFill="1" applyBorder="1" applyAlignment="1" applyProtection="1">
      <alignment horizontal="left"/>
      <protection locked="0"/>
    </xf>
    <xf numFmtId="0" fontId="0" fillId="12" borderId="4" xfId="0" applyFill="1" applyBorder="1" applyAlignment="1" applyProtection="1">
      <alignment horizontal="center"/>
      <protection locked="0"/>
    </xf>
    <xf numFmtId="0" fontId="0" fillId="12" borderId="43" xfId="0" applyFill="1" applyBorder="1" applyAlignment="1" applyProtection="1">
      <alignment horizontal="center"/>
      <protection locked="0"/>
    </xf>
    <xf numFmtId="0" fontId="48" fillId="0" borderId="33" xfId="0" applyFont="1" applyBorder="1" applyAlignment="1" applyProtection="1">
      <alignment horizontal="center"/>
      <protection locked="0"/>
    </xf>
    <xf numFmtId="0" fontId="20" fillId="0" borderId="42" xfId="0" applyFont="1" applyBorder="1" applyAlignment="1" applyProtection="1">
      <alignment horizontal="center"/>
      <protection locked="0"/>
    </xf>
    <xf numFmtId="0" fontId="15" fillId="0" borderId="33" xfId="0" applyFont="1" applyBorder="1" applyAlignment="1" applyProtection="1">
      <alignment horizontal="center"/>
      <protection locked="0"/>
    </xf>
    <xf numFmtId="0" fontId="13" fillId="12" borderId="63" xfId="0" applyFont="1" applyFill="1" applyBorder="1" applyAlignment="1" applyProtection="1">
      <alignment horizontal="center"/>
      <protection locked="0"/>
    </xf>
    <xf numFmtId="0" fontId="0" fillId="12" borderId="17" xfId="0" applyFill="1" applyBorder="1" applyAlignment="1" applyProtection="1">
      <alignment horizontal="center"/>
      <protection locked="0"/>
    </xf>
    <xf numFmtId="0" fontId="0" fillId="12" borderId="62" xfId="0" applyFill="1" applyBorder="1" applyAlignment="1" applyProtection="1">
      <alignment horizontal="center"/>
      <protection locked="0"/>
    </xf>
    <xf numFmtId="0" fontId="21" fillId="0" borderId="4" xfId="0" applyFont="1" applyBorder="1" applyAlignment="1" applyProtection="1">
      <alignment horizontal="center"/>
      <protection locked="0"/>
    </xf>
    <xf numFmtId="0" fontId="21" fillId="0" borderId="33" xfId="0" applyFont="1" applyBorder="1" applyAlignment="1" applyProtection="1">
      <alignment horizontal="center"/>
      <protection locked="0"/>
    </xf>
    <xf numFmtId="0" fontId="47" fillId="0" borderId="73" xfId="0" applyFont="1" applyBorder="1" applyAlignment="1" applyProtection="1">
      <alignment horizontal="center"/>
      <protection locked="0"/>
    </xf>
    <xf numFmtId="0" fontId="0" fillId="0" borderId="35" xfId="0" applyBorder="1" applyProtection="1">
      <protection locked="0"/>
    </xf>
    <xf numFmtId="0" fontId="14" fillId="0" borderId="13" xfId="0" applyFont="1" applyBorder="1" applyAlignment="1" applyProtection="1">
      <alignment horizontal="center"/>
      <protection locked="0"/>
    </xf>
    <xf numFmtId="0" fontId="0" fillId="0" borderId="115"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33" xfId="0" applyBorder="1" applyProtection="1">
      <protection locked="0"/>
    </xf>
    <xf numFmtId="173" fontId="14" fillId="0" borderId="138" xfId="0" applyNumberFormat="1" applyFont="1" applyBorder="1" applyAlignment="1" applyProtection="1">
      <alignment horizontal="center"/>
      <protection locked="0"/>
    </xf>
    <xf numFmtId="0" fontId="47" fillId="0" borderId="138" xfId="0" applyFont="1" applyBorder="1" applyAlignment="1" applyProtection="1">
      <alignment horizontal="center"/>
      <protection locked="0"/>
    </xf>
    <xf numFmtId="0" fontId="14" fillId="0" borderId="138" xfId="0" applyFont="1" applyBorder="1" applyAlignment="1" applyProtection="1">
      <alignment horizontal="center"/>
      <protection locked="0"/>
    </xf>
    <xf numFmtId="0" fontId="20" fillId="12" borderId="73" xfId="0" applyFont="1" applyFill="1" applyBorder="1" applyAlignment="1" applyProtection="1">
      <alignment horizontal="center" vertical="center"/>
      <protection locked="0"/>
    </xf>
    <xf numFmtId="0" fontId="20" fillId="12" borderId="45" xfId="0" applyFont="1" applyFill="1" applyBorder="1" applyAlignment="1" applyProtection="1">
      <alignment horizontal="center" vertical="center"/>
      <protection locked="0"/>
    </xf>
    <xf numFmtId="49" fontId="15" fillId="0" borderId="17" xfId="0" applyNumberFormat="1" applyFont="1" applyBorder="1" applyAlignment="1">
      <alignment horizontal="center"/>
    </xf>
    <xf numFmtId="0" fontId="57" fillId="0" borderId="60" xfId="0" applyFont="1" applyBorder="1" applyAlignment="1">
      <alignment horizontal="center" wrapText="1"/>
    </xf>
    <xf numFmtId="0" fontId="32" fillId="0" borderId="0" xfId="0" applyFont="1" applyAlignment="1">
      <alignment horizontal="right"/>
    </xf>
    <xf numFmtId="0" fontId="127" fillId="12" borderId="0" xfId="0" applyFont="1" applyFill="1" applyAlignment="1">
      <alignment horizontal="left" vertical="center" indent="13"/>
    </xf>
    <xf numFmtId="172" fontId="21" fillId="0" borderId="0" xfId="0" applyNumberFormat="1" applyFont="1" applyAlignment="1">
      <alignment horizontal="center"/>
    </xf>
    <xf numFmtId="0" fontId="12" fillId="0" borderId="138" xfId="0" applyFont="1" applyBorder="1" applyAlignment="1">
      <alignment horizontal="center" wrapText="1"/>
    </xf>
    <xf numFmtId="0" fontId="24" fillId="0" borderId="6" xfId="0" applyFont="1" applyBorder="1" applyAlignment="1">
      <alignment horizontal="right"/>
    </xf>
    <xf numFmtId="38" fontId="127" fillId="12" borderId="17" xfId="126" applyNumberFormat="1" applyFont="1" applyFill="1" applyBorder="1" applyAlignment="1">
      <alignment horizontal="left"/>
    </xf>
    <xf numFmtId="38" fontId="127" fillId="12" borderId="62" xfId="126" applyNumberFormat="1" applyFont="1" applyFill="1" applyBorder="1" applyAlignment="1">
      <alignment horizontal="left"/>
    </xf>
    <xf numFmtId="0" fontId="127" fillId="12" borderId="0" xfId="0" applyFont="1" applyFill="1" applyAlignment="1">
      <alignment horizontal="center" vertical="center"/>
    </xf>
    <xf numFmtId="0" fontId="20" fillId="0" borderId="38" xfId="0" applyFont="1" applyBorder="1" applyAlignment="1" applyProtection="1">
      <alignment horizontal="center" vertical="center"/>
      <protection locked="0"/>
    </xf>
    <xf numFmtId="1" fontId="20" fillId="0" borderId="27" xfId="0" applyNumberFormat="1" applyFont="1" applyBorder="1" applyAlignment="1">
      <alignment horizontal="center"/>
    </xf>
    <xf numFmtId="1" fontId="20" fillId="0" borderId="68" xfId="0" applyNumberFormat="1" applyFont="1" applyBorder="1" applyAlignment="1">
      <alignment horizontal="center"/>
    </xf>
    <xf numFmtId="0" fontId="20" fillId="0" borderId="27" xfId="0" applyFont="1" applyBorder="1" applyAlignment="1">
      <alignment horizontal="center" wrapText="1"/>
    </xf>
    <xf numFmtId="0" fontId="20" fillId="0" borderId="68" xfId="0" applyFont="1" applyBorder="1" applyAlignment="1">
      <alignment horizontal="center" wrapText="1"/>
    </xf>
    <xf numFmtId="208" fontId="13" fillId="0" borderId="15" xfId="0" applyNumberFormat="1" applyFont="1" applyBorder="1" applyAlignment="1">
      <alignment horizontal="center" wrapText="1"/>
    </xf>
    <xf numFmtId="208" fontId="20" fillId="0" borderId="15" xfId="0" applyNumberFormat="1" applyFont="1" applyBorder="1" applyAlignment="1">
      <alignment horizontal="center" wrapText="1"/>
    </xf>
    <xf numFmtId="208" fontId="87" fillId="0" borderId="15" xfId="0" applyNumberFormat="1" applyFont="1" applyBorder="1" applyAlignment="1">
      <alignment horizontal="center" wrapText="1"/>
    </xf>
    <xf numFmtId="0" fontId="20" fillId="0" borderId="27" xfId="0" applyFont="1" applyBorder="1" applyAlignment="1">
      <alignment horizontal="center"/>
    </xf>
    <xf numFmtId="0" fontId="20" fillId="0" borderId="68" xfId="0" applyFont="1" applyBorder="1" applyAlignment="1">
      <alignment horizontal="center"/>
    </xf>
    <xf numFmtId="0" fontId="14" fillId="0" borderId="27" xfId="0" applyFont="1" applyBorder="1" applyAlignment="1">
      <alignment horizontal="center"/>
    </xf>
    <xf numFmtId="0" fontId="14" fillId="0" borderId="68" xfId="0" applyFont="1" applyBorder="1" applyAlignment="1">
      <alignment horizontal="center"/>
    </xf>
    <xf numFmtId="0" fontId="14" fillId="0" borderId="27" xfId="0" applyFont="1" applyBorder="1" applyAlignment="1">
      <alignment horizontal="center" wrapText="1"/>
    </xf>
    <xf numFmtId="0" fontId="14" fillId="0" borderId="68" xfId="0" applyFont="1" applyBorder="1" applyAlignment="1">
      <alignment horizontal="center" wrapText="1"/>
    </xf>
    <xf numFmtId="0" fontId="20" fillId="0" borderId="0" xfId="0" applyFont="1" applyAlignment="1" applyProtection="1">
      <alignment horizontal="center"/>
      <protection locked="0"/>
    </xf>
    <xf numFmtId="0" fontId="13" fillId="0" borderId="15" xfId="0" applyFont="1" applyBorder="1" applyAlignment="1">
      <alignment horizontal="center" wrapText="1"/>
    </xf>
    <xf numFmtId="0" fontId="20" fillId="0" borderId="15" xfId="0" applyFont="1" applyBorder="1" applyAlignment="1">
      <alignment horizontal="center" wrapText="1"/>
    </xf>
    <xf numFmtId="179" fontId="33" fillId="0" borderId="17" xfId="0" applyNumberFormat="1" applyFont="1" applyBorder="1" applyAlignment="1">
      <alignment horizontal="center"/>
    </xf>
    <xf numFmtId="0" fontId="13" fillId="0" borderId="16" xfId="0" applyFont="1" applyBorder="1" applyAlignment="1">
      <alignment horizontal="center" wrapText="1"/>
    </xf>
    <xf numFmtId="0" fontId="20" fillId="0" borderId="25" xfId="0" applyFont="1" applyBorder="1" applyAlignment="1">
      <alignment horizontal="center" wrapText="1"/>
    </xf>
    <xf numFmtId="0" fontId="20" fillId="0" borderId="0" xfId="0" applyFont="1" applyAlignment="1" applyProtection="1">
      <alignment horizontal="right"/>
      <protection locked="0"/>
    </xf>
    <xf numFmtId="0" fontId="33" fillId="0" borderId="17" xfId="0" applyFont="1" applyBorder="1" applyAlignment="1">
      <alignment horizontal="center"/>
    </xf>
    <xf numFmtId="0" fontId="13" fillId="0" borderId="16" xfId="0" applyFont="1" applyBorder="1" applyAlignment="1">
      <alignment horizontal="center"/>
    </xf>
    <xf numFmtId="0" fontId="20" fillId="0" borderId="25" xfId="0" applyFont="1" applyBorder="1" applyAlignment="1">
      <alignment horizontal="center"/>
    </xf>
    <xf numFmtId="208" fontId="20" fillId="0" borderId="15" xfId="0" applyNumberFormat="1" applyFont="1" applyBorder="1" applyAlignment="1">
      <alignment horizontal="center"/>
    </xf>
    <xf numFmtId="186" fontId="20" fillId="0" borderId="15" xfId="0" applyNumberFormat="1" applyFont="1" applyBorder="1" applyAlignment="1">
      <alignment horizontal="center"/>
    </xf>
    <xf numFmtId="0" fontId="20" fillId="0" borderId="15" xfId="0" applyFont="1" applyBorder="1" applyAlignment="1">
      <alignment horizontal="center"/>
    </xf>
    <xf numFmtId="0" fontId="13" fillId="12" borderId="37" xfId="0" applyFont="1" applyFill="1" applyBorder="1" applyAlignment="1">
      <alignment horizontal="center" vertical="center"/>
    </xf>
    <xf numFmtId="0" fontId="13" fillId="12" borderId="34" xfId="0" applyFont="1" applyFill="1" applyBorder="1" applyAlignment="1">
      <alignment horizontal="center" vertical="center"/>
    </xf>
    <xf numFmtId="0" fontId="124" fillId="12" borderId="0" xfId="0" applyFont="1" applyFill="1" applyAlignment="1">
      <alignment horizontal="center" vertical="center"/>
    </xf>
    <xf numFmtId="0" fontId="106" fillId="12" borderId="0" xfId="0" applyFont="1" applyFill="1" applyAlignment="1">
      <alignment horizontal="center" vertical="center"/>
    </xf>
    <xf numFmtId="15" fontId="11" fillId="0" borderId="42" xfId="0" applyNumberFormat="1" applyFont="1" applyBorder="1" applyAlignment="1">
      <alignment horizontal="right"/>
    </xf>
    <xf numFmtId="15" fontId="15" fillId="0" borderId="4" xfId="0" applyNumberFormat="1" applyFont="1" applyBorder="1" applyAlignment="1">
      <alignment horizontal="right"/>
    </xf>
    <xf numFmtId="15" fontId="15" fillId="0" borderId="33" xfId="0" applyNumberFormat="1" applyFont="1" applyBorder="1" applyAlignment="1">
      <alignment horizontal="right"/>
    </xf>
    <xf numFmtId="0" fontId="15" fillId="12" borderId="37" xfId="0" applyFont="1" applyFill="1" applyBorder="1" applyAlignment="1">
      <alignment horizontal="center" vertical="center"/>
    </xf>
    <xf numFmtId="0" fontId="15" fillId="12" borderId="34" xfId="0" applyFont="1" applyFill="1" applyBorder="1" applyAlignment="1">
      <alignment horizontal="center" vertical="center"/>
    </xf>
    <xf numFmtId="0" fontId="14" fillId="11" borderId="42" xfId="303" applyFont="1" applyFill="1" applyBorder="1" applyAlignment="1">
      <alignment horizontal="right" wrapText="1"/>
    </xf>
    <xf numFmtId="0" fontId="12" fillId="0" borderId="4" xfId="303" applyBorder="1" applyAlignment="1">
      <alignment horizontal="right" wrapText="1"/>
    </xf>
    <xf numFmtId="0" fontId="12" fillId="0" borderId="33" xfId="303" applyBorder="1" applyAlignment="1">
      <alignment horizontal="right" wrapText="1"/>
    </xf>
    <xf numFmtId="0" fontId="14" fillId="11" borderId="42" xfId="307" applyFont="1" applyFill="1" applyBorder="1" applyAlignment="1">
      <alignment horizontal="right" wrapText="1"/>
    </xf>
    <xf numFmtId="0" fontId="14" fillId="11" borderId="4" xfId="307" applyFont="1" applyFill="1" applyBorder="1" applyAlignment="1">
      <alignment horizontal="right" wrapText="1"/>
    </xf>
    <xf numFmtId="0" fontId="14" fillId="11" borderId="33" xfId="307" applyFont="1" applyFill="1" applyBorder="1" applyAlignment="1">
      <alignment horizontal="right" wrapText="1"/>
    </xf>
    <xf numFmtId="0" fontId="13" fillId="11" borderId="42" xfId="317" applyFont="1" applyFill="1" applyBorder="1" applyAlignment="1">
      <alignment horizontal="right" wrapText="1"/>
    </xf>
    <xf numFmtId="0" fontId="13" fillId="11" borderId="4" xfId="317" applyFont="1" applyFill="1" applyBorder="1" applyAlignment="1">
      <alignment horizontal="right" wrapText="1"/>
    </xf>
    <xf numFmtId="0" fontId="13" fillId="11" borderId="33" xfId="317" applyFont="1" applyFill="1" applyBorder="1" applyAlignment="1">
      <alignment horizontal="right" wrapText="1"/>
    </xf>
    <xf numFmtId="0" fontId="13" fillId="11" borderId="73" xfId="317" applyFont="1" applyFill="1" applyBorder="1" applyAlignment="1">
      <alignment horizontal="left" vertical="top" wrapText="1"/>
    </xf>
    <xf numFmtId="0" fontId="13" fillId="11" borderId="40" xfId="317" applyFont="1" applyFill="1" applyBorder="1" applyAlignment="1">
      <alignment horizontal="left" vertical="top" wrapText="1"/>
    </xf>
    <xf numFmtId="0" fontId="13" fillId="11" borderId="35" xfId="317" applyFont="1" applyFill="1" applyBorder="1" applyAlignment="1">
      <alignment horizontal="left" vertical="top" wrapText="1"/>
    </xf>
    <xf numFmtId="0" fontId="13" fillId="11" borderId="60" xfId="317" applyFont="1" applyFill="1" applyBorder="1" applyAlignment="1">
      <alignment horizontal="left" vertical="top" wrapText="1"/>
    </xf>
    <xf numFmtId="0" fontId="13" fillId="11" borderId="0" xfId="317" applyFont="1" applyFill="1" applyAlignment="1">
      <alignment horizontal="left" vertical="top" wrapText="1"/>
    </xf>
    <xf numFmtId="0" fontId="13" fillId="11" borderId="61" xfId="317" applyFont="1" applyFill="1" applyBorder="1" applyAlignment="1">
      <alignment horizontal="left" vertical="top" wrapText="1"/>
    </xf>
    <xf numFmtId="0" fontId="13" fillId="11" borderId="63" xfId="317" applyFont="1" applyFill="1" applyBorder="1" applyAlignment="1">
      <alignment horizontal="left" vertical="top" wrapText="1"/>
    </xf>
    <xf numFmtId="0" fontId="13" fillId="11" borderId="17" xfId="317" applyFont="1" applyFill="1" applyBorder="1" applyAlignment="1">
      <alignment horizontal="left" vertical="top" wrapText="1"/>
    </xf>
    <xf numFmtId="0" fontId="13" fillId="11" borderId="62" xfId="317" applyFont="1" applyFill="1" applyBorder="1" applyAlignment="1">
      <alignment horizontal="left" vertical="top" wrapText="1"/>
    </xf>
    <xf numFmtId="0" fontId="127" fillId="12" borderId="73" xfId="0" applyFont="1" applyFill="1" applyBorder="1" applyAlignment="1">
      <alignment horizontal="center" vertical="center"/>
    </xf>
    <xf numFmtId="0" fontId="127" fillId="12" borderId="40" xfId="0" applyFont="1" applyFill="1" applyBorder="1" applyAlignment="1">
      <alignment horizontal="center" vertical="center"/>
    </xf>
    <xf numFmtId="0" fontId="127" fillId="12" borderId="35" xfId="0" applyFont="1" applyFill="1" applyBorder="1" applyAlignment="1">
      <alignment horizontal="center" vertical="center"/>
    </xf>
    <xf numFmtId="0" fontId="127" fillId="12" borderId="42" xfId="0" applyFont="1" applyFill="1" applyBorder="1" applyAlignment="1">
      <alignment horizontal="center" vertical="center"/>
    </xf>
    <xf numFmtId="0" fontId="127" fillId="12" borderId="4" xfId="0" applyFont="1" applyFill="1" applyBorder="1" applyAlignment="1">
      <alignment horizontal="center" vertical="center"/>
    </xf>
    <xf numFmtId="0" fontId="127" fillId="12" borderId="33" xfId="0" applyFont="1" applyFill="1" applyBorder="1" applyAlignment="1">
      <alignment horizontal="center" vertical="center"/>
    </xf>
    <xf numFmtId="0" fontId="13" fillId="15" borderId="0" xfId="0" applyFont="1" applyFill="1" applyAlignment="1">
      <alignment horizontal="center" vertical="center" wrapText="1"/>
    </xf>
    <xf numFmtId="0" fontId="14" fillId="11" borderId="4" xfId="303" applyFont="1" applyFill="1" applyBorder="1" applyAlignment="1">
      <alignment horizontal="right" wrapText="1"/>
    </xf>
    <xf numFmtId="0" fontId="14" fillId="11" borderId="33" xfId="303" applyFont="1" applyFill="1" applyBorder="1" applyAlignment="1">
      <alignment horizontal="right" wrapText="1"/>
    </xf>
    <xf numFmtId="0" fontId="11" fillId="8" borderId="85" xfId="0" applyFont="1" applyFill="1" applyBorder="1" applyAlignment="1">
      <alignment horizontal="center" vertical="center" wrapText="1"/>
    </xf>
    <xf numFmtId="0" fontId="15" fillId="8" borderId="97"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1" fillId="8" borderId="58" xfId="0" applyFont="1" applyFill="1" applyBorder="1" applyAlignment="1">
      <alignment horizontal="center" vertical="center" wrapText="1"/>
    </xf>
    <xf numFmtId="0" fontId="15" fillId="8" borderId="36"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34" fillId="8" borderId="58" xfId="0" applyFont="1" applyFill="1" applyBorder="1" applyAlignment="1">
      <alignment horizontal="center" vertical="center" wrapText="1"/>
    </xf>
    <xf numFmtId="0" fontId="34" fillId="8" borderId="36"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15" fillId="8" borderId="40" xfId="0" applyFont="1" applyFill="1" applyBorder="1" applyAlignment="1" applyProtection="1">
      <alignment horizontal="center"/>
      <protection locked="0"/>
    </xf>
    <xf numFmtId="0" fontId="12" fillId="17" borderId="42" xfId="0" applyFont="1" applyFill="1" applyBorder="1" applyAlignment="1" applyProtection="1">
      <alignment horizontal="center"/>
      <protection locked="0"/>
    </xf>
    <xf numFmtId="0" fontId="12" fillId="17" borderId="33" xfId="0" applyFont="1" applyFill="1" applyBorder="1" applyAlignment="1" applyProtection="1">
      <alignment horizontal="center"/>
      <protection locked="0"/>
    </xf>
    <xf numFmtId="0" fontId="12" fillId="8" borderId="6" xfId="0" applyFont="1" applyFill="1" applyBorder="1" applyAlignment="1" applyProtection="1">
      <alignment horizontal="center"/>
      <protection locked="0"/>
    </xf>
    <xf numFmtId="0" fontId="11" fillId="8" borderId="59" xfId="0" applyFont="1" applyFill="1" applyBorder="1" applyAlignment="1">
      <alignment horizontal="center" vertical="center" wrapText="1"/>
    </xf>
    <xf numFmtId="0" fontId="15" fillId="8" borderId="86"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1" fillId="8" borderId="9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4" xfId="0" applyFont="1" applyFill="1" applyBorder="1" applyAlignment="1">
      <alignment horizontal="center" vertical="center" wrapText="1"/>
    </xf>
    <xf numFmtId="0" fontId="11" fillId="8" borderId="92" xfId="0" applyFont="1" applyFill="1" applyBorder="1" applyAlignment="1">
      <alignment horizontal="center" vertical="center" wrapText="1"/>
    </xf>
    <xf numFmtId="0" fontId="11" fillId="8" borderId="94" xfId="0" applyFont="1" applyFill="1" applyBorder="1" applyAlignment="1">
      <alignment horizontal="center" vertical="center" wrapText="1"/>
    </xf>
    <xf numFmtId="0" fontId="12" fillId="8" borderId="0" xfId="0" applyFont="1" applyFill="1" applyAlignment="1" applyProtection="1">
      <alignment horizontal="center"/>
      <protection locked="0"/>
    </xf>
    <xf numFmtId="0" fontId="57" fillId="0" borderId="6" xfId="0" applyFont="1" applyBorder="1" applyAlignment="1">
      <alignment horizontal="center"/>
    </xf>
    <xf numFmtId="0" fontId="11" fillId="11" borderId="0" xfId="0" applyFont="1" applyFill="1" applyAlignment="1">
      <alignment horizontal="right"/>
    </xf>
    <xf numFmtId="0" fontId="15" fillId="11" borderId="0" xfId="0" applyFont="1" applyFill="1" applyAlignment="1">
      <alignment horizontal="right"/>
    </xf>
    <xf numFmtId="176" fontId="77" fillId="12" borderId="0" xfId="0" applyNumberFormat="1" applyFont="1" applyFill="1" applyAlignment="1" applyProtection="1">
      <alignment horizontal="left"/>
      <protection locked="0"/>
    </xf>
    <xf numFmtId="0" fontId="84" fillId="11" borderId="0" xfId="0" applyFont="1" applyFill="1" applyAlignment="1">
      <alignment horizontal="left"/>
    </xf>
    <xf numFmtId="0" fontId="12" fillId="8" borderId="73" xfId="0" applyFont="1" applyFill="1" applyBorder="1" applyAlignment="1" applyProtection="1">
      <alignment horizontal="left" vertical="top" wrapText="1"/>
      <protection locked="0"/>
    </xf>
    <xf numFmtId="0" fontId="0" fillId="0" borderId="40"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143"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39" xfId="0" applyBorder="1" applyAlignment="1" applyProtection="1">
      <alignment horizontal="left" vertical="top" wrapText="1"/>
      <protection locked="0"/>
    </xf>
    <xf numFmtId="0" fontId="0" fillId="0" borderId="140"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141" xfId="0" applyBorder="1" applyAlignment="1" applyProtection="1">
      <alignment horizontal="left" vertical="top" wrapText="1"/>
      <protection locked="0"/>
    </xf>
    <xf numFmtId="0" fontId="12" fillId="0" borderId="6" xfId="0" applyFont="1" applyBorder="1" applyAlignment="1">
      <alignment horizontal="center"/>
    </xf>
    <xf numFmtId="0" fontId="12" fillId="8" borderId="6" xfId="0" applyFont="1" applyFill="1" applyBorder="1" applyAlignment="1">
      <alignment horizontal="center"/>
    </xf>
    <xf numFmtId="194" fontId="12" fillId="17" borderId="42" xfId="0" applyNumberFormat="1" applyFont="1" applyFill="1" applyBorder="1" applyAlignment="1" applyProtection="1">
      <alignment horizontal="center"/>
      <protection locked="0"/>
    </xf>
    <xf numFmtId="194" fontId="12" fillId="17" borderId="33" xfId="0" applyNumberFormat="1" applyFont="1" applyFill="1" applyBorder="1" applyAlignment="1" applyProtection="1">
      <alignment horizontal="center"/>
      <protection locked="0"/>
    </xf>
    <xf numFmtId="186" fontId="77" fillId="12" borderId="0" xfId="0" applyNumberFormat="1" applyFont="1" applyFill="1" applyAlignment="1" applyProtection="1">
      <alignment horizontal="left"/>
      <protection locked="0"/>
    </xf>
    <xf numFmtId="22" fontId="12" fillId="8" borderId="42" xfId="0" applyNumberFormat="1" applyFont="1" applyFill="1" applyBorder="1" applyAlignment="1" applyProtection="1">
      <alignment horizontal="center"/>
      <protection locked="0"/>
    </xf>
    <xf numFmtId="22" fontId="12" fillId="8" borderId="33" xfId="0" applyNumberFormat="1" applyFont="1" applyFill="1" applyBorder="1" applyAlignment="1" applyProtection="1">
      <alignment horizontal="center"/>
      <protection locked="0"/>
    </xf>
    <xf numFmtId="0" fontId="14" fillId="8" borderId="6" xfId="0" applyFont="1" applyFill="1" applyBorder="1" applyAlignment="1">
      <alignment horizontal="center"/>
    </xf>
    <xf numFmtId="0" fontId="14" fillId="8" borderId="42" xfId="0" applyFont="1" applyFill="1" applyBorder="1" applyAlignment="1">
      <alignment wrapText="1"/>
    </xf>
    <xf numFmtId="0" fontId="14" fillId="8" borderId="4" xfId="0" applyFont="1" applyFill="1" applyBorder="1" applyAlignment="1">
      <alignment wrapText="1"/>
    </xf>
    <xf numFmtId="0" fontId="14" fillId="8" borderId="33" xfId="0" applyFont="1" applyFill="1" applyBorder="1" applyAlignment="1">
      <alignment wrapText="1"/>
    </xf>
    <xf numFmtId="0" fontId="15" fillId="8" borderId="175" xfId="0" applyFont="1" applyFill="1" applyBorder="1" applyAlignment="1">
      <alignment horizontal="center" vertical="center" wrapText="1"/>
    </xf>
    <xf numFmtId="0" fontId="15" fillId="8" borderId="174"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77" fillId="12" borderId="73" xfId="0" applyFont="1" applyFill="1" applyBorder="1" applyAlignment="1" applyProtection="1">
      <alignment horizontal="left"/>
      <protection locked="0"/>
    </xf>
    <xf numFmtId="0" fontId="77" fillId="12" borderId="35" xfId="0" applyFont="1" applyFill="1" applyBorder="1" applyAlignment="1" applyProtection="1">
      <alignment horizontal="left"/>
      <protection locked="0"/>
    </xf>
    <xf numFmtId="196" fontId="77" fillId="12" borderId="73" xfId="0" applyNumberFormat="1" applyFont="1" applyFill="1" applyBorder="1" applyAlignment="1" applyProtection="1">
      <alignment horizontal="left"/>
      <protection locked="0"/>
    </xf>
    <xf numFmtId="196" fontId="77" fillId="12" borderId="35" xfId="0" applyNumberFormat="1" applyFont="1" applyFill="1" applyBorder="1" applyAlignment="1" applyProtection="1">
      <alignment horizontal="left"/>
      <protection locked="0"/>
    </xf>
    <xf numFmtId="0" fontId="0" fillId="0" borderId="60" xfId="0" applyBorder="1" applyAlignment="1" applyProtection="1">
      <alignment horizontal="left" vertical="top" wrapText="1"/>
      <protection locked="0"/>
    </xf>
    <xf numFmtId="0" fontId="0" fillId="0" borderId="61" xfId="0" applyBorder="1" applyAlignment="1" applyProtection="1">
      <alignment horizontal="left" vertical="top" wrapText="1"/>
      <protection locked="0"/>
    </xf>
    <xf numFmtId="0" fontId="0" fillId="0" borderId="63" xfId="0" applyBorder="1" applyAlignment="1" applyProtection="1">
      <alignment horizontal="left" vertical="top" wrapText="1"/>
      <protection locked="0"/>
    </xf>
    <xf numFmtId="0" fontId="0" fillId="0" borderId="62" xfId="0" applyBorder="1" applyAlignment="1" applyProtection="1">
      <alignment horizontal="left" vertical="top" wrapText="1"/>
      <protection locked="0"/>
    </xf>
    <xf numFmtId="0" fontId="57" fillId="8" borderId="6" xfId="0" applyFont="1" applyFill="1" applyBorder="1" applyAlignment="1">
      <alignment horizontal="center"/>
    </xf>
    <xf numFmtId="0" fontId="84" fillId="11" borderId="0" xfId="0" applyFont="1" applyFill="1" applyAlignment="1" applyProtection="1">
      <alignment horizontal="center"/>
      <protection locked="0"/>
    </xf>
    <xf numFmtId="0" fontId="77" fillId="11" borderId="0" xfId="0" applyFont="1" applyFill="1" applyAlignment="1">
      <alignment horizontal="left"/>
    </xf>
    <xf numFmtId="0" fontId="31" fillId="12" borderId="0" xfId="124" applyFont="1" applyFill="1" applyAlignment="1" applyProtection="1">
      <alignment horizontal="center" vertical="center"/>
      <protection hidden="1"/>
    </xf>
    <xf numFmtId="0" fontId="11" fillId="12" borderId="101" xfId="124" applyFont="1" applyFill="1" applyBorder="1" applyAlignment="1" applyProtection="1">
      <alignment horizontal="center" vertical="center"/>
      <protection hidden="1"/>
    </xf>
    <xf numFmtId="0" fontId="11" fillId="12" borderId="103" xfId="124" applyFont="1" applyFill="1" applyBorder="1" applyAlignment="1" applyProtection="1">
      <alignment horizontal="center" vertical="center"/>
      <protection hidden="1"/>
    </xf>
    <xf numFmtId="0" fontId="11" fillId="12" borderId="105" xfId="124" applyFont="1" applyFill="1" applyBorder="1" applyAlignment="1" applyProtection="1">
      <alignment horizontal="center" vertical="center"/>
      <protection hidden="1"/>
    </xf>
    <xf numFmtId="0" fontId="57" fillId="0" borderId="98" xfId="124" applyFont="1" applyBorder="1" applyProtection="1">
      <protection locked="0"/>
    </xf>
    <xf numFmtId="0" fontId="57" fillId="0" borderId="99" xfId="124" applyFont="1" applyBorder="1" applyProtection="1">
      <protection locked="0"/>
    </xf>
    <xf numFmtId="0" fontId="57" fillId="0" borderId="100" xfId="124" applyFont="1" applyBorder="1" applyProtection="1">
      <protection locked="0"/>
    </xf>
    <xf numFmtId="0" fontId="12" fillId="0" borderId="98" xfId="124" applyBorder="1" applyProtection="1">
      <protection locked="0"/>
    </xf>
    <xf numFmtId="0" fontId="12" fillId="0" borderId="99" xfId="124" applyBorder="1" applyProtection="1">
      <protection locked="0"/>
    </xf>
    <xf numFmtId="0" fontId="12" fillId="0" borderId="100" xfId="124" applyBorder="1" applyProtection="1">
      <protection locked="0"/>
    </xf>
    <xf numFmtId="0" fontId="12" fillId="0" borderId="98" xfId="124" applyBorder="1" applyAlignment="1" applyProtection="1">
      <alignment horizontal="left"/>
      <protection locked="0"/>
    </xf>
    <xf numFmtId="0" fontId="12" fillId="0" borderId="99" xfId="124" applyBorder="1" applyAlignment="1" applyProtection="1">
      <alignment horizontal="left"/>
      <protection locked="0"/>
    </xf>
    <xf numFmtId="0" fontId="12" fillId="0" borderId="100" xfId="124" applyBorder="1" applyAlignment="1" applyProtection="1">
      <alignment horizontal="left"/>
      <protection locked="0"/>
    </xf>
    <xf numFmtId="0" fontId="11" fillId="12" borderId="118" xfId="124" applyFont="1" applyFill="1" applyBorder="1" applyAlignment="1" applyProtection="1">
      <alignment horizontal="center" vertical="center"/>
      <protection hidden="1"/>
    </xf>
    <xf numFmtId="0" fontId="11" fillId="12" borderId="119" xfId="124" applyFont="1" applyFill="1" applyBorder="1" applyAlignment="1" applyProtection="1">
      <alignment horizontal="center" vertical="center"/>
      <protection hidden="1"/>
    </xf>
    <xf numFmtId="0" fontId="11" fillId="12" borderId="102" xfId="124" applyFont="1" applyFill="1" applyBorder="1" applyAlignment="1" applyProtection="1">
      <alignment horizontal="center" vertical="center"/>
      <protection hidden="1"/>
    </xf>
    <xf numFmtId="0" fontId="11" fillId="12" borderId="120" xfId="124" applyFont="1" applyFill="1" applyBorder="1" applyAlignment="1" applyProtection="1">
      <alignment horizontal="center" vertical="center"/>
      <protection hidden="1"/>
    </xf>
    <xf numFmtId="0" fontId="11" fillId="12" borderId="0" xfId="124" applyFont="1" applyFill="1" applyAlignment="1" applyProtection="1">
      <alignment horizontal="center" vertical="center"/>
      <protection hidden="1"/>
    </xf>
    <xf numFmtId="0" fontId="11" fillId="12" borderId="104" xfId="124" applyFont="1" applyFill="1" applyBorder="1" applyAlignment="1" applyProtection="1">
      <alignment horizontal="center" vertical="center"/>
      <protection hidden="1"/>
    </xf>
    <xf numFmtId="0" fontId="11" fillId="12" borderId="121" xfId="124" applyFont="1" applyFill="1" applyBorder="1" applyAlignment="1" applyProtection="1">
      <alignment horizontal="center" vertical="center"/>
      <protection hidden="1"/>
    </xf>
    <xf numFmtId="0" fontId="11" fillId="12" borderId="117" xfId="124" applyFont="1" applyFill="1" applyBorder="1" applyAlignment="1" applyProtection="1">
      <alignment horizontal="center" vertical="center"/>
      <protection hidden="1"/>
    </xf>
    <xf numFmtId="0" fontId="11" fillId="12" borderId="106" xfId="124" applyFont="1" applyFill="1" applyBorder="1" applyAlignment="1" applyProtection="1">
      <alignment horizontal="center" vertical="center"/>
      <protection hidden="1"/>
    </xf>
    <xf numFmtId="0" fontId="11" fillId="12" borderId="101" xfId="124" applyFont="1" applyFill="1" applyBorder="1" applyAlignment="1" applyProtection="1">
      <alignment horizontal="center" vertical="top" wrapText="1"/>
      <protection hidden="1"/>
    </xf>
    <xf numFmtId="0" fontId="11" fillId="12" borderId="103" xfId="124" applyFont="1" applyFill="1" applyBorder="1" applyAlignment="1" applyProtection="1">
      <alignment horizontal="center" vertical="top" wrapText="1"/>
      <protection hidden="1"/>
    </xf>
    <xf numFmtId="0" fontId="11" fillId="12" borderId="105" xfId="124" applyFont="1" applyFill="1" applyBorder="1" applyAlignment="1" applyProtection="1">
      <alignment horizontal="center" vertical="top" wrapText="1"/>
      <protection hidden="1"/>
    </xf>
    <xf numFmtId="0" fontId="12" fillId="11" borderId="17" xfId="124" applyFill="1" applyBorder="1" applyAlignment="1" applyProtection="1">
      <alignment horizontal="center"/>
      <protection hidden="1"/>
    </xf>
    <xf numFmtId="0" fontId="12" fillId="11" borderId="17" xfId="124" applyFill="1" applyBorder="1" applyAlignment="1" applyProtection="1">
      <alignment horizontal="center"/>
      <protection locked="0"/>
    </xf>
    <xf numFmtId="0" fontId="15" fillId="12" borderId="98" xfId="124" applyFont="1" applyFill="1" applyBorder="1" applyAlignment="1" applyProtection="1">
      <alignment horizontal="center"/>
      <protection hidden="1"/>
    </xf>
    <xf numFmtId="0" fontId="15" fillId="12" borderId="99" xfId="124" applyFont="1" applyFill="1" applyBorder="1" applyAlignment="1" applyProtection="1">
      <alignment horizontal="center"/>
      <protection hidden="1"/>
    </xf>
    <xf numFmtId="0" fontId="15" fillId="12" borderId="100" xfId="124" applyFont="1" applyFill="1" applyBorder="1" applyAlignment="1" applyProtection="1">
      <alignment horizontal="center"/>
      <protection hidden="1"/>
    </xf>
    <xf numFmtId="0" fontId="15" fillId="0" borderId="117" xfId="124" applyFont="1" applyBorder="1" applyAlignment="1" applyProtection="1">
      <alignment horizontal="center"/>
      <protection hidden="1"/>
    </xf>
    <xf numFmtId="15" fontId="12" fillId="0" borderId="98" xfId="124" applyNumberFormat="1" applyBorder="1" applyAlignment="1" applyProtection="1">
      <alignment horizontal="center"/>
      <protection locked="0"/>
    </xf>
    <xf numFmtId="15" fontId="12" fillId="0" borderId="100" xfId="124" applyNumberFormat="1" applyBorder="1" applyAlignment="1" applyProtection="1">
      <alignment horizontal="center"/>
      <protection locked="0"/>
    </xf>
    <xf numFmtId="0" fontId="12" fillId="0" borderId="98" xfId="124" applyBorder="1" applyAlignment="1" applyProtection="1">
      <alignment horizontal="center"/>
      <protection locked="0"/>
    </xf>
    <xf numFmtId="0" fontId="12" fillId="0" borderId="100" xfId="124" applyBorder="1" applyAlignment="1" applyProtection="1">
      <alignment horizontal="center"/>
      <protection locked="0"/>
    </xf>
    <xf numFmtId="0" fontId="33" fillId="0" borderId="6" xfId="0" applyFont="1" applyBorder="1" applyAlignment="1" applyProtection="1">
      <alignment horizontal="center"/>
      <protection locked="0"/>
    </xf>
    <xf numFmtId="0" fontId="13" fillId="12" borderId="42" xfId="0" applyFont="1" applyFill="1" applyBorder="1" applyAlignment="1" applyProtection="1">
      <alignment horizontal="left"/>
      <protection locked="0"/>
    </xf>
    <xf numFmtId="0" fontId="13" fillId="12" borderId="4" xfId="0" applyFont="1" applyFill="1" applyBorder="1" applyAlignment="1" applyProtection="1">
      <alignment horizontal="left"/>
      <protection locked="0"/>
    </xf>
    <xf numFmtId="0" fontId="13" fillId="12" borderId="33" xfId="0" applyFont="1" applyFill="1" applyBorder="1" applyAlignment="1" applyProtection="1">
      <alignment horizontal="left"/>
      <protection locked="0"/>
    </xf>
    <xf numFmtId="0" fontId="0" fillId="0" borderId="73" xfId="0" applyBorder="1" applyAlignment="1" applyProtection="1">
      <alignment horizontal="center"/>
      <protection locked="0"/>
    </xf>
    <xf numFmtId="0" fontId="0" fillId="0" borderId="40"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0" xfId="0" applyAlignment="1" applyProtection="1">
      <alignment horizontal="center"/>
      <protection locked="0"/>
    </xf>
    <xf numFmtId="0" fontId="0" fillId="0" borderId="61" xfId="0" applyBorder="1" applyAlignment="1" applyProtection="1">
      <alignment horizontal="center"/>
      <protection locked="0"/>
    </xf>
    <xf numFmtId="0" fontId="0" fillId="0" borderId="63" xfId="0" applyBorder="1" applyAlignment="1" applyProtection="1">
      <alignment horizontal="center"/>
      <protection locked="0"/>
    </xf>
    <xf numFmtId="0" fontId="0" fillId="0" borderId="17" xfId="0" applyBorder="1" applyAlignment="1" applyProtection="1">
      <alignment horizontal="center"/>
      <protection locked="0"/>
    </xf>
    <xf numFmtId="0" fontId="0" fillId="0" borderId="62" xfId="0" applyBorder="1" applyAlignment="1" applyProtection="1">
      <alignment horizontal="center"/>
      <protection locked="0"/>
    </xf>
    <xf numFmtId="14" fontId="13" fillId="0" borderId="42" xfId="0" applyNumberFormat="1" applyFont="1" applyBorder="1" applyAlignment="1" applyProtection="1">
      <alignment horizontal="right"/>
      <protection locked="0"/>
    </xf>
    <xf numFmtId="14" fontId="13" fillId="0" borderId="4" xfId="0" applyNumberFormat="1" applyFont="1" applyBorder="1" applyAlignment="1" applyProtection="1">
      <alignment horizontal="right"/>
      <protection locked="0"/>
    </xf>
    <xf numFmtId="14" fontId="13" fillId="0" borderId="33" xfId="0" applyNumberFormat="1" applyFont="1" applyBorder="1" applyAlignment="1" applyProtection="1">
      <alignment horizontal="right"/>
      <protection locked="0"/>
    </xf>
    <xf numFmtId="0" fontId="13" fillId="12" borderId="37" xfId="0" applyFont="1" applyFill="1" applyBorder="1" applyAlignment="1" applyProtection="1">
      <alignment horizontal="center" vertical="center"/>
      <protection locked="0"/>
    </xf>
    <xf numFmtId="0" fontId="13" fillId="12" borderId="34" xfId="0" applyFont="1" applyFill="1" applyBorder="1" applyAlignment="1" applyProtection="1">
      <alignment horizontal="center" vertical="center"/>
      <protection locked="0"/>
    </xf>
    <xf numFmtId="0" fontId="33" fillId="0" borderId="6" xfId="0" applyFont="1" applyBorder="1" applyAlignment="1" applyProtection="1">
      <alignment horizontal="left"/>
      <protection locked="0"/>
    </xf>
    <xf numFmtId="0" fontId="33" fillId="0" borderId="42" xfId="0" applyFont="1" applyBorder="1" applyAlignment="1" applyProtection="1">
      <alignment horizontal="center"/>
      <protection locked="0"/>
    </xf>
    <xf numFmtId="0" fontId="33" fillId="0" borderId="4" xfId="0" applyFont="1" applyBorder="1" applyAlignment="1" applyProtection="1">
      <alignment horizontal="center"/>
      <protection locked="0"/>
    </xf>
    <xf numFmtId="0" fontId="33" fillId="0" borderId="33" xfId="0" applyFont="1" applyBorder="1" applyAlignment="1" applyProtection="1">
      <alignment horizontal="center"/>
      <protection locked="0"/>
    </xf>
    <xf numFmtId="0" fontId="33" fillId="12" borderId="42" xfId="0" applyFont="1" applyFill="1" applyBorder="1" applyAlignment="1" applyProtection="1">
      <alignment horizontal="left"/>
      <protection locked="0"/>
    </xf>
    <xf numFmtId="0" fontId="33" fillId="12" borderId="4" xfId="0" applyFont="1" applyFill="1" applyBorder="1" applyAlignment="1" applyProtection="1">
      <alignment horizontal="left"/>
      <protection locked="0"/>
    </xf>
    <xf numFmtId="0" fontId="33" fillId="12" borderId="33" xfId="0" applyFont="1" applyFill="1" applyBorder="1" applyAlignment="1" applyProtection="1">
      <alignment horizontal="left"/>
      <protection locked="0"/>
    </xf>
    <xf numFmtId="0" fontId="13" fillId="12" borderId="35" xfId="0" applyFont="1" applyFill="1" applyBorder="1" applyAlignment="1" applyProtection="1">
      <alignment horizontal="center" vertical="center"/>
      <protection locked="0"/>
    </xf>
    <xf numFmtId="0" fontId="13" fillId="12" borderId="62" xfId="0" applyFont="1" applyFill="1" applyBorder="1" applyAlignment="1" applyProtection="1">
      <alignment horizontal="center" vertical="center"/>
      <protection locked="0"/>
    </xf>
    <xf numFmtId="0" fontId="13" fillId="12" borderId="73" xfId="0" applyFont="1" applyFill="1" applyBorder="1" applyAlignment="1" applyProtection="1">
      <alignment horizontal="center" vertical="center"/>
      <protection locked="0"/>
    </xf>
    <xf numFmtId="0" fontId="13" fillId="12" borderId="40" xfId="0" applyFont="1" applyFill="1" applyBorder="1" applyAlignment="1" applyProtection="1">
      <alignment horizontal="center" vertical="center"/>
      <protection locked="0"/>
    </xf>
    <xf numFmtId="0" fontId="13" fillId="12" borderId="63"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05" fillId="12" borderId="4" xfId="0" applyFont="1" applyFill="1" applyBorder="1" applyAlignment="1">
      <alignment horizontal="center" vertical="center"/>
    </xf>
    <xf numFmtId="0" fontId="105" fillId="12" borderId="33" xfId="0" applyFont="1" applyFill="1" applyBorder="1" applyAlignment="1">
      <alignment horizontal="center" vertical="center"/>
    </xf>
    <xf numFmtId="0" fontId="0" fillId="0" borderId="6" xfId="0" applyBorder="1" applyAlignment="1" applyProtection="1">
      <alignment horizontal="center"/>
      <protection locked="0"/>
    </xf>
    <xf numFmtId="0" fontId="33" fillId="0" borderId="6" xfId="0" applyFont="1" applyBorder="1" applyAlignment="1">
      <alignment horizontal="center"/>
    </xf>
    <xf numFmtId="0" fontId="33" fillId="0" borderId="6" xfId="0" applyFont="1" applyBorder="1" applyAlignment="1">
      <alignment horizontal="left"/>
    </xf>
    <xf numFmtId="0" fontId="106" fillId="12" borderId="4" xfId="0" applyFont="1" applyFill="1" applyBorder="1" applyAlignment="1">
      <alignment horizontal="center" vertical="center"/>
    </xf>
    <xf numFmtId="0" fontId="106" fillId="12" borderId="33" xfId="0" applyFont="1" applyFill="1" applyBorder="1" applyAlignment="1">
      <alignment horizontal="center" vertical="center"/>
    </xf>
    <xf numFmtId="49" fontId="13" fillId="0" borderId="42" xfId="0" applyNumberFormat="1" applyFont="1" applyBorder="1" applyAlignment="1" applyProtection="1">
      <alignment horizontal="right"/>
      <protection locked="0"/>
    </xf>
    <xf numFmtId="49" fontId="13" fillId="0" borderId="4" xfId="0" applyNumberFormat="1" applyFont="1" applyBorder="1" applyAlignment="1" applyProtection="1">
      <alignment horizontal="right"/>
      <protection locked="0"/>
    </xf>
    <xf numFmtId="49" fontId="13" fillId="0" borderId="33" xfId="0" applyNumberFormat="1" applyFont="1" applyBorder="1" applyAlignment="1" applyProtection="1">
      <alignment horizontal="right"/>
      <protection locked="0"/>
    </xf>
    <xf numFmtId="0" fontId="14" fillId="0" borderId="6" xfId="0" applyFont="1" applyBorder="1" applyAlignment="1">
      <alignment horizontal="left"/>
    </xf>
    <xf numFmtId="0" fontId="13" fillId="12" borderId="6" xfId="0" applyFont="1" applyFill="1" applyBorder="1" applyAlignment="1" applyProtection="1">
      <alignment horizontal="center"/>
      <protection locked="0"/>
    </xf>
    <xf numFmtId="0" fontId="14" fillId="0" borderId="6" xfId="0" applyFont="1" applyBorder="1" applyAlignment="1">
      <alignment horizontal="center"/>
    </xf>
    <xf numFmtId="0" fontId="14" fillId="0" borderId="42" xfId="0" applyFont="1" applyBorder="1" applyProtection="1">
      <protection locked="0"/>
    </xf>
    <xf numFmtId="0" fontId="14" fillId="0" borderId="4" xfId="0" applyFont="1" applyBorder="1" applyProtection="1">
      <protection locked="0"/>
    </xf>
    <xf numFmtId="0" fontId="14" fillId="0" borderId="33" xfId="0" applyFont="1" applyBorder="1" applyProtection="1">
      <protection locked="0"/>
    </xf>
    <xf numFmtId="0" fontId="14" fillId="0" borderId="6" xfId="0" applyFont="1" applyBorder="1" applyAlignment="1" applyProtection="1">
      <alignment horizontal="left"/>
      <protection locked="0"/>
    </xf>
    <xf numFmtId="0" fontId="42" fillId="12" borderId="0" xfId="0" applyFont="1" applyFill="1" applyAlignment="1" applyProtection="1">
      <alignment horizontal="left" vertical="center" indent="4"/>
      <protection locked="0"/>
    </xf>
    <xf numFmtId="0" fontId="28" fillId="0" borderId="0" xfId="0" applyFont="1" applyAlignment="1" applyProtection="1">
      <alignment horizontal="center"/>
      <protection locked="0"/>
    </xf>
    <xf numFmtId="0" fontId="25" fillId="0" borderId="0" xfId="0" applyFont="1" applyAlignment="1" applyProtection="1">
      <alignment horizontal="center"/>
      <protection locked="0"/>
    </xf>
    <xf numFmtId="0" fontId="13" fillId="0" borderId="0" xfId="0" applyFont="1" applyAlignment="1" applyProtection="1">
      <alignment horizontal="center"/>
      <protection locked="0"/>
    </xf>
    <xf numFmtId="0" fontId="33" fillId="0" borderId="54"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34" fillId="0" borderId="55" xfId="0" applyFont="1" applyBorder="1" applyAlignment="1" applyProtection="1">
      <alignment horizontal="center"/>
      <protection locked="0"/>
    </xf>
    <xf numFmtId="0" fontId="34" fillId="0" borderId="25" xfId="0" applyFont="1" applyBorder="1" applyAlignment="1" applyProtection="1">
      <alignment horizontal="center"/>
      <protection locked="0"/>
    </xf>
    <xf numFmtId="0" fontId="13" fillId="0" borderId="39" xfId="0" applyFont="1" applyBorder="1" applyAlignment="1" applyProtection="1">
      <alignment horizontal="center"/>
      <protection locked="0"/>
    </xf>
    <xf numFmtId="0" fontId="13" fillId="0" borderId="38" xfId="0" applyFont="1" applyBorder="1" applyAlignment="1" applyProtection="1">
      <alignment horizontal="center"/>
      <protection locked="0"/>
    </xf>
    <xf numFmtId="0" fontId="13" fillId="0" borderId="52" xfId="0" applyFont="1" applyBorder="1" applyAlignment="1" applyProtection="1">
      <alignment horizontal="center"/>
      <protection locked="0"/>
    </xf>
    <xf numFmtId="0" fontId="33" fillId="0" borderId="53" xfId="0" applyFont="1" applyBorder="1" applyAlignment="1" applyProtection="1">
      <alignment horizontal="center"/>
      <protection locked="0"/>
    </xf>
    <xf numFmtId="0" fontId="33" fillId="0" borderId="0" xfId="0" applyFont="1" applyAlignment="1" applyProtection="1">
      <alignment horizontal="center"/>
      <protection locked="0"/>
    </xf>
    <xf numFmtId="0" fontId="33" fillId="0" borderId="51" xfId="0" applyFont="1" applyBorder="1" applyAlignment="1" applyProtection="1">
      <alignment horizontal="center"/>
      <protection locked="0"/>
    </xf>
    <xf numFmtId="0" fontId="109" fillId="0" borderId="8" xfId="0" applyFont="1" applyBorder="1" applyAlignment="1">
      <alignment horizontal="center"/>
    </xf>
    <xf numFmtId="0" fontId="109" fillId="0" borderId="7" xfId="0" applyFont="1" applyBorder="1" applyAlignment="1">
      <alignment horizontal="center"/>
    </xf>
    <xf numFmtId="0" fontId="109" fillId="0" borderId="9" xfId="0" applyFont="1" applyBorder="1" applyAlignment="1">
      <alignment horizontal="center"/>
    </xf>
    <xf numFmtId="0" fontId="110" fillId="0" borderId="10" xfId="0" applyFont="1" applyBorder="1" applyAlignment="1">
      <alignment horizontal="center"/>
    </xf>
    <xf numFmtId="0" fontId="110" fillId="0" borderId="0" xfId="0" applyFont="1" applyAlignment="1">
      <alignment horizontal="center"/>
    </xf>
    <xf numFmtId="0" fontId="110" fillId="0" borderId="11" xfId="0" applyFont="1" applyBorder="1" applyAlignment="1">
      <alignment horizontal="center"/>
    </xf>
    <xf numFmtId="0" fontId="110" fillId="0" borderId="12" xfId="0" applyFont="1" applyBorder="1" applyAlignment="1">
      <alignment horizontal="center"/>
    </xf>
    <xf numFmtId="0" fontId="110" fillId="0" borderId="13" xfId="0" applyFont="1" applyBorder="1" applyAlignment="1">
      <alignment horizontal="center"/>
    </xf>
    <xf numFmtId="0" fontId="110" fillId="0" borderId="14" xfId="0" applyFont="1" applyBorder="1" applyAlignment="1">
      <alignment horizontal="center"/>
    </xf>
    <xf numFmtId="0" fontId="33" fillId="0" borderId="116" xfId="0" applyFont="1" applyBorder="1" applyAlignment="1" applyProtection="1">
      <alignment horizontal="center"/>
      <protection locked="0"/>
    </xf>
    <xf numFmtId="0" fontId="33" fillId="0" borderId="56" xfId="0" applyFont="1" applyBorder="1" applyAlignment="1" applyProtection="1">
      <alignment horizontal="center"/>
      <protection locked="0"/>
    </xf>
    <xf numFmtId="0" fontId="33" fillId="0" borderId="57" xfId="0" applyFont="1" applyBorder="1" applyAlignment="1" applyProtection="1">
      <alignment horizontal="center"/>
      <protection locked="0"/>
    </xf>
    <xf numFmtId="0" fontId="33" fillId="0" borderId="68" xfId="0" applyFont="1" applyBorder="1" applyAlignment="1" applyProtection="1">
      <alignment horizontal="center"/>
      <protection locked="0"/>
    </xf>
    <xf numFmtId="0" fontId="13" fillId="0" borderId="27" xfId="0" applyFont="1" applyBorder="1" applyAlignment="1" applyProtection="1">
      <alignment horizontal="center"/>
      <protection locked="0"/>
    </xf>
    <xf numFmtId="0" fontId="12" fillId="0" borderId="42" xfId="125" applyBorder="1" applyProtection="1">
      <protection locked="0"/>
    </xf>
    <xf numFmtId="0" fontId="21" fillId="0" borderId="4" xfId="123" applyBorder="1" applyProtection="1">
      <protection locked="0"/>
    </xf>
    <xf numFmtId="0" fontId="21" fillId="0" borderId="33" xfId="123" applyBorder="1" applyProtection="1">
      <protection locked="0"/>
    </xf>
    <xf numFmtId="0" fontId="31" fillId="12" borderId="73" xfId="125" applyFont="1" applyFill="1" applyBorder="1" applyAlignment="1">
      <alignment horizontal="left" vertical="center" indent="14"/>
    </xf>
    <xf numFmtId="0" fontId="108" fillId="12" borderId="40" xfId="125" applyFont="1" applyFill="1" applyBorder="1" applyAlignment="1">
      <alignment horizontal="left" vertical="center" indent="14"/>
    </xf>
    <xf numFmtId="0" fontId="108" fillId="12" borderId="35" xfId="125" applyFont="1" applyFill="1" applyBorder="1" applyAlignment="1">
      <alignment horizontal="left" vertical="center" indent="14"/>
    </xf>
    <xf numFmtId="0" fontId="108" fillId="12" borderId="60" xfId="125" applyFont="1" applyFill="1" applyBorder="1" applyAlignment="1">
      <alignment horizontal="left" vertical="center" indent="14"/>
    </xf>
    <xf numFmtId="0" fontId="108" fillId="12" borderId="0" xfId="125" applyFont="1" applyFill="1" applyAlignment="1">
      <alignment horizontal="left" vertical="center" indent="14"/>
    </xf>
    <xf numFmtId="0" fontId="108" fillId="12" borderId="61" xfId="125" applyFont="1" applyFill="1" applyBorder="1" applyAlignment="1">
      <alignment horizontal="left" vertical="center" indent="14"/>
    </xf>
    <xf numFmtId="0" fontId="15" fillId="7" borderId="73" xfId="125" applyFont="1" applyFill="1" applyBorder="1" applyAlignment="1" applyProtection="1">
      <alignment horizontal="center" vertical="center"/>
      <protection locked="0"/>
    </xf>
    <xf numFmtId="0" fontId="15" fillId="7" borderId="35" xfId="125" applyFont="1" applyFill="1" applyBorder="1" applyAlignment="1" applyProtection="1">
      <alignment horizontal="center" vertical="center"/>
      <protection locked="0"/>
    </xf>
    <xf numFmtId="0" fontId="15" fillId="7" borderId="63" xfId="125" applyFont="1" applyFill="1" applyBorder="1" applyAlignment="1" applyProtection="1">
      <alignment horizontal="center" vertical="center"/>
      <protection locked="0"/>
    </xf>
    <xf numFmtId="0" fontId="15" fillId="7" borderId="62" xfId="125" applyFont="1" applyFill="1" applyBorder="1" applyAlignment="1" applyProtection="1">
      <alignment horizontal="center" vertical="center"/>
      <protection locked="0"/>
    </xf>
    <xf numFmtId="0" fontId="15" fillId="7" borderId="37" xfId="125" applyFont="1" applyFill="1" applyBorder="1" applyAlignment="1" applyProtection="1">
      <alignment horizontal="center" vertical="center"/>
      <protection locked="0"/>
    </xf>
    <xf numFmtId="0" fontId="15" fillId="7" borderId="34" xfId="125" applyFont="1" applyFill="1" applyBorder="1" applyAlignment="1" applyProtection="1">
      <alignment horizontal="center" vertical="center"/>
      <protection locked="0"/>
    </xf>
    <xf numFmtId="0" fontId="15" fillId="7" borderId="37" xfId="125" applyFont="1" applyFill="1" applyBorder="1" applyAlignment="1" applyProtection="1">
      <alignment horizontal="center" wrapText="1"/>
      <protection locked="0"/>
    </xf>
    <xf numFmtId="0" fontId="15" fillId="7" borderId="34" xfId="125" applyFont="1" applyFill="1" applyBorder="1" applyAlignment="1" applyProtection="1">
      <alignment horizontal="center" wrapText="1"/>
      <protection locked="0"/>
    </xf>
    <xf numFmtId="0" fontId="31" fillId="12" borderId="0" xfId="0" applyFont="1" applyFill="1" applyAlignment="1">
      <alignment horizontal="center" vertical="center"/>
    </xf>
    <xf numFmtId="188" fontId="77" fillId="12" borderId="0" xfId="0" applyNumberFormat="1" applyFont="1" applyFill="1" applyAlignment="1" applyProtection="1">
      <alignment horizontal="left"/>
      <protection locked="0"/>
    </xf>
    <xf numFmtId="0" fontId="12" fillId="8" borderId="73" xfId="0" applyFont="1" applyFill="1" applyBorder="1" applyAlignment="1">
      <alignment horizontal="left" vertical="top" wrapText="1"/>
    </xf>
    <xf numFmtId="0" fontId="0" fillId="0" borderId="40" xfId="0" applyBorder="1" applyAlignment="1">
      <alignment horizontal="left" vertical="top" wrapText="1"/>
    </xf>
    <xf numFmtId="0" fontId="0" fillId="0" borderId="35" xfId="0" applyBorder="1" applyAlignment="1">
      <alignment horizontal="left" vertical="top" wrapText="1"/>
    </xf>
    <xf numFmtId="0" fontId="0" fillId="0" borderId="60" xfId="0" applyBorder="1" applyAlignment="1">
      <alignment horizontal="left" vertical="top" wrapText="1"/>
    </xf>
    <xf numFmtId="0" fontId="0" fillId="0" borderId="61" xfId="0" applyBorder="1" applyAlignment="1">
      <alignment horizontal="left" vertical="top" wrapText="1"/>
    </xf>
    <xf numFmtId="0" fontId="0" fillId="0" borderId="63" xfId="0" applyBorder="1" applyAlignment="1">
      <alignment horizontal="left" vertical="top" wrapText="1"/>
    </xf>
    <xf numFmtId="0" fontId="0" fillId="0" borderId="17" xfId="0" applyBorder="1" applyAlignment="1">
      <alignment horizontal="left" vertical="top" wrapText="1"/>
    </xf>
    <xf numFmtId="0" fontId="0" fillId="0" borderId="62" xfId="0" applyBorder="1" applyAlignment="1">
      <alignment horizontal="left" vertical="top" wrapText="1"/>
    </xf>
    <xf numFmtId="0" fontId="12" fillId="8" borderId="17" xfId="0" applyFont="1" applyFill="1" applyBorder="1" applyAlignment="1">
      <alignment horizontal="center"/>
    </xf>
    <xf numFmtId="0" fontId="15" fillId="8" borderId="40" xfId="0" applyFont="1" applyFill="1" applyBorder="1" applyAlignment="1">
      <alignment horizontal="center"/>
    </xf>
    <xf numFmtId="0" fontId="12" fillId="11" borderId="0" xfId="0" applyFont="1" applyFill="1" applyAlignment="1">
      <alignment horizontal="right"/>
    </xf>
    <xf numFmtId="166" fontId="58" fillId="12" borderId="122" xfId="20" applyNumberFormat="1" applyFont="1" applyFill="1" applyBorder="1" applyAlignment="1">
      <alignment horizontal="center"/>
    </xf>
    <xf numFmtId="166" fontId="58" fillId="12" borderId="123" xfId="20" applyNumberFormat="1" applyFont="1" applyFill="1" applyBorder="1" applyAlignment="1">
      <alignment horizontal="center"/>
    </xf>
    <xf numFmtId="166" fontId="58" fillId="12" borderId="124" xfId="20" applyNumberFormat="1" applyFont="1" applyFill="1" applyBorder="1" applyAlignment="1">
      <alignment horizontal="center"/>
    </xf>
    <xf numFmtId="0" fontId="42" fillId="12" borderId="0" xfId="44" applyFont="1" applyFill="1" applyAlignment="1">
      <alignment horizontal="center" vertical="center"/>
    </xf>
    <xf numFmtId="0" fontId="42" fillId="12" borderId="79" xfId="44" applyFont="1" applyFill="1" applyBorder="1" applyAlignment="1">
      <alignment horizontal="center" vertical="center"/>
    </xf>
    <xf numFmtId="0" fontId="31" fillId="12" borderId="0" xfId="124" applyFont="1" applyFill="1" applyAlignment="1" applyProtection="1">
      <alignment horizontal="center"/>
      <protection hidden="1"/>
    </xf>
    <xf numFmtId="0" fontId="12" fillId="0" borderId="17" xfId="124" applyBorder="1" applyAlignment="1" applyProtection="1">
      <alignment horizontal="center"/>
      <protection locked="0"/>
    </xf>
    <xf numFmtId="0" fontId="12" fillId="0" borderId="17" xfId="124" applyBorder="1" applyAlignment="1" applyProtection="1">
      <alignment horizontal="center"/>
      <protection hidden="1"/>
    </xf>
    <xf numFmtId="0" fontId="12" fillId="0" borderId="0" xfId="124" applyAlignment="1" applyProtection="1">
      <alignment horizontal="center"/>
      <protection locked="0"/>
    </xf>
    <xf numFmtId="0" fontId="14" fillId="0" borderId="0" xfId="87" applyFont="1" applyAlignment="1" applyProtection="1">
      <alignment horizontal="center"/>
      <protection locked="0"/>
    </xf>
    <xf numFmtId="0" fontId="14" fillId="0" borderId="98" xfId="124" applyFont="1" applyBorder="1" applyAlignment="1" applyProtection="1">
      <alignment horizontal="center"/>
      <protection locked="0"/>
    </xf>
    <xf numFmtId="0" fontId="14" fillId="0" borderId="99" xfId="124" applyFont="1" applyBorder="1" applyAlignment="1" applyProtection="1">
      <alignment horizontal="center"/>
      <protection locked="0"/>
    </xf>
    <xf numFmtId="0" fontId="14" fillId="0" borderId="100" xfId="124" applyFont="1" applyBorder="1" applyAlignment="1" applyProtection="1">
      <alignment horizontal="center"/>
      <protection locked="0"/>
    </xf>
  </cellXfs>
  <cellStyles count="1869">
    <cellStyle name="2decimal" xfId="1" xr:uid="{00000000-0005-0000-0000-000000000000}"/>
    <cellStyle name="args.style" xfId="2" xr:uid="{00000000-0005-0000-0000-000001000000}"/>
    <cellStyle name="Body" xfId="3" xr:uid="{00000000-0005-0000-0000-000002000000}"/>
    <cellStyle name="Calc Currency (0)" xfId="4" xr:uid="{00000000-0005-0000-0000-000003000000}"/>
    <cellStyle name="Comma  - Style1" xfId="5" xr:uid="{00000000-0005-0000-0000-000004000000}"/>
    <cellStyle name="Comma  - Style2" xfId="6" xr:uid="{00000000-0005-0000-0000-000005000000}"/>
    <cellStyle name="Comma  - Style3" xfId="7" xr:uid="{00000000-0005-0000-0000-000006000000}"/>
    <cellStyle name="Comma  - Style4" xfId="8" xr:uid="{00000000-0005-0000-0000-000007000000}"/>
    <cellStyle name="Comma  - Style5" xfId="9" xr:uid="{00000000-0005-0000-0000-000008000000}"/>
    <cellStyle name="Comma  - Style6" xfId="10" xr:uid="{00000000-0005-0000-0000-000009000000}"/>
    <cellStyle name="Comma  - Style7" xfId="11" xr:uid="{00000000-0005-0000-0000-00000A000000}"/>
    <cellStyle name="Comma  - Style8" xfId="12" xr:uid="{00000000-0005-0000-0000-00000B000000}"/>
    <cellStyle name="Comma 2" xfId="13" xr:uid="{00000000-0005-0000-0000-00000C000000}"/>
    <cellStyle name="Comma 2 2" xfId="660" xr:uid="{00000000-0005-0000-0000-00000D000000}"/>
    <cellStyle name="Comma 2 2 2" xfId="1452" xr:uid="{00000000-0005-0000-0000-00000E000000}"/>
    <cellStyle name="Comma 2 3" xfId="1057" xr:uid="{00000000-0005-0000-0000-00000F000000}"/>
    <cellStyle name="Comma 3" xfId="14" xr:uid="{00000000-0005-0000-0000-000010000000}"/>
    <cellStyle name="Comma 3 2" xfId="661" xr:uid="{00000000-0005-0000-0000-000011000000}"/>
    <cellStyle name="Comma 3 2 2" xfId="1453" xr:uid="{00000000-0005-0000-0000-000012000000}"/>
    <cellStyle name="Comma 3 3" xfId="1058" xr:uid="{00000000-0005-0000-0000-000013000000}"/>
    <cellStyle name="Comma 4" xfId="15" xr:uid="{00000000-0005-0000-0000-000014000000}"/>
    <cellStyle name="Comma 4 2" xfId="662" xr:uid="{00000000-0005-0000-0000-000015000000}"/>
    <cellStyle name="Comma 4 2 2" xfId="1454" xr:uid="{00000000-0005-0000-0000-000016000000}"/>
    <cellStyle name="Comma 4 3" xfId="1059" xr:uid="{00000000-0005-0000-0000-000017000000}"/>
    <cellStyle name="Comma 5" xfId="16" xr:uid="{00000000-0005-0000-0000-000018000000}"/>
    <cellStyle name="Comma 5 2" xfId="663" xr:uid="{00000000-0005-0000-0000-000019000000}"/>
    <cellStyle name="Comma 5 2 2" xfId="1455" xr:uid="{00000000-0005-0000-0000-00001A000000}"/>
    <cellStyle name="Comma 5 3" xfId="1060" xr:uid="{00000000-0005-0000-0000-00001B000000}"/>
    <cellStyle name="Comma 6" xfId="17" xr:uid="{00000000-0005-0000-0000-00001C000000}"/>
    <cellStyle name="Comma 6 2" xfId="664" xr:uid="{00000000-0005-0000-0000-00001D000000}"/>
    <cellStyle name="Comma 6 2 2" xfId="1456" xr:uid="{00000000-0005-0000-0000-00001E000000}"/>
    <cellStyle name="Comma 6 3" xfId="1061" xr:uid="{00000000-0005-0000-0000-00001F000000}"/>
    <cellStyle name="Comma0" xfId="18" xr:uid="{00000000-0005-0000-0000-000020000000}"/>
    <cellStyle name="Copied" xfId="19" xr:uid="{00000000-0005-0000-0000-000021000000}"/>
    <cellStyle name="Currency" xfId="20" builtinId="4"/>
    <cellStyle name="Currency [0]b" xfId="21" xr:uid="{00000000-0005-0000-0000-000023000000}"/>
    <cellStyle name="Currency [0]b 2" xfId="139" xr:uid="{00000000-0005-0000-0000-000024000000}"/>
    <cellStyle name="Currency [0]b 2 2" xfId="667" xr:uid="{00000000-0005-0000-0000-000025000000}"/>
    <cellStyle name="Currency [0]b 2 2 2" xfId="1459" xr:uid="{00000000-0005-0000-0000-000026000000}"/>
    <cellStyle name="Currency [0]b 2 3" xfId="1063" xr:uid="{00000000-0005-0000-0000-000027000000}"/>
    <cellStyle name="Currency 2" xfId="22" xr:uid="{00000000-0005-0000-0000-000028000000}"/>
    <cellStyle name="Currency 2 2" xfId="186" xr:uid="{00000000-0005-0000-0000-000029000000}"/>
    <cellStyle name="Currency 2 2 2" xfId="671" xr:uid="{00000000-0005-0000-0000-00002A000000}"/>
    <cellStyle name="Currency 2 2 2 2" xfId="1463" xr:uid="{00000000-0005-0000-0000-00002B000000}"/>
    <cellStyle name="Currency 2 2 3" xfId="1067" xr:uid="{00000000-0005-0000-0000-00002C000000}"/>
    <cellStyle name="Currency 2 3" xfId="666" xr:uid="{00000000-0005-0000-0000-00002D000000}"/>
    <cellStyle name="Currency 2 3 2" xfId="1458" xr:uid="{00000000-0005-0000-0000-00002E000000}"/>
    <cellStyle name="Currency 3" xfId="185" xr:uid="{00000000-0005-0000-0000-00002F000000}"/>
    <cellStyle name="Currency 3 10" xfId="341" xr:uid="{00000000-0005-0000-0000-000030000000}"/>
    <cellStyle name="Currency 3 10 2" xfId="560" xr:uid="{00000000-0005-0000-0000-000031000000}"/>
    <cellStyle name="Currency 3 10 2 2" xfId="959" xr:uid="{00000000-0005-0000-0000-000032000000}"/>
    <cellStyle name="Currency 3 10 2 2 2" xfId="1751" xr:uid="{00000000-0005-0000-0000-000033000000}"/>
    <cellStyle name="Currency 3 10 2 3" xfId="1355" xr:uid="{00000000-0005-0000-0000-000034000000}"/>
    <cellStyle name="Currency 3 10 3" xfId="767" xr:uid="{00000000-0005-0000-0000-000035000000}"/>
    <cellStyle name="Currency 3 10 3 2" xfId="1559" xr:uid="{00000000-0005-0000-0000-000036000000}"/>
    <cellStyle name="Currency 3 10 4" xfId="1163" xr:uid="{00000000-0005-0000-0000-000037000000}"/>
    <cellStyle name="Currency 3 11" xfId="464" xr:uid="{00000000-0005-0000-0000-000038000000}"/>
    <cellStyle name="Currency 3 11 2" xfId="863" xr:uid="{00000000-0005-0000-0000-000039000000}"/>
    <cellStyle name="Currency 3 11 2 2" xfId="1655" xr:uid="{00000000-0005-0000-0000-00003A000000}"/>
    <cellStyle name="Currency 3 11 3" xfId="1259" xr:uid="{00000000-0005-0000-0000-00003B000000}"/>
    <cellStyle name="Currency 3 12" xfId="670" xr:uid="{00000000-0005-0000-0000-00003C000000}"/>
    <cellStyle name="Currency 3 12 2" xfId="1462" xr:uid="{00000000-0005-0000-0000-00003D000000}"/>
    <cellStyle name="Currency 3 13" xfId="1066" xr:uid="{00000000-0005-0000-0000-00003E000000}"/>
    <cellStyle name="Currency 3 2" xfId="204" xr:uid="{00000000-0005-0000-0000-00003F000000}"/>
    <cellStyle name="Currency 3 2 10" xfId="468" xr:uid="{00000000-0005-0000-0000-000040000000}"/>
    <cellStyle name="Currency 3 2 10 2" xfId="867" xr:uid="{00000000-0005-0000-0000-000041000000}"/>
    <cellStyle name="Currency 3 2 10 2 2" xfId="1659" xr:uid="{00000000-0005-0000-0000-000042000000}"/>
    <cellStyle name="Currency 3 2 10 3" xfId="1263" xr:uid="{00000000-0005-0000-0000-000043000000}"/>
    <cellStyle name="Currency 3 2 11" xfId="675" xr:uid="{00000000-0005-0000-0000-000044000000}"/>
    <cellStyle name="Currency 3 2 11 2" xfId="1467" xr:uid="{00000000-0005-0000-0000-000045000000}"/>
    <cellStyle name="Currency 3 2 12" xfId="1071" xr:uid="{00000000-0005-0000-0000-000046000000}"/>
    <cellStyle name="Currency 3 2 2" xfId="213" xr:uid="{00000000-0005-0000-0000-000047000000}"/>
    <cellStyle name="Currency 3 2 2 2" xfId="325" xr:uid="{00000000-0005-0000-0000-000048000000}"/>
    <cellStyle name="Currency 3 2 2 2 2" xfId="434" xr:uid="{00000000-0005-0000-0000-000049000000}"/>
    <cellStyle name="Currency 3 2 2 2 2 2" xfId="652" xr:uid="{00000000-0005-0000-0000-00004A000000}"/>
    <cellStyle name="Currency 3 2 2 2 2 2 2" xfId="1051" xr:uid="{00000000-0005-0000-0000-00004B000000}"/>
    <cellStyle name="Currency 3 2 2 2 2 2 2 2" xfId="1843" xr:uid="{00000000-0005-0000-0000-00004C000000}"/>
    <cellStyle name="Currency 3 2 2 2 2 2 3" xfId="1447" xr:uid="{00000000-0005-0000-0000-00004D000000}"/>
    <cellStyle name="Currency 3 2 2 2 2 3" xfId="859" xr:uid="{00000000-0005-0000-0000-00004E000000}"/>
    <cellStyle name="Currency 3 2 2 2 2 3 2" xfId="1651" xr:uid="{00000000-0005-0000-0000-00004F000000}"/>
    <cellStyle name="Currency 3 2 2 2 2 4" xfId="1255" xr:uid="{00000000-0005-0000-0000-000050000000}"/>
    <cellStyle name="Currency 3 2 2 2 3" xfId="556" xr:uid="{00000000-0005-0000-0000-000051000000}"/>
    <cellStyle name="Currency 3 2 2 2 3 2" xfId="955" xr:uid="{00000000-0005-0000-0000-000052000000}"/>
    <cellStyle name="Currency 3 2 2 2 3 2 2" xfId="1747" xr:uid="{00000000-0005-0000-0000-000053000000}"/>
    <cellStyle name="Currency 3 2 2 2 3 3" xfId="1351" xr:uid="{00000000-0005-0000-0000-000054000000}"/>
    <cellStyle name="Currency 3 2 2 2 4" xfId="763" xr:uid="{00000000-0005-0000-0000-000055000000}"/>
    <cellStyle name="Currency 3 2 2 2 4 2" xfId="1555" xr:uid="{00000000-0005-0000-0000-000056000000}"/>
    <cellStyle name="Currency 3 2 2 2 5" xfId="1159" xr:uid="{00000000-0005-0000-0000-000057000000}"/>
    <cellStyle name="Currency 3 2 2 3" xfId="234" xr:uid="{00000000-0005-0000-0000-000058000000}"/>
    <cellStyle name="Currency 3 2 2 3 2" xfId="369" xr:uid="{00000000-0005-0000-0000-000059000000}"/>
    <cellStyle name="Currency 3 2 2 3 2 2" xfId="588" xr:uid="{00000000-0005-0000-0000-00005A000000}"/>
    <cellStyle name="Currency 3 2 2 3 2 2 2" xfId="987" xr:uid="{00000000-0005-0000-0000-00005B000000}"/>
    <cellStyle name="Currency 3 2 2 3 2 2 2 2" xfId="1779" xr:uid="{00000000-0005-0000-0000-00005C000000}"/>
    <cellStyle name="Currency 3 2 2 3 2 2 3" xfId="1383" xr:uid="{00000000-0005-0000-0000-00005D000000}"/>
    <cellStyle name="Currency 3 2 2 3 2 3" xfId="795" xr:uid="{00000000-0005-0000-0000-00005E000000}"/>
    <cellStyle name="Currency 3 2 2 3 2 3 2" xfId="1587" xr:uid="{00000000-0005-0000-0000-00005F000000}"/>
    <cellStyle name="Currency 3 2 2 3 2 4" xfId="1191" xr:uid="{00000000-0005-0000-0000-000060000000}"/>
    <cellStyle name="Currency 3 2 2 3 3" xfId="492" xr:uid="{00000000-0005-0000-0000-000061000000}"/>
    <cellStyle name="Currency 3 2 2 3 3 2" xfId="891" xr:uid="{00000000-0005-0000-0000-000062000000}"/>
    <cellStyle name="Currency 3 2 2 3 3 2 2" xfId="1683" xr:uid="{00000000-0005-0000-0000-000063000000}"/>
    <cellStyle name="Currency 3 2 2 3 3 3" xfId="1287" xr:uid="{00000000-0005-0000-0000-000064000000}"/>
    <cellStyle name="Currency 3 2 2 3 4" xfId="699" xr:uid="{00000000-0005-0000-0000-000065000000}"/>
    <cellStyle name="Currency 3 2 2 3 4 2" xfId="1491" xr:uid="{00000000-0005-0000-0000-000066000000}"/>
    <cellStyle name="Currency 3 2 2 3 5" xfId="1095" xr:uid="{00000000-0005-0000-0000-000067000000}"/>
    <cellStyle name="Currency 3 2 2 4" xfId="353" xr:uid="{00000000-0005-0000-0000-000068000000}"/>
    <cellStyle name="Currency 3 2 2 4 2" xfId="572" xr:uid="{00000000-0005-0000-0000-000069000000}"/>
    <cellStyle name="Currency 3 2 2 4 2 2" xfId="971" xr:uid="{00000000-0005-0000-0000-00006A000000}"/>
    <cellStyle name="Currency 3 2 2 4 2 2 2" xfId="1763" xr:uid="{00000000-0005-0000-0000-00006B000000}"/>
    <cellStyle name="Currency 3 2 2 4 2 3" xfId="1367" xr:uid="{00000000-0005-0000-0000-00006C000000}"/>
    <cellStyle name="Currency 3 2 2 4 3" xfId="779" xr:uid="{00000000-0005-0000-0000-00006D000000}"/>
    <cellStyle name="Currency 3 2 2 4 3 2" xfId="1571" xr:uid="{00000000-0005-0000-0000-00006E000000}"/>
    <cellStyle name="Currency 3 2 2 4 4" xfId="1175" xr:uid="{00000000-0005-0000-0000-00006F000000}"/>
    <cellStyle name="Currency 3 2 2 5" xfId="476" xr:uid="{00000000-0005-0000-0000-000070000000}"/>
    <cellStyle name="Currency 3 2 2 5 2" xfId="875" xr:uid="{00000000-0005-0000-0000-000071000000}"/>
    <cellStyle name="Currency 3 2 2 5 2 2" xfId="1667" xr:uid="{00000000-0005-0000-0000-000072000000}"/>
    <cellStyle name="Currency 3 2 2 5 3" xfId="1271" xr:uid="{00000000-0005-0000-0000-000073000000}"/>
    <cellStyle name="Currency 3 2 2 6" xfId="683" xr:uid="{00000000-0005-0000-0000-000074000000}"/>
    <cellStyle name="Currency 3 2 2 6 2" xfId="1475" xr:uid="{00000000-0005-0000-0000-000075000000}"/>
    <cellStyle name="Currency 3 2 2 7" xfId="1079" xr:uid="{00000000-0005-0000-0000-000076000000}"/>
    <cellStyle name="Currency 3 2 3" xfId="314" xr:uid="{00000000-0005-0000-0000-000077000000}"/>
    <cellStyle name="Currency 3 2 3 2" xfId="426" xr:uid="{00000000-0005-0000-0000-000078000000}"/>
    <cellStyle name="Currency 3 2 3 2 2" xfId="644" xr:uid="{00000000-0005-0000-0000-000079000000}"/>
    <cellStyle name="Currency 3 2 3 2 2 2" xfId="1043" xr:uid="{00000000-0005-0000-0000-00007A000000}"/>
    <cellStyle name="Currency 3 2 3 2 2 2 2" xfId="1835" xr:uid="{00000000-0005-0000-0000-00007B000000}"/>
    <cellStyle name="Currency 3 2 3 2 2 3" xfId="1439" xr:uid="{00000000-0005-0000-0000-00007C000000}"/>
    <cellStyle name="Currency 3 2 3 2 3" xfId="851" xr:uid="{00000000-0005-0000-0000-00007D000000}"/>
    <cellStyle name="Currency 3 2 3 2 3 2" xfId="1643" xr:uid="{00000000-0005-0000-0000-00007E000000}"/>
    <cellStyle name="Currency 3 2 3 2 4" xfId="1247" xr:uid="{00000000-0005-0000-0000-00007F000000}"/>
    <cellStyle name="Currency 3 2 3 3" xfId="548" xr:uid="{00000000-0005-0000-0000-000080000000}"/>
    <cellStyle name="Currency 3 2 3 3 2" xfId="947" xr:uid="{00000000-0005-0000-0000-000081000000}"/>
    <cellStyle name="Currency 3 2 3 3 2 2" xfId="1739" xr:uid="{00000000-0005-0000-0000-000082000000}"/>
    <cellStyle name="Currency 3 2 3 3 3" xfId="1343" xr:uid="{00000000-0005-0000-0000-000083000000}"/>
    <cellStyle name="Currency 3 2 3 4" xfId="755" xr:uid="{00000000-0005-0000-0000-000084000000}"/>
    <cellStyle name="Currency 3 2 3 4 2" xfId="1547" xr:uid="{00000000-0005-0000-0000-000085000000}"/>
    <cellStyle name="Currency 3 2 3 5" xfId="1151" xr:uid="{00000000-0005-0000-0000-000086000000}"/>
    <cellStyle name="Currency 3 2 4" xfId="295" xr:uid="{00000000-0005-0000-0000-000087000000}"/>
    <cellStyle name="Currency 3 2 4 2" xfId="414" xr:uid="{00000000-0005-0000-0000-000088000000}"/>
    <cellStyle name="Currency 3 2 4 2 2" xfId="632" xr:uid="{00000000-0005-0000-0000-000089000000}"/>
    <cellStyle name="Currency 3 2 4 2 2 2" xfId="1031" xr:uid="{00000000-0005-0000-0000-00008A000000}"/>
    <cellStyle name="Currency 3 2 4 2 2 2 2" xfId="1823" xr:uid="{00000000-0005-0000-0000-00008B000000}"/>
    <cellStyle name="Currency 3 2 4 2 2 3" xfId="1427" xr:uid="{00000000-0005-0000-0000-00008C000000}"/>
    <cellStyle name="Currency 3 2 4 2 3" xfId="839" xr:uid="{00000000-0005-0000-0000-00008D000000}"/>
    <cellStyle name="Currency 3 2 4 2 3 2" xfId="1631" xr:uid="{00000000-0005-0000-0000-00008E000000}"/>
    <cellStyle name="Currency 3 2 4 2 4" xfId="1235" xr:uid="{00000000-0005-0000-0000-00008F000000}"/>
    <cellStyle name="Currency 3 2 4 3" xfId="536" xr:uid="{00000000-0005-0000-0000-000090000000}"/>
    <cellStyle name="Currency 3 2 4 3 2" xfId="935" xr:uid="{00000000-0005-0000-0000-000091000000}"/>
    <cellStyle name="Currency 3 2 4 3 2 2" xfId="1727" xr:uid="{00000000-0005-0000-0000-000092000000}"/>
    <cellStyle name="Currency 3 2 4 3 3" xfId="1331" xr:uid="{00000000-0005-0000-0000-000093000000}"/>
    <cellStyle name="Currency 3 2 4 4" xfId="743" xr:uid="{00000000-0005-0000-0000-000094000000}"/>
    <cellStyle name="Currency 3 2 4 4 2" xfId="1535" xr:uid="{00000000-0005-0000-0000-000095000000}"/>
    <cellStyle name="Currency 3 2 4 5" xfId="1139" xr:uid="{00000000-0005-0000-0000-000096000000}"/>
    <cellStyle name="Currency 3 2 5" xfId="278" xr:uid="{00000000-0005-0000-0000-000097000000}"/>
    <cellStyle name="Currency 3 2 5 2" xfId="402" xr:uid="{00000000-0005-0000-0000-000098000000}"/>
    <cellStyle name="Currency 3 2 5 2 2" xfId="620" xr:uid="{00000000-0005-0000-0000-000099000000}"/>
    <cellStyle name="Currency 3 2 5 2 2 2" xfId="1019" xr:uid="{00000000-0005-0000-0000-00009A000000}"/>
    <cellStyle name="Currency 3 2 5 2 2 2 2" xfId="1811" xr:uid="{00000000-0005-0000-0000-00009B000000}"/>
    <cellStyle name="Currency 3 2 5 2 2 3" xfId="1415" xr:uid="{00000000-0005-0000-0000-00009C000000}"/>
    <cellStyle name="Currency 3 2 5 2 3" xfId="827" xr:uid="{00000000-0005-0000-0000-00009D000000}"/>
    <cellStyle name="Currency 3 2 5 2 3 2" xfId="1619" xr:uid="{00000000-0005-0000-0000-00009E000000}"/>
    <cellStyle name="Currency 3 2 5 2 4" xfId="1223" xr:uid="{00000000-0005-0000-0000-00009F000000}"/>
    <cellStyle name="Currency 3 2 5 3" xfId="524" xr:uid="{00000000-0005-0000-0000-0000A0000000}"/>
    <cellStyle name="Currency 3 2 5 3 2" xfId="923" xr:uid="{00000000-0005-0000-0000-0000A1000000}"/>
    <cellStyle name="Currency 3 2 5 3 2 2" xfId="1715" xr:uid="{00000000-0005-0000-0000-0000A2000000}"/>
    <cellStyle name="Currency 3 2 5 3 3" xfId="1319" xr:uid="{00000000-0005-0000-0000-0000A3000000}"/>
    <cellStyle name="Currency 3 2 5 4" xfId="731" xr:uid="{00000000-0005-0000-0000-0000A4000000}"/>
    <cellStyle name="Currency 3 2 5 4 2" xfId="1523" xr:uid="{00000000-0005-0000-0000-0000A5000000}"/>
    <cellStyle name="Currency 3 2 5 5" xfId="1127" xr:uid="{00000000-0005-0000-0000-0000A6000000}"/>
    <cellStyle name="Currency 3 2 6" xfId="262" xr:uid="{00000000-0005-0000-0000-0000A7000000}"/>
    <cellStyle name="Currency 3 2 6 2" xfId="390" xr:uid="{00000000-0005-0000-0000-0000A8000000}"/>
    <cellStyle name="Currency 3 2 6 2 2" xfId="608" xr:uid="{00000000-0005-0000-0000-0000A9000000}"/>
    <cellStyle name="Currency 3 2 6 2 2 2" xfId="1007" xr:uid="{00000000-0005-0000-0000-0000AA000000}"/>
    <cellStyle name="Currency 3 2 6 2 2 2 2" xfId="1799" xr:uid="{00000000-0005-0000-0000-0000AB000000}"/>
    <cellStyle name="Currency 3 2 6 2 2 3" xfId="1403" xr:uid="{00000000-0005-0000-0000-0000AC000000}"/>
    <cellStyle name="Currency 3 2 6 2 3" xfId="815" xr:uid="{00000000-0005-0000-0000-0000AD000000}"/>
    <cellStyle name="Currency 3 2 6 2 3 2" xfId="1607" xr:uid="{00000000-0005-0000-0000-0000AE000000}"/>
    <cellStyle name="Currency 3 2 6 2 4" xfId="1211" xr:uid="{00000000-0005-0000-0000-0000AF000000}"/>
    <cellStyle name="Currency 3 2 6 3" xfId="512" xr:uid="{00000000-0005-0000-0000-0000B0000000}"/>
    <cellStyle name="Currency 3 2 6 3 2" xfId="911" xr:uid="{00000000-0005-0000-0000-0000B1000000}"/>
    <cellStyle name="Currency 3 2 6 3 2 2" xfId="1703" xr:uid="{00000000-0005-0000-0000-0000B2000000}"/>
    <cellStyle name="Currency 3 2 6 3 3" xfId="1307" xr:uid="{00000000-0005-0000-0000-0000B3000000}"/>
    <cellStyle name="Currency 3 2 6 4" xfId="719" xr:uid="{00000000-0005-0000-0000-0000B4000000}"/>
    <cellStyle name="Currency 3 2 6 4 2" xfId="1511" xr:uid="{00000000-0005-0000-0000-0000B5000000}"/>
    <cellStyle name="Currency 3 2 6 5" xfId="1115" xr:uid="{00000000-0005-0000-0000-0000B6000000}"/>
    <cellStyle name="Currency 3 2 7" xfId="245" xr:uid="{00000000-0005-0000-0000-0000B7000000}"/>
    <cellStyle name="Currency 3 2 7 2" xfId="377" xr:uid="{00000000-0005-0000-0000-0000B8000000}"/>
    <cellStyle name="Currency 3 2 7 2 2" xfId="596" xr:uid="{00000000-0005-0000-0000-0000B9000000}"/>
    <cellStyle name="Currency 3 2 7 2 2 2" xfId="995" xr:uid="{00000000-0005-0000-0000-0000BA000000}"/>
    <cellStyle name="Currency 3 2 7 2 2 2 2" xfId="1787" xr:uid="{00000000-0005-0000-0000-0000BB000000}"/>
    <cellStyle name="Currency 3 2 7 2 2 3" xfId="1391" xr:uid="{00000000-0005-0000-0000-0000BC000000}"/>
    <cellStyle name="Currency 3 2 7 2 3" xfId="803" xr:uid="{00000000-0005-0000-0000-0000BD000000}"/>
    <cellStyle name="Currency 3 2 7 2 3 2" xfId="1595" xr:uid="{00000000-0005-0000-0000-0000BE000000}"/>
    <cellStyle name="Currency 3 2 7 2 4" xfId="1199" xr:uid="{00000000-0005-0000-0000-0000BF000000}"/>
    <cellStyle name="Currency 3 2 7 3" xfId="500" xr:uid="{00000000-0005-0000-0000-0000C0000000}"/>
    <cellStyle name="Currency 3 2 7 3 2" xfId="899" xr:uid="{00000000-0005-0000-0000-0000C1000000}"/>
    <cellStyle name="Currency 3 2 7 3 2 2" xfId="1691" xr:uid="{00000000-0005-0000-0000-0000C2000000}"/>
    <cellStyle name="Currency 3 2 7 3 3" xfId="1295" xr:uid="{00000000-0005-0000-0000-0000C3000000}"/>
    <cellStyle name="Currency 3 2 7 4" xfId="707" xr:uid="{00000000-0005-0000-0000-0000C4000000}"/>
    <cellStyle name="Currency 3 2 7 4 2" xfId="1499" xr:uid="{00000000-0005-0000-0000-0000C5000000}"/>
    <cellStyle name="Currency 3 2 7 5" xfId="1103" xr:uid="{00000000-0005-0000-0000-0000C6000000}"/>
    <cellStyle name="Currency 3 2 8" xfId="226" xr:uid="{00000000-0005-0000-0000-0000C7000000}"/>
    <cellStyle name="Currency 3 2 8 2" xfId="361" xr:uid="{00000000-0005-0000-0000-0000C8000000}"/>
    <cellStyle name="Currency 3 2 8 2 2" xfId="580" xr:uid="{00000000-0005-0000-0000-0000C9000000}"/>
    <cellStyle name="Currency 3 2 8 2 2 2" xfId="979" xr:uid="{00000000-0005-0000-0000-0000CA000000}"/>
    <cellStyle name="Currency 3 2 8 2 2 2 2" xfId="1771" xr:uid="{00000000-0005-0000-0000-0000CB000000}"/>
    <cellStyle name="Currency 3 2 8 2 2 3" xfId="1375" xr:uid="{00000000-0005-0000-0000-0000CC000000}"/>
    <cellStyle name="Currency 3 2 8 2 3" xfId="787" xr:uid="{00000000-0005-0000-0000-0000CD000000}"/>
    <cellStyle name="Currency 3 2 8 2 3 2" xfId="1579" xr:uid="{00000000-0005-0000-0000-0000CE000000}"/>
    <cellStyle name="Currency 3 2 8 2 4" xfId="1183" xr:uid="{00000000-0005-0000-0000-0000CF000000}"/>
    <cellStyle name="Currency 3 2 8 3" xfId="484" xr:uid="{00000000-0005-0000-0000-0000D0000000}"/>
    <cellStyle name="Currency 3 2 8 3 2" xfId="883" xr:uid="{00000000-0005-0000-0000-0000D1000000}"/>
    <cellStyle name="Currency 3 2 8 3 2 2" xfId="1675" xr:uid="{00000000-0005-0000-0000-0000D2000000}"/>
    <cellStyle name="Currency 3 2 8 3 3" xfId="1279" xr:uid="{00000000-0005-0000-0000-0000D3000000}"/>
    <cellStyle name="Currency 3 2 8 4" xfId="691" xr:uid="{00000000-0005-0000-0000-0000D4000000}"/>
    <cellStyle name="Currency 3 2 8 4 2" xfId="1483" xr:uid="{00000000-0005-0000-0000-0000D5000000}"/>
    <cellStyle name="Currency 3 2 8 5" xfId="1087" xr:uid="{00000000-0005-0000-0000-0000D6000000}"/>
    <cellStyle name="Currency 3 2 9" xfId="345" xr:uid="{00000000-0005-0000-0000-0000D7000000}"/>
    <cellStyle name="Currency 3 2 9 2" xfId="564" xr:uid="{00000000-0005-0000-0000-0000D8000000}"/>
    <cellStyle name="Currency 3 2 9 2 2" xfId="963" xr:uid="{00000000-0005-0000-0000-0000D9000000}"/>
    <cellStyle name="Currency 3 2 9 2 2 2" xfId="1755" xr:uid="{00000000-0005-0000-0000-0000DA000000}"/>
    <cellStyle name="Currency 3 2 9 2 3" xfId="1359" xr:uid="{00000000-0005-0000-0000-0000DB000000}"/>
    <cellStyle name="Currency 3 2 9 3" xfId="771" xr:uid="{00000000-0005-0000-0000-0000DC000000}"/>
    <cellStyle name="Currency 3 2 9 3 2" xfId="1563" xr:uid="{00000000-0005-0000-0000-0000DD000000}"/>
    <cellStyle name="Currency 3 2 9 4" xfId="1167" xr:uid="{00000000-0005-0000-0000-0000DE000000}"/>
    <cellStyle name="Currency 3 3" xfId="209" xr:uid="{00000000-0005-0000-0000-0000DF000000}"/>
    <cellStyle name="Currency 3 3 10" xfId="679" xr:uid="{00000000-0005-0000-0000-0000E0000000}"/>
    <cellStyle name="Currency 3 3 10 2" xfId="1471" xr:uid="{00000000-0005-0000-0000-0000E1000000}"/>
    <cellStyle name="Currency 3 3 11" xfId="1075" xr:uid="{00000000-0005-0000-0000-0000E2000000}"/>
    <cellStyle name="Currency 3 3 2" xfId="321" xr:uid="{00000000-0005-0000-0000-0000E3000000}"/>
    <cellStyle name="Currency 3 3 2 2" xfId="430" xr:uid="{00000000-0005-0000-0000-0000E4000000}"/>
    <cellStyle name="Currency 3 3 2 2 2" xfId="648" xr:uid="{00000000-0005-0000-0000-0000E5000000}"/>
    <cellStyle name="Currency 3 3 2 2 2 2" xfId="1047" xr:uid="{00000000-0005-0000-0000-0000E6000000}"/>
    <cellStyle name="Currency 3 3 2 2 2 2 2" xfId="1839" xr:uid="{00000000-0005-0000-0000-0000E7000000}"/>
    <cellStyle name="Currency 3 3 2 2 2 3" xfId="1443" xr:uid="{00000000-0005-0000-0000-0000E8000000}"/>
    <cellStyle name="Currency 3 3 2 2 3" xfId="855" xr:uid="{00000000-0005-0000-0000-0000E9000000}"/>
    <cellStyle name="Currency 3 3 2 2 3 2" xfId="1647" xr:uid="{00000000-0005-0000-0000-0000EA000000}"/>
    <cellStyle name="Currency 3 3 2 2 4" xfId="1251" xr:uid="{00000000-0005-0000-0000-0000EB000000}"/>
    <cellStyle name="Currency 3 3 2 3" xfId="552" xr:uid="{00000000-0005-0000-0000-0000EC000000}"/>
    <cellStyle name="Currency 3 3 2 3 2" xfId="951" xr:uid="{00000000-0005-0000-0000-0000ED000000}"/>
    <cellStyle name="Currency 3 3 2 3 2 2" xfId="1743" xr:uid="{00000000-0005-0000-0000-0000EE000000}"/>
    <cellStyle name="Currency 3 3 2 3 3" xfId="1347" xr:uid="{00000000-0005-0000-0000-0000EF000000}"/>
    <cellStyle name="Currency 3 3 2 4" xfId="759" xr:uid="{00000000-0005-0000-0000-0000F0000000}"/>
    <cellStyle name="Currency 3 3 2 4 2" xfId="1551" xr:uid="{00000000-0005-0000-0000-0000F1000000}"/>
    <cellStyle name="Currency 3 3 2 5" xfId="1155" xr:uid="{00000000-0005-0000-0000-0000F2000000}"/>
    <cellStyle name="Currency 3 3 3" xfId="299" xr:uid="{00000000-0005-0000-0000-0000F3000000}"/>
    <cellStyle name="Currency 3 3 3 2" xfId="418" xr:uid="{00000000-0005-0000-0000-0000F4000000}"/>
    <cellStyle name="Currency 3 3 3 2 2" xfId="636" xr:uid="{00000000-0005-0000-0000-0000F5000000}"/>
    <cellStyle name="Currency 3 3 3 2 2 2" xfId="1035" xr:uid="{00000000-0005-0000-0000-0000F6000000}"/>
    <cellStyle name="Currency 3 3 3 2 2 2 2" xfId="1827" xr:uid="{00000000-0005-0000-0000-0000F7000000}"/>
    <cellStyle name="Currency 3 3 3 2 2 3" xfId="1431" xr:uid="{00000000-0005-0000-0000-0000F8000000}"/>
    <cellStyle name="Currency 3 3 3 2 3" xfId="843" xr:uid="{00000000-0005-0000-0000-0000F9000000}"/>
    <cellStyle name="Currency 3 3 3 2 3 2" xfId="1635" xr:uid="{00000000-0005-0000-0000-0000FA000000}"/>
    <cellStyle name="Currency 3 3 3 2 4" xfId="1239" xr:uid="{00000000-0005-0000-0000-0000FB000000}"/>
    <cellStyle name="Currency 3 3 3 3" xfId="540" xr:uid="{00000000-0005-0000-0000-0000FC000000}"/>
    <cellStyle name="Currency 3 3 3 3 2" xfId="939" xr:uid="{00000000-0005-0000-0000-0000FD000000}"/>
    <cellStyle name="Currency 3 3 3 3 2 2" xfId="1731" xr:uid="{00000000-0005-0000-0000-0000FE000000}"/>
    <cellStyle name="Currency 3 3 3 3 3" xfId="1335" xr:uid="{00000000-0005-0000-0000-0000FF000000}"/>
    <cellStyle name="Currency 3 3 3 4" xfId="747" xr:uid="{00000000-0005-0000-0000-000000010000}"/>
    <cellStyle name="Currency 3 3 3 4 2" xfId="1539" xr:uid="{00000000-0005-0000-0000-000001010000}"/>
    <cellStyle name="Currency 3 3 3 5" xfId="1143" xr:uid="{00000000-0005-0000-0000-000002010000}"/>
    <cellStyle name="Currency 3 3 4" xfId="282" xr:uid="{00000000-0005-0000-0000-000003010000}"/>
    <cellStyle name="Currency 3 3 4 2" xfId="406" xr:uid="{00000000-0005-0000-0000-000004010000}"/>
    <cellStyle name="Currency 3 3 4 2 2" xfId="624" xr:uid="{00000000-0005-0000-0000-000005010000}"/>
    <cellStyle name="Currency 3 3 4 2 2 2" xfId="1023" xr:uid="{00000000-0005-0000-0000-000006010000}"/>
    <cellStyle name="Currency 3 3 4 2 2 2 2" xfId="1815" xr:uid="{00000000-0005-0000-0000-000007010000}"/>
    <cellStyle name="Currency 3 3 4 2 2 3" xfId="1419" xr:uid="{00000000-0005-0000-0000-000008010000}"/>
    <cellStyle name="Currency 3 3 4 2 3" xfId="831" xr:uid="{00000000-0005-0000-0000-000009010000}"/>
    <cellStyle name="Currency 3 3 4 2 3 2" xfId="1623" xr:uid="{00000000-0005-0000-0000-00000A010000}"/>
    <cellStyle name="Currency 3 3 4 2 4" xfId="1227" xr:uid="{00000000-0005-0000-0000-00000B010000}"/>
    <cellStyle name="Currency 3 3 4 3" xfId="528" xr:uid="{00000000-0005-0000-0000-00000C010000}"/>
    <cellStyle name="Currency 3 3 4 3 2" xfId="927" xr:uid="{00000000-0005-0000-0000-00000D010000}"/>
    <cellStyle name="Currency 3 3 4 3 2 2" xfId="1719" xr:uid="{00000000-0005-0000-0000-00000E010000}"/>
    <cellStyle name="Currency 3 3 4 3 3" xfId="1323" xr:uid="{00000000-0005-0000-0000-00000F010000}"/>
    <cellStyle name="Currency 3 3 4 4" xfId="735" xr:uid="{00000000-0005-0000-0000-000010010000}"/>
    <cellStyle name="Currency 3 3 4 4 2" xfId="1527" xr:uid="{00000000-0005-0000-0000-000011010000}"/>
    <cellStyle name="Currency 3 3 4 5" xfId="1131" xr:uid="{00000000-0005-0000-0000-000012010000}"/>
    <cellStyle name="Currency 3 3 5" xfId="266" xr:uid="{00000000-0005-0000-0000-000013010000}"/>
    <cellStyle name="Currency 3 3 5 2" xfId="394" xr:uid="{00000000-0005-0000-0000-000014010000}"/>
    <cellStyle name="Currency 3 3 5 2 2" xfId="612" xr:uid="{00000000-0005-0000-0000-000015010000}"/>
    <cellStyle name="Currency 3 3 5 2 2 2" xfId="1011" xr:uid="{00000000-0005-0000-0000-000016010000}"/>
    <cellStyle name="Currency 3 3 5 2 2 2 2" xfId="1803" xr:uid="{00000000-0005-0000-0000-000017010000}"/>
    <cellStyle name="Currency 3 3 5 2 2 3" xfId="1407" xr:uid="{00000000-0005-0000-0000-000018010000}"/>
    <cellStyle name="Currency 3 3 5 2 3" xfId="819" xr:uid="{00000000-0005-0000-0000-000019010000}"/>
    <cellStyle name="Currency 3 3 5 2 3 2" xfId="1611" xr:uid="{00000000-0005-0000-0000-00001A010000}"/>
    <cellStyle name="Currency 3 3 5 2 4" xfId="1215" xr:uid="{00000000-0005-0000-0000-00001B010000}"/>
    <cellStyle name="Currency 3 3 5 3" xfId="516" xr:uid="{00000000-0005-0000-0000-00001C010000}"/>
    <cellStyle name="Currency 3 3 5 3 2" xfId="915" xr:uid="{00000000-0005-0000-0000-00001D010000}"/>
    <cellStyle name="Currency 3 3 5 3 2 2" xfId="1707" xr:uid="{00000000-0005-0000-0000-00001E010000}"/>
    <cellStyle name="Currency 3 3 5 3 3" xfId="1311" xr:uid="{00000000-0005-0000-0000-00001F010000}"/>
    <cellStyle name="Currency 3 3 5 4" xfId="723" xr:uid="{00000000-0005-0000-0000-000020010000}"/>
    <cellStyle name="Currency 3 3 5 4 2" xfId="1515" xr:uid="{00000000-0005-0000-0000-000021010000}"/>
    <cellStyle name="Currency 3 3 5 5" xfId="1119" xr:uid="{00000000-0005-0000-0000-000022010000}"/>
    <cellStyle name="Currency 3 3 6" xfId="249" xr:uid="{00000000-0005-0000-0000-000023010000}"/>
    <cellStyle name="Currency 3 3 6 2" xfId="381" xr:uid="{00000000-0005-0000-0000-000024010000}"/>
    <cellStyle name="Currency 3 3 6 2 2" xfId="600" xr:uid="{00000000-0005-0000-0000-000025010000}"/>
    <cellStyle name="Currency 3 3 6 2 2 2" xfId="999" xr:uid="{00000000-0005-0000-0000-000026010000}"/>
    <cellStyle name="Currency 3 3 6 2 2 2 2" xfId="1791" xr:uid="{00000000-0005-0000-0000-000027010000}"/>
    <cellStyle name="Currency 3 3 6 2 2 3" xfId="1395" xr:uid="{00000000-0005-0000-0000-000028010000}"/>
    <cellStyle name="Currency 3 3 6 2 3" xfId="807" xr:uid="{00000000-0005-0000-0000-000029010000}"/>
    <cellStyle name="Currency 3 3 6 2 3 2" xfId="1599" xr:uid="{00000000-0005-0000-0000-00002A010000}"/>
    <cellStyle name="Currency 3 3 6 2 4" xfId="1203" xr:uid="{00000000-0005-0000-0000-00002B010000}"/>
    <cellStyle name="Currency 3 3 6 3" xfId="504" xr:uid="{00000000-0005-0000-0000-00002C010000}"/>
    <cellStyle name="Currency 3 3 6 3 2" xfId="903" xr:uid="{00000000-0005-0000-0000-00002D010000}"/>
    <cellStyle name="Currency 3 3 6 3 2 2" xfId="1695" xr:uid="{00000000-0005-0000-0000-00002E010000}"/>
    <cellStyle name="Currency 3 3 6 3 3" xfId="1299" xr:uid="{00000000-0005-0000-0000-00002F010000}"/>
    <cellStyle name="Currency 3 3 6 4" xfId="711" xr:uid="{00000000-0005-0000-0000-000030010000}"/>
    <cellStyle name="Currency 3 3 6 4 2" xfId="1503" xr:uid="{00000000-0005-0000-0000-000031010000}"/>
    <cellStyle name="Currency 3 3 6 5" xfId="1107" xr:uid="{00000000-0005-0000-0000-000032010000}"/>
    <cellStyle name="Currency 3 3 7" xfId="230" xr:uid="{00000000-0005-0000-0000-000033010000}"/>
    <cellStyle name="Currency 3 3 7 2" xfId="365" xr:uid="{00000000-0005-0000-0000-000034010000}"/>
    <cellStyle name="Currency 3 3 7 2 2" xfId="584" xr:uid="{00000000-0005-0000-0000-000035010000}"/>
    <cellStyle name="Currency 3 3 7 2 2 2" xfId="983" xr:uid="{00000000-0005-0000-0000-000036010000}"/>
    <cellStyle name="Currency 3 3 7 2 2 2 2" xfId="1775" xr:uid="{00000000-0005-0000-0000-000037010000}"/>
    <cellStyle name="Currency 3 3 7 2 2 3" xfId="1379" xr:uid="{00000000-0005-0000-0000-000038010000}"/>
    <cellStyle name="Currency 3 3 7 2 3" xfId="791" xr:uid="{00000000-0005-0000-0000-000039010000}"/>
    <cellStyle name="Currency 3 3 7 2 3 2" xfId="1583" xr:uid="{00000000-0005-0000-0000-00003A010000}"/>
    <cellStyle name="Currency 3 3 7 2 4" xfId="1187" xr:uid="{00000000-0005-0000-0000-00003B010000}"/>
    <cellStyle name="Currency 3 3 7 3" xfId="488" xr:uid="{00000000-0005-0000-0000-00003C010000}"/>
    <cellStyle name="Currency 3 3 7 3 2" xfId="887" xr:uid="{00000000-0005-0000-0000-00003D010000}"/>
    <cellStyle name="Currency 3 3 7 3 2 2" xfId="1679" xr:uid="{00000000-0005-0000-0000-00003E010000}"/>
    <cellStyle name="Currency 3 3 7 3 3" xfId="1283" xr:uid="{00000000-0005-0000-0000-00003F010000}"/>
    <cellStyle name="Currency 3 3 7 4" xfId="695" xr:uid="{00000000-0005-0000-0000-000040010000}"/>
    <cellStyle name="Currency 3 3 7 4 2" xfId="1487" xr:uid="{00000000-0005-0000-0000-000041010000}"/>
    <cellStyle name="Currency 3 3 7 5" xfId="1091" xr:uid="{00000000-0005-0000-0000-000042010000}"/>
    <cellStyle name="Currency 3 3 8" xfId="349" xr:uid="{00000000-0005-0000-0000-000043010000}"/>
    <cellStyle name="Currency 3 3 8 2" xfId="568" xr:uid="{00000000-0005-0000-0000-000044010000}"/>
    <cellStyle name="Currency 3 3 8 2 2" xfId="967" xr:uid="{00000000-0005-0000-0000-000045010000}"/>
    <cellStyle name="Currency 3 3 8 2 2 2" xfId="1759" xr:uid="{00000000-0005-0000-0000-000046010000}"/>
    <cellStyle name="Currency 3 3 8 2 3" xfId="1363" xr:uid="{00000000-0005-0000-0000-000047010000}"/>
    <cellStyle name="Currency 3 3 8 3" xfId="775" xr:uid="{00000000-0005-0000-0000-000048010000}"/>
    <cellStyle name="Currency 3 3 8 3 2" xfId="1567" xr:uid="{00000000-0005-0000-0000-000049010000}"/>
    <cellStyle name="Currency 3 3 8 4" xfId="1171" xr:uid="{00000000-0005-0000-0000-00004A010000}"/>
    <cellStyle name="Currency 3 3 9" xfId="472" xr:uid="{00000000-0005-0000-0000-00004B010000}"/>
    <cellStyle name="Currency 3 3 9 2" xfId="871" xr:uid="{00000000-0005-0000-0000-00004C010000}"/>
    <cellStyle name="Currency 3 3 9 2 2" xfId="1663" xr:uid="{00000000-0005-0000-0000-00004D010000}"/>
    <cellStyle name="Currency 3 3 9 3" xfId="1267" xr:uid="{00000000-0005-0000-0000-00004E010000}"/>
    <cellStyle name="Currency 3 4" xfId="310" xr:uid="{00000000-0005-0000-0000-00004F010000}"/>
    <cellStyle name="Currency 3 4 2" xfId="422" xr:uid="{00000000-0005-0000-0000-000050010000}"/>
    <cellStyle name="Currency 3 4 2 2" xfId="640" xr:uid="{00000000-0005-0000-0000-000051010000}"/>
    <cellStyle name="Currency 3 4 2 2 2" xfId="1039" xr:uid="{00000000-0005-0000-0000-000052010000}"/>
    <cellStyle name="Currency 3 4 2 2 2 2" xfId="1831" xr:uid="{00000000-0005-0000-0000-000053010000}"/>
    <cellStyle name="Currency 3 4 2 2 3" xfId="1435" xr:uid="{00000000-0005-0000-0000-000054010000}"/>
    <cellStyle name="Currency 3 4 2 3" xfId="847" xr:uid="{00000000-0005-0000-0000-000055010000}"/>
    <cellStyle name="Currency 3 4 2 3 2" xfId="1639" xr:uid="{00000000-0005-0000-0000-000056010000}"/>
    <cellStyle name="Currency 3 4 2 4" xfId="1243" xr:uid="{00000000-0005-0000-0000-000057010000}"/>
    <cellStyle name="Currency 3 4 3" xfId="544" xr:uid="{00000000-0005-0000-0000-000058010000}"/>
    <cellStyle name="Currency 3 4 3 2" xfId="943" xr:uid="{00000000-0005-0000-0000-000059010000}"/>
    <cellStyle name="Currency 3 4 3 2 2" xfId="1735" xr:uid="{00000000-0005-0000-0000-00005A010000}"/>
    <cellStyle name="Currency 3 4 3 3" xfId="1339" xr:uid="{00000000-0005-0000-0000-00005B010000}"/>
    <cellStyle name="Currency 3 4 4" xfId="751" xr:uid="{00000000-0005-0000-0000-00005C010000}"/>
    <cellStyle name="Currency 3 4 4 2" xfId="1543" xr:uid="{00000000-0005-0000-0000-00005D010000}"/>
    <cellStyle name="Currency 3 4 5" xfId="1147" xr:uid="{00000000-0005-0000-0000-00005E010000}"/>
    <cellStyle name="Currency 3 5" xfId="291" xr:uid="{00000000-0005-0000-0000-00005F010000}"/>
    <cellStyle name="Currency 3 5 2" xfId="410" xr:uid="{00000000-0005-0000-0000-000060010000}"/>
    <cellStyle name="Currency 3 5 2 2" xfId="628" xr:uid="{00000000-0005-0000-0000-000061010000}"/>
    <cellStyle name="Currency 3 5 2 2 2" xfId="1027" xr:uid="{00000000-0005-0000-0000-000062010000}"/>
    <cellStyle name="Currency 3 5 2 2 2 2" xfId="1819" xr:uid="{00000000-0005-0000-0000-000063010000}"/>
    <cellStyle name="Currency 3 5 2 2 3" xfId="1423" xr:uid="{00000000-0005-0000-0000-000064010000}"/>
    <cellStyle name="Currency 3 5 2 3" xfId="835" xr:uid="{00000000-0005-0000-0000-000065010000}"/>
    <cellStyle name="Currency 3 5 2 3 2" xfId="1627" xr:uid="{00000000-0005-0000-0000-000066010000}"/>
    <cellStyle name="Currency 3 5 2 4" xfId="1231" xr:uid="{00000000-0005-0000-0000-000067010000}"/>
    <cellStyle name="Currency 3 5 3" xfId="532" xr:uid="{00000000-0005-0000-0000-000068010000}"/>
    <cellStyle name="Currency 3 5 3 2" xfId="931" xr:uid="{00000000-0005-0000-0000-000069010000}"/>
    <cellStyle name="Currency 3 5 3 2 2" xfId="1723" xr:uid="{00000000-0005-0000-0000-00006A010000}"/>
    <cellStyle name="Currency 3 5 3 3" xfId="1327" xr:uid="{00000000-0005-0000-0000-00006B010000}"/>
    <cellStyle name="Currency 3 5 4" xfId="739" xr:uid="{00000000-0005-0000-0000-00006C010000}"/>
    <cellStyle name="Currency 3 5 4 2" xfId="1531" xr:uid="{00000000-0005-0000-0000-00006D010000}"/>
    <cellStyle name="Currency 3 5 5" xfId="1135" xr:uid="{00000000-0005-0000-0000-00006E010000}"/>
    <cellStyle name="Currency 3 6" xfId="274" xr:uid="{00000000-0005-0000-0000-00006F010000}"/>
    <cellStyle name="Currency 3 6 2" xfId="398" xr:uid="{00000000-0005-0000-0000-000070010000}"/>
    <cellStyle name="Currency 3 6 2 2" xfId="616" xr:uid="{00000000-0005-0000-0000-000071010000}"/>
    <cellStyle name="Currency 3 6 2 2 2" xfId="1015" xr:uid="{00000000-0005-0000-0000-000072010000}"/>
    <cellStyle name="Currency 3 6 2 2 2 2" xfId="1807" xr:uid="{00000000-0005-0000-0000-000073010000}"/>
    <cellStyle name="Currency 3 6 2 2 3" xfId="1411" xr:uid="{00000000-0005-0000-0000-000074010000}"/>
    <cellStyle name="Currency 3 6 2 3" xfId="823" xr:uid="{00000000-0005-0000-0000-000075010000}"/>
    <cellStyle name="Currency 3 6 2 3 2" xfId="1615" xr:uid="{00000000-0005-0000-0000-000076010000}"/>
    <cellStyle name="Currency 3 6 2 4" xfId="1219" xr:uid="{00000000-0005-0000-0000-000077010000}"/>
    <cellStyle name="Currency 3 6 3" xfId="520" xr:uid="{00000000-0005-0000-0000-000078010000}"/>
    <cellStyle name="Currency 3 6 3 2" xfId="919" xr:uid="{00000000-0005-0000-0000-000079010000}"/>
    <cellStyle name="Currency 3 6 3 2 2" xfId="1711" xr:uid="{00000000-0005-0000-0000-00007A010000}"/>
    <cellStyle name="Currency 3 6 3 3" xfId="1315" xr:uid="{00000000-0005-0000-0000-00007B010000}"/>
    <cellStyle name="Currency 3 6 4" xfId="727" xr:uid="{00000000-0005-0000-0000-00007C010000}"/>
    <cellStyle name="Currency 3 6 4 2" xfId="1519" xr:uid="{00000000-0005-0000-0000-00007D010000}"/>
    <cellStyle name="Currency 3 6 5" xfId="1123" xr:uid="{00000000-0005-0000-0000-00007E010000}"/>
    <cellStyle name="Currency 3 7" xfId="257" xr:uid="{00000000-0005-0000-0000-00007F010000}"/>
    <cellStyle name="Currency 3 7 2" xfId="386" xr:uid="{00000000-0005-0000-0000-000080010000}"/>
    <cellStyle name="Currency 3 7 2 2" xfId="604" xr:uid="{00000000-0005-0000-0000-000081010000}"/>
    <cellStyle name="Currency 3 7 2 2 2" xfId="1003" xr:uid="{00000000-0005-0000-0000-000082010000}"/>
    <cellStyle name="Currency 3 7 2 2 2 2" xfId="1795" xr:uid="{00000000-0005-0000-0000-000083010000}"/>
    <cellStyle name="Currency 3 7 2 2 3" xfId="1399" xr:uid="{00000000-0005-0000-0000-000084010000}"/>
    <cellStyle name="Currency 3 7 2 3" xfId="811" xr:uid="{00000000-0005-0000-0000-000085010000}"/>
    <cellStyle name="Currency 3 7 2 3 2" xfId="1603" xr:uid="{00000000-0005-0000-0000-000086010000}"/>
    <cellStyle name="Currency 3 7 2 4" xfId="1207" xr:uid="{00000000-0005-0000-0000-000087010000}"/>
    <cellStyle name="Currency 3 7 3" xfId="508" xr:uid="{00000000-0005-0000-0000-000088010000}"/>
    <cellStyle name="Currency 3 7 3 2" xfId="907" xr:uid="{00000000-0005-0000-0000-000089010000}"/>
    <cellStyle name="Currency 3 7 3 2 2" xfId="1699" xr:uid="{00000000-0005-0000-0000-00008A010000}"/>
    <cellStyle name="Currency 3 7 3 3" xfId="1303" xr:uid="{00000000-0005-0000-0000-00008B010000}"/>
    <cellStyle name="Currency 3 7 4" xfId="715" xr:uid="{00000000-0005-0000-0000-00008C010000}"/>
    <cellStyle name="Currency 3 7 4 2" xfId="1507" xr:uid="{00000000-0005-0000-0000-00008D010000}"/>
    <cellStyle name="Currency 3 7 5" xfId="1111" xr:uid="{00000000-0005-0000-0000-00008E010000}"/>
    <cellStyle name="Currency 3 8" xfId="241" xr:uid="{00000000-0005-0000-0000-00008F010000}"/>
    <cellStyle name="Currency 3 8 2" xfId="373" xr:uid="{00000000-0005-0000-0000-000090010000}"/>
    <cellStyle name="Currency 3 8 2 2" xfId="592" xr:uid="{00000000-0005-0000-0000-000091010000}"/>
    <cellStyle name="Currency 3 8 2 2 2" xfId="991" xr:uid="{00000000-0005-0000-0000-000092010000}"/>
    <cellStyle name="Currency 3 8 2 2 2 2" xfId="1783" xr:uid="{00000000-0005-0000-0000-000093010000}"/>
    <cellStyle name="Currency 3 8 2 2 3" xfId="1387" xr:uid="{00000000-0005-0000-0000-000094010000}"/>
    <cellStyle name="Currency 3 8 2 3" xfId="799" xr:uid="{00000000-0005-0000-0000-000095010000}"/>
    <cellStyle name="Currency 3 8 2 3 2" xfId="1591" xr:uid="{00000000-0005-0000-0000-000096010000}"/>
    <cellStyle name="Currency 3 8 2 4" xfId="1195" xr:uid="{00000000-0005-0000-0000-000097010000}"/>
    <cellStyle name="Currency 3 8 3" xfId="496" xr:uid="{00000000-0005-0000-0000-000098010000}"/>
    <cellStyle name="Currency 3 8 3 2" xfId="895" xr:uid="{00000000-0005-0000-0000-000099010000}"/>
    <cellStyle name="Currency 3 8 3 2 2" xfId="1687" xr:uid="{00000000-0005-0000-0000-00009A010000}"/>
    <cellStyle name="Currency 3 8 3 3" xfId="1291" xr:uid="{00000000-0005-0000-0000-00009B010000}"/>
    <cellStyle name="Currency 3 8 4" xfId="703" xr:uid="{00000000-0005-0000-0000-00009C010000}"/>
    <cellStyle name="Currency 3 8 4 2" xfId="1495" xr:uid="{00000000-0005-0000-0000-00009D010000}"/>
    <cellStyle name="Currency 3 8 5" xfId="1099" xr:uid="{00000000-0005-0000-0000-00009E010000}"/>
    <cellStyle name="Currency 3 9" xfId="222" xr:uid="{00000000-0005-0000-0000-00009F010000}"/>
    <cellStyle name="Currency 3 9 2" xfId="357" xr:uid="{00000000-0005-0000-0000-0000A0010000}"/>
    <cellStyle name="Currency 3 9 2 2" xfId="576" xr:uid="{00000000-0005-0000-0000-0000A1010000}"/>
    <cellStyle name="Currency 3 9 2 2 2" xfId="975" xr:uid="{00000000-0005-0000-0000-0000A2010000}"/>
    <cellStyle name="Currency 3 9 2 2 2 2" xfId="1767" xr:uid="{00000000-0005-0000-0000-0000A3010000}"/>
    <cellStyle name="Currency 3 9 2 2 3" xfId="1371" xr:uid="{00000000-0005-0000-0000-0000A4010000}"/>
    <cellStyle name="Currency 3 9 2 3" xfId="783" xr:uid="{00000000-0005-0000-0000-0000A5010000}"/>
    <cellStyle name="Currency 3 9 2 3 2" xfId="1575" xr:uid="{00000000-0005-0000-0000-0000A6010000}"/>
    <cellStyle name="Currency 3 9 2 4" xfId="1179" xr:uid="{00000000-0005-0000-0000-0000A7010000}"/>
    <cellStyle name="Currency 3 9 3" xfId="480" xr:uid="{00000000-0005-0000-0000-0000A8010000}"/>
    <cellStyle name="Currency 3 9 3 2" xfId="879" xr:uid="{00000000-0005-0000-0000-0000A9010000}"/>
    <cellStyle name="Currency 3 9 3 2 2" xfId="1671" xr:uid="{00000000-0005-0000-0000-0000AA010000}"/>
    <cellStyle name="Currency 3 9 3 3" xfId="1275" xr:uid="{00000000-0005-0000-0000-0000AB010000}"/>
    <cellStyle name="Currency 3 9 4" xfId="687" xr:uid="{00000000-0005-0000-0000-0000AC010000}"/>
    <cellStyle name="Currency 3 9 4 2" xfId="1479" xr:uid="{00000000-0005-0000-0000-0000AD010000}"/>
    <cellStyle name="Currency 3 9 5" xfId="1083" xr:uid="{00000000-0005-0000-0000-0000AE010000}"/>
    <cellStyle name="Currency 4" xfId="190" xr:uid="{00000000-0005-0000-0000-0000AF010000}"/>
    <cellStyle name="Currency 4 10" xfId="343" xr:uid="{00000000-0005-0000-0000-0000B0010000}"/>
    <cellStyle name="Currency 4 10 2" xfId="562" xr:uid="{00000000-0005-0000-0000-0000B1010000}"/>
    <cellStyle name="Currency 4 10 2 2" xfId="961" xr:uid="{00000000-0005-0000-0000-0000B2010000}"/>
    <cellStyle name="Currency 4 10 2 2 2" xfId="1753" xr:uid="{00000000-0005-0000-0000-0000B3010000}"/>
    <cellStyle name="Currency 4 10 2 3" xfId="1357" xr:uid="{00000000-0005-0000-0000-0000B4010000}"/>
    <cellStyle name="Currency 4 10 3" xfId="769" xr:uid="{00000000-0005-0000-0000-0000B5010000}"/>
    <cellStyle name="Currency 4 10 3 2" xfId="1561" xr:uid="{00000000-0005-0000-0000-0000B6010000}"/>
    <cellStyle name="Currency 4 10 4" xfId="1165" xr:uid="{00000000-0005-0000-0000-0000B7010000}"/>
    <cellStyle name="Currency 4 11" xfId="466" xr:uid="{00000000-0005-0000-0000-0000B8010000}"/>
    <cellStyle name="Currency 4 11 2" xfId="865" xr:uid="{00000000-0005-0000-0000-0000B9010000}"/>
    <cellStyle name="Currency 4 11 2 2" xfId="1657" xr:uid="{00000000-0005-0000-0000-0000BA010000}"/>
    <cellStyle name="Currency 4 11 3" xfId="1261" xr:uid="{00000000-0005-0000-0000-0000BB010000}"/>
    <cellStyle name="Currency 4 12" xfId="673" xr:uid="{00000000-0005-0000-0000-0000BC010000}"/>
    <cellStyle name="Currency 4 12 2" xfId="1465" xr:uid="{00000000-0005-0000-0000-0000BD010000}"/>
    <cellStyle name="Currency 4 13" xfId="1069" xr:uid="{00000000-0005-0000-0000-0000BE010000}"/>
    <cellStyle name="Currency 4 2" xfId="206" xr:uid="{00000000-0005-0000-0000-0000BF010000}"/>
    <cellStyle name="Currency 4 2 10" xfId="470" xr:uid="{00000000-0005-0000-0000-0000C0010000}"/>
    <cellStyle name="Currency 4 2 10 2" xfId="869" xr:uid="{00000000-0005-0000-0000-0000C1010000}"/>
    <cellStyle name="Currency 4 2 10 2 2" xfId="1661" xr:uid="{00000000-0005-0000-0000-0000C2010000}"/>
    <cellStyle name="Currency 4 2 10 3" xfId="1265" xr:uid="{00000000-0005-0000-0000-0000C3010000}"/>
    <cellStyle name="Currency 4 2 11" xfId="677" xr:uid="{00000000-0005-0000-0000-0000C4010000}"/>
    <cellStyle name="Currency 4 2 11 2" xfId="1469" xr:uid="{00000000-0005-0000-0000-0000C5010000}"/>
    <cellStyle name="Currency 4 2 12" xfId="1073" xr:uid="{00000000-0005-0000-0000-0000C6010000}"/>
    <cellStyle name="Currency 4 2 2" xfId="215" xr:uid="{00000000-0005-0000-0000-0000C7010000}"/>
    <cellStyle name="Currency 4 2 2 2" xfId="327" xr:uid="{00000000-0005-0000-0000-0000C8010000}"/>
    <cellStyle name="Currency 4 2 2 2 2" xfId="436" xr:uid="{00000000-0005-0000-0000-0000C9010000}"/>
    <cellStyle name="Currency 4 2 2 2 2 2" xfId="654" xr:uid="{00000000-0005-0000-0000-0000CA010000}"/>
    <cellStyle name="Currency 4 2 2 2 2 2 2" xfId="1053" xr:uid="{00000000-0005-0000-0000-0000CB010000}"/>
    <cellStyle name="Currency 4 2 2 2 2 2 2 2" xfId="1845" xr:uid="{00000000-0005-0000-0000-0000CC010000}"/>
    <cellStyle name="Currency 4 2 2 2 2 2 3" xfId="1449" xr:uid="{00000000-0005-0000-0000-0000CD010000}"/>
    <cellStyle name="Currency 4 2 2 2 2 3" xfId="861" xr:uid="{00000000-0005-0000-0000-0000CE010000}"/>
    <cellStyle name="Currency 4 2 2 2 2 3 2" xfId="1653" xr:uid="{00000000-0005-0000-0000-0000CF010000}"/>
    <cellStyle name="Currency 4 2 2 2 2 4" xfId="1257" xr:uid="{00000000-0005-0000-0000-0000D0010000}"/>
    <cellStyle name="Currency 4 2 2 2 3" xfId="558" xr:uid="{00000000-0005-0000-0000-0000D1010000}"/>
    <cellStyle name="Currency 4 2 2 2 3 2" xfId="957" xr:uid="{00000000-0005-0000-0000-0000D2010000}"/>
    <cellStyle name="Currency 4 2 2 2 3 2 2" xfId="1749" xr:uid="{00000000-0005-0000-0000-0000D3010000}"/>
    <cellStyle name="Currency 4 2 2 2 3 3" xfId="1353" xr:uid="{00000000-0005-0000-0000-0000D4010000}"/>
    <cellStyle name="Currency 4 2 2 2 4" xfId="765" xr:uid="{00000000-0005-0000-0000-0000D5010000}"/>
    <cellStyle name="Currency 4 2 2 2 4 2" xfId="1557" xr:uid="{00000000-0005-0000-0000-0000D6010000}"/>
    <cellStyle name="Currency 4 2 2 2 5" xfId="1161" xr:uid="{00000000-0005-0000-0000-0000D7010000}"/>
    <cellStyle name="Currency 4 2 2 3" xfId="236" xr:uid="{00000000-0005-0000-0000-0000D8010000}"/>
    <cellStyle name="Currency 4 2 2 3 2" xfId="371" xr:uid="{00000000-0005-0000-0000-0000D9010000}"/>
    <cellStyle name="Currency 4 2 2 3 2 2" xfId="590" xr:uid="{00000000-0005-0000-0000-0000DA010000}"/>
    <cellStyle name="Currency 4 2 2 3 2 2 2" xfId="989" xr:uid="{00000000-0005-0000-0000-0000DB010000}"/>
    <cellStyle name="Currency 4 2 2 3 2 2 2 2" xfId="1781" xr:uid="{00000000-0005-0000-0000-0000DC010000}"/>
    <cellStyle name="Currency 4 2 2 3 2 2 3" xfId="1385" xr:uid="{00000000-0005-0000-0000-0000DD010000}"/>
    <cellStyle name="Currency 4 2 2 3 2 3" xfId="797" xr:uid="{00000000-0005-0000-0000-0000DE010000}"/>
    <cellStyle name="Currency 4 2 2 3 2 3 2" xfId="1589" xr:uid="{00000000-0005-0000-0000-0000DF010000}"/>
    <cellStyle name="Currency 4 2 2 3 2 4" xfId="1193" xr:uid="{00000000-0005-0000-0000-0000E0010000}"/>
    <cellStyle name="Currency 4 2 2 3 3" xfId="494" xr:uid="{00000000-0005-0000-0000-0000E1010000}"/>
    <cellStyle name="Currency 4 2 2 3 3 2" xfId="893" xr:uid="{00000000-0005-0000-0000-0000E2010000}"/>
    <cellStyle name="Currency 4 2 2 3 3 2 2" xfId="1685" xr:uid="{00000000-0005-0000-0000-0000E3010000}"/>
    <cellStyle name="Currency 4 2 2 3 3 3" xfId="1289" xr:uid="{00000000-0005-0000-0000-0000E4010000}"/>
    <cellStyle name="Currency 4 2 2 3 4" xfId="701" xr:uid="{00000000-0005-0000-0000-0000E5010000}"/>
    <cellStyle name="Currency 4 2 2 3 4 2" xfId="1493" xr:uid="{00000000-0005-0000-0000-0000E6010000}"/>
    <cellStyle name="Currency 4 2 2 3 5" xfId="1097" xr:uid="{00000000-0005-0000-0000-0000E7010000}"/>
    <cellStyle name="Currency 4 2 2 4" xfId="355" xr:uid="{00000000-0005-0000-0000-0000E8010000}"/>
    <cellStyle name="Currency 4 2 2 4 2" xfId="574" xr:uid="{00000000-0005-0000-0000-0000E9010000}"/>
    <cellStyle name="Currency 4 2 2 4 2 2" xfId="973" xr:uid="{00000000-0005-0000-0000-0000EA010000}"/>
    <cellStyle name="Currency 4 2 2 4 2 2 2" xfId="1765" xr:uid="{00000000-0005-0000-0000-0000EB010000}"/>
    <cellStyle name="Currency 4 2 2 4 2 3" xfId="1369" xr:uid="{00000000-0005-0000-0000-0000EC010000}"/>
    <cellStyle name="Currency 4 2 2 4 3" xfId="781" xr:uid="{00000000-0005-0000-0000-0000ED010000}"/>
    <cellStyle name="Currency 4 2 2 4 3 2" xfId="1573" xr:uid="{00000000-0005-0000-0000-0000EE010000}"/>
    <cellStyle name="Currency 4 2 2 4 4" xfId="1177" xr:uid="{00000000-0005-0000-0000-0000EF010000}"/>
    <cellStyle name="Currency 4 2 2 5" xfId="478" xr:uid="{00000000-0005-0000-0000-0000F0010000}"/>
    <cellStyle name="Currency 4 2 2 5 2" xfId="877" xr:uid="{00000000-0005-0000-0000-0000F1010000}"/>
    <cellStyle name="Currency 4 2 2 5 2 2" xfId="1669" xr:uid="{00000000-0005-0000-0000-0000F2010000}"/>
    <cellStyle name="Currency 4 2 2 5 3" xfId="1273" xr:uid="{00000000-0005-0000-0000-0000F3010000}"/>
    <cellStyle name="Currency 4 2 2 6" xfId="685" xr:uid="{00000000-0005-0000-0000-0000F4010000}"/>
    <cellStyle name="Currency 4 2 2 6 2" xfId="1477" xr:uid="{00000000-0005-0000-0000-0000F5010000}"/>
    <cellStyle name="Currency 4 2 2 7" xfId="1081" xr:uid="{00000000-0005-0000-0000-0000F6010000}"/>
    <cellStyle name="Currency 4 2 3" xfId="316" xr:uid="{00000000-0005-0000-0000-0000F7010000}"/>
    <cellStyle name="Currency 4 2 3 2" xfId="428" xr:uid="{00000000-0005-0000-0000-0000F8010000}"/>
    <cellStyle name="Currency 4 2 3 2 2" xfId="646" xr:uid="{00000000-0005-0000-0000-0000F9010000}"/>
    <cellStyle name="Currency 4 2 3 2 2 2" xfId="1045" xr:uid="{00000000-0005-0000-0000-0000FA010000}"/>
    <cellStyle name="Currency 4 2 3 2 2 2 2" xfId="1837" xr:uid="{00000000-0005-0000-0000-0000FB010000}"/>
    <cellStyle name="Currency 4 2 3 2 2 3" xfId="1441" xr:uid="{00000000-0005-0000-0000-0000FC010000}"/>
    <cellStyle name="Currency 4 2 3 2 3" xfId="853" xr:uid="{00000000-0005-0000-0000-0000FD010000}"/>
    <cellStyle name="Currency 4 2 3 2 3 2" xfId="1645" xr:uid="{00000000-0005-0000-0000-0000FE010000}"/>
    <cellStyle name="Currency 4 2 3 2 4" xfId="1249" xr:uid="{00000000-0005-0000-0000-0000FF010000}"/>
    <cellStyle name="Currency 4 2 3 3" xfId="550" xr:uid="{00000000-0005-0000-0000-000000020000}"/>
    <cellStyle name="Currency 4 2 3 3 2" xfId="949" xr:uid="{00000000-0005-0000-0000-000001020000}"/>
    <cellStyle name="Currency 4 2 3 3 2 2" xfId="1741" xr:uid="{00000000-0005-0000-0000-000002020000}"/>
    <cellStyle name="Currency 4 2 3 3 3" xfId="1345" xr:uid="{00000000-0005-0000-0000-000003020000}"/>
    <cellStyle name="Currency 4 2 3 4" xfId="757" xr:uid="{00000000-0005-0000-0000-000004020000}"/>
    <cellStyle name="Currency 4 2 3 4 2" xfId="1549" xr:uid="{00000000-0005-0000-0000-000005020000}"/>
    <cellStyle name="Currency 4 2 3 5" xfId="1153" xr:uid="{00000000-0005-0000-0000-000006020000}"/>
    <cellStyle name="Currency 4 2 4" xfId="297" xr:uid="{00000000-0005-0000-0000-000007020000}"/>
    <cellStyle name="Currency 4 2 4 2" xfId="416" xr:uid="{00000000-0005-0000-0000-000008020000}"/>
    <cellStyle name="Currency 4 2 4 2 2" xfId="634" xr:uid="{00000000-0005-0000-0000-000009020000}"/>
    <cellStyle name="Currency 4 2 4 2 2 2" xfId="1033" xr:uid="{00000000-0005-0000-0000-00000A020000}"/>
    <cellStyle name="Currency 4 2 4 2 2 2 2" xfId="1825" xr:uid="{00000000-0005-0000-0000-00000B020000}"/>
    <cellStyle name="Currency 4 2 4 2 2 3" xfId="1429" xr:uid="{00000000-0005-0000-0000-00000C020000}"/>
    <cellStyle name="Currency 4 2 4 2 3" xfId="841" xr:uid="{00000000-0005-0000-0000-00000D020000}"/>
    <cellStyle name="Currency 4 2 4 2 3 2" xfId="1633" xr:uid="{00000000-0005-0000-0000-00000E020000}"/>
    <cellStyle name="Currency 4 2 4 2 4" xfId="1237" xr:uid="{00000000-0005-0000-0000-00000F020000}"/>
    <cellStyle name="Currency 4 2 4 3" xfId="538" xr:uid="{00000000-0005-0000-0000-000010020000}"/>
    <cellStyle name="Currency 4 2 4 3 2" xfId="937" xr:uid="{00000000-0005-0000-0000-000011020000}"/>
    <cellStyle name="Currency 4 2 4 3 2 2" xfId="1729" xr:uid="{00000000-0005-0000-0000-000012020000}"/>
    <cellStyle name="Currency 4 2 4 3 3" xfId="1333" xr:uid="{00000000-0005-0000-0000-000013020000}"/>
    <cellStyle name="Currency 4 2 4 4" xfId="745" xr:uid="{00000000-0005-0000-0000-000014020000}"/>
    <cellStyle name="Currency 4 2 4 4 2" xfId="1537" xr:uid="{00000000-0005-0000-0000-000015020000}"/>
    <cellStyle name="Currency 4 2 4 5" xfId="1141" xr:uid="{00000000-0005-0000-0000-000016020000}"/>
    <cellStyle name="Currency 4 2 5" xfId="280" xr:uid="{00000000-0005-0000-0000-000017020000}"/>
    <cellStyle name="Currency 4 2 5 2" xfId="404" xr:uid="{00000000-0005-0000-0000-000018020000}"/>
    <cellStyle name="Currency 4 2 5 2 2" xfId="622" xr:uid="{00000000-0005-0000-0000-000019020000}"/>
    <cellStyle name="Currency 4 2 5 2 2 2" xfId="1021" xr:uid="{00000000-0005-0000-0000-00001A020000}"/>
    <cellStyle name="Currency 4 2 5 2 2 2 2" xfId="1813" xr:uid="{00000000-0005-0000-0000-00001B020000}"/>
    <cellStyle name="Currency 4 2 5 2 2 3" xfId="1417" xr:uid="{00000000-0005-0000-0000-00001C020000}"/>
    <cellStyle name="Currency 4 2 5 2 3" xfId="829" xr:uid="{00000000-0005-0000-0000-00001D020000}"/>
    <cellStyle name="Currency 4 2 5 2 3 2" xfId="1621" xr:uid="{00000000-0005-0000-0000-00001E020000}"/>
    <cellStyle name="Currency 4 2 5 2 4" xfId="1225" xr:uid="{00000000-0005-0000-0000-00001F020000}"/>
    <cellStyle name="Currency 4 2 5 3" xfId="526" xr:uid="{00000000-0005-0000-0000-000020020000}"/>
    <cellStyle name="Currency 4 2 5 3 2" xfId="925" xr:uid="{00000000-0005-0000-0000-000021020000}"/>
    <cellStyle name="Currency 4 2 5 3 2 2" xfId="1717" xr:uid="{00000000-0005-0000-0000-000022020000}"/>
    <cellStyle name="Currency 4 2 5 3 3" xfId="1321" xr:uid="{00000000-0005-0000-0000-000023020000}"/>
    <cellStyle name="Currency 4 2 5 4" xfId="733" xr:uid="{00000000-0005-0000-0000-000024020000}"/>
    <cellStyle name="Currency 4 2 5 4 2" xfId="1525" xr:uid="{00000000-0005-0000-0000-000025020000}"/>
    <cellStyle name="Currency 4 2 5 5" xfId="1129" xr:uid="{00000000-0005-0000-0000-000026020000}"/>
    <cellStyle name="Currency 4 2 6" xfId="264" xr:uid="{00000000-0005-0000-0000-000027020000}"/>
    <cellStyle name="Currency 4 2 6 2" xfId="392" xr:uid="{00000000-0005-0000-0000-000028020000}"/>
    <cellStyle name="Currency 4 2 6 2 2" xfId="610" xr:uid="{00000000-0005-0000-0000-000029020000}"/>
    <cellStyle name="Currency 4 2 6 2 2 2" xfId="1009" xr:uid="{00000000-0005-0000-0000-00002A020000}"/>
    <cellStyle name="Currency 4 2 6 2 2 2 2" xfId="1801" xr:uid="{00000000-0005-0000-0000-00002B020000}"/>
    <cellStyle name="Currency 4 2 6 2 2 3" xfId="1405" xr:uid="{00000000-0005-0000-0000-00002C020000}"/>
    <cellStyle name="Currency 4 2 6 2 3" xfId="817" xr:uid="{00000000-0005-0000-0000-00002D020000}"/>
    <cellStyle name="Currency 4 2 6 2 3 2" xfId="1609" xr:uid="{00000000-0005-0000-0000-00002E020000}"/>
    <cellStyle name="Currency 4 2 6 2 4" xfId="1213" xr:uid="{00000000-0005-0000-0000-00002F020000}"/>
    <cellStyle name="Currency 4 2 6 3" xfId="514" xr:uid="{00000000-0005-0000-0000-000030020000}"/>
    <cellStyle name="Currency 4 2 6 3 2" xfId="913" xr:uid="{00000000-0005-0000-0000-000031020000}"/>
    <cellStyle name="Currency 4 2 6 3 2 2" xfId="1705" xr:uid="{00000000-0005-0000-0000-000032020000}"/>
    <cellStyle name="Currency 4 2 6 3 3" xfId="1309" xr:uid="{00000000-0005-0000-0000-000033020000}"/>
    <cellStyle name="Currency 4 2 6 4" xfId="721" xr:uid="{00000000-0005-0000-0000-000034020000}"/>
    <cellStyle name="Currency 4 2 6 4 2" xfId="1513" xr:uid="{00000000-0005-0000-0000-000035020000}"/>
    <cellStyle name="Currency 4 2 6 5" xfId="1117" xr:uid="{00000000-0005-0000-0000-000036020000}"/>
    <cellStyle name="Currency 4 2 7" xfId="247" xr:uid="{00000000-0005-0000-0000-000037020000}"/>
    <cellStyle name="Currency 4 2 7 2" xfId="379" xr:uid="{00000000-0005-0000-0000-000038020000}"/>
    <cellStyle name="Currency 4 2 7 2 2" xfId="598" xr:uid="{00000000-0005-0000-0000-000039020000}"/>
    <cellStyle name="Currency 4 2 7 2 2 2" xfId="997" xr:uid="{00000000-0005-0000-0000-00003A020000}"/>
    <cellStyle name="Currency 4 2 7 2 2 2 2" xfId="1789" xr:uid="{00000000-0005-0000-0000-00003B020000}"/>
    <cellStyle name="Currency 4 2 7 2 2 3" xfId="1393" xr:uid="{00000000-0005-0000-0000-00003C020000}"/>
    <cellStyle name="Currency 4 2 7 2 3" xfId="805" xr:uid="{00000000-0005-0000-0000-00003D020000}"/>
    <cellStyle name="Currency 4 2 7 2 3 2" xfId="1597" xr:uid="{00000000-0005-0000-0000-00003E020000}"/>
    <cellStyle name="Currency 4 2 7 2 4" xfId="1201" xr:uid="{00000000-0005-0000-0000-00003F020000}"/>
    <cellStyle name="Currency 4 2 7 3" xfId="502" xr:uid="{00000000-0005-0000-0000-000040020000}"/>
    <cellStyle name="Currency 4 2 7 3 2" xfId="901" xr:uid="{00000000-0005-0000-0000-000041020000}"/>
    <cellStyle name="Currency 4 2 7 3 2 2" xfId="1693" xr:uid="{00000000-0005-0000-0000-000042020000}"/>
    <cellStyle name="Currency 4 2 7 3 3" xfId="1297" xr:uid="{00000000-0005-0000-0000-000043020000}"/>
    <cellStyle name="Currency 4 2 7 4" xfId="709" xr:uid="{00000000-0005-0000-0000-000044020000}"/>
    <cellStyle name="Currency 4 2 7 4 2" xfId="1501" xr:uid="{00000000-0005-0000-0000-000045020000}"/>
    <cellStyle name="Currency 4 2 7 5" xfId="1105" xr:uid="{00000000-0005-0000-0000-000046020000}"/>
    <cellStyle name="Currency 4 2 8" xfId="228" xr:uid="{00000000-0005-0000-0000-000047020000}"/>
    <cellStyle name="Currency 4 2 8 2" xfId="363" xr:uid="{00000000-0005-0000-0000-000048020000}"/>
    <cellStyle name="Currency 4 2 8 2 2" xfId="582" xr:uid="{00000000-0005-0000-0000-000049020000}"/>
    <cellStyle name="Currency 4 2 8 2 2 2" xfId="981" xr:uid="{00000000-0005-0000-0000-00004A020000}"/>
    <cellStyle name="Currency 4 2 8 2 2 2 2" xfId="1773" xr:uid="{00000000-0005-0000-0000-00004B020000}"/>
    <cellStyle name="Currency 4 2 8 2 2 3" xfId="1377" xr:uid="{00000000-0005-0000-0000-00004C020000}"/>
    <cellStyle name="Currency 4 2 8 2 3" xfId="789" xr:uid="{00000000-0005-0000-0000-00004D020000}"/>
    <cellStyle name="Currency 4 2 8 2 3 2" xfId="1581" xr:uid="{00000000-0005-0000-0000-00004E020000}"/>
    <cellStyle name="Currency 4 2 8 2 4" xfId="1185" xr:uid="{00000000-0005-0000-0000-00004F020000}"/>
    <cellStyle name="Currency 4 2 8 3" xfId="486" xr:uid="{00000000-0005-0000-0000-000050020000}"/>
    <cellStyle name="Currency 4 2 8 3 2" xfId="885" xr:uid="{00000000-0005-0000-0000-000051020000}"/>
    <cellStyle name="Currency 4 2 8 3 2 2" xfId="1677" xr:uid="{00000000-0005-0000-0000-000052020000}"/>
    <cellStyle name="Currency 4 2 8 3 3" xfId="1281" xr:uid="{00000000-0005-0000-0000-000053020000}"/>
    <cellStyle name="Currency 4 2 8 4" xfId="693" xr:uid="{00000000-0005-0000-0000-000054020000}"/>
    <cellStyle name="Currency 4 2 8 4 2" xfId="1485" xr:uid="{00000000-0005-0000-0000-000055020000}"/>
    <cellStyle name="Currency 4 2 8 5" xfId="1089" xr:uid="{00000000-0005-0000-0000-000056020000}"/>
    <cellStyle name="Currency 4 2 9" xfId="347" xr:uid="{00000000-0005-0000-0000-000057020000}"/>
    <cellStyle name="Currency 4 2 9 2" xfId="566" xr:uid="{00000000-0005-0000-0000-000058020000}"/>
    <cellStyle name="Currency 4 2 9 2 2" xfId="965" xr:uid="{00000000-0005-0000-0000-000059020000}"/>
    <cellStyle name="Currency 4 2 9 2 2 2" xfId="1757" xr:uid="{00000000-0005-0000-0000-00005A020000}"/>
    <cellStyle name="Currency 4 2 9 2 3" xfId="1361" xr:uid="{00000000-0005-0000-0000-00005B020000}"/>
    <cellStyle name="Currency 4 2 9 3" xfId="773" xr:uid="{00000000-0005-0000-0000-00005C020000}"/>
    <cellStyle name="Currency 4 2 9 3 2" xfId="1565" xr:uid="{00000000-0005-0000-0000-00005D020000}"/>
    <cellStyle name="Currency 4 2 9 4" xfId="1169" xr:uid="{00000000-0005-0000-0000-00005E020000}"/>
    <cellStyle name="Currency 4 3" xfId="211" xr:uid="{00000000-0005-0000-0000-00005F020000}"/>
    <cellStyle name="Currency 4 3 10" xfId="681" xr:uid="{00000000-0005-0000-0000-000060020000}"/>
    <cellStyle name="Currency 4 3 10 2" xfId="1473" xr:uid="{00000000-0005-0000-0000-000061020000}"/>
    <cellStyle name="Currency 4 3 11" xfId="1077" xr:uid="{00000000-0005-0000-0000-000062020000}"/>
    <cellStyle name="Currency 4 3 2" xfId="323" xr:uid="{00000000-0005-0000-0000-000063020000}"/>
    <cellStyle name="Currency 4 3 2 2" xfId="432" xr:uid="{00000000-0005-0000-0000-000064020000}"/>
    <cellStyle name="Currency 4 3 2 2 2" xfId="650" xr:uid="{00000000-0005-0000-0000-000065020000}"/>
    <cellStyle name="Currency 4 3 2 2 2 2" xfId="1049" xr:uid="{00000000-0005-0000-0000-000066020000}"/>
    <cellStyle name="Currency 4 3 2 2 2 2 2" xfId="1841" xr:uid="{00000000-0005-0000-0000-000067020000}"/>
    <cellStyle name="Currency 4 3 2 2 2 3" xfId="1445" xr:uid="{00000000-0005-0000-0000-000068020000}"/>
    <cellStyle name="Currency 4 3 2 2 3" xfId="857" xr:uid="{00000000-0005-0000-0000-000069020000}"/>
    <cellStyle name="Currency 4 3 2 2 3 2" xfId="1649" xr:uid="{00000000-0005-0000-0000-00006A020000}"/>
    <cellStyle name="Currency 4 3 2 2 4" xfId="1253" xr:uid="{00000000-0005-0000-0000-00006B020000}"/>
    <cellStyle name="Currency 4 3 2 3" xfId="554" xr:uid="{00000000-0005-0000-0000-00006C020000}"/>
    <cellStyle name="Currency 4 3 2 3 2" xfId="953" xr:uid="{00000000-0005-0000-0000-00006D020000}"/>
    <cellStyle name="Currency 4 3 2 3 2 2" xfId="1745" xr:uid="{00000000-0005-0000-0000-00006E020000}"/>
    <cellStyle name="Currency 4 3 2 3 3" xfId="1349" xr:uid="{00000000-0005-0000-0000-00006F020000}"/>
    <cellStyle name="Currency 4 3 2 4" xfId="761" xr:uid="{00000000-0005-0000-0000-000070020000}"/>
    <cellStyle name="Currency 4 3 2 4 2" xfId="1553" xr:uid="{00000000-0005-0000-0000-000071020000}"/>
    <cellStyle name="Currency 4 3 2 5" xfId="1157" xr:uid="{00000000-0005-0000-0000-000072020000}"/>
    <cellStyle name="Currency 4 3 3" xfId="301" xr:uid="{00000000-0005-0000-0000-000073020000}"/>
    <cellStyle name="Currency 4 3 3 2" xfId="420" xr:uid="{00000000-0005-0000-0000-000074020000}"/>
    <cellStyle name="Currency 4 3 3 2 2" xfId="638" xr:uid="{00000000-0005-0000-0000-000075020000}"/>
    <cellStyle name="Currency 4 3 3 2 2 2" xfId="1037" xr:uid="{00000000-0005-0000-0000-000076020000}"/>
    <cellStyle name="Currency 4 3 3 2 2 2 2" xfId="1829" xr:uid="{00000000-0005-0000-0000-000077020000}"/>
    <cellStyle name="Currency 4 3 3 2 2 3" xfId="1433" xr:uid="{00000000-0005-0000-0000-000078020000}"/>
    <cellStyle name="Currency 4 3 3 2 3" xfId="845" xr:uid="{00000000-0005-0000-0000-000079020000}"/>
    <cellStyle name="Currency 4 3 3 2 3 2" xfId="1637" xr:uid="{00000000-0005-0000-0000-00007A020000}"/>
    <cellStyle name="Currency 4 3 3 2 4" xfId="1241" xr:uid="{00000000-0005-0000-0000-00007B020000}"/>
    <cellStyle name="Currency 4 3 3 3" xfId="542" xr:uid="{00000000-0005-0000-0000-00007C020000}"/>
    <cellStyle name="Currency 4 3 3 3 2" xfId="941" xr:uid="{00000000-0005-0000-0000-00007D020000}"/>
    <cellStyle name="Currency 4 3 3 3 2 2" xfId="1733" xr:uid="{00000000-0005-0000-0000-00007E020000}"/>
    <cellStyle name="Currency 4 3 3 3 3" xfId="1337" xr:uid="{00000000-0005-0000-0000-00007F020000}"/>
    <cellStyle name="Currency 4 3 3 4" xfId="749" xr:uid="{00000000-0005-0000-0000-000080020000}"/>
    <cellStyle name="Currency 4 3 3 4 2" xfId="1541" xr:uid="{00000000-0005-0000-0000-000081020000}"/>
    <cellStyle name="Currency 4 3 3 5" xfId="1145" xr:uid="{00000000-0005-0000-0000-000082020000}"/>
    <cellStyle name="Currency 4 3 4" xfId="284" xr:uid="{00000000-0005-0000-0000-000083020000}"/>
    <cellStyle name="Currency 4 3 4 2" xfId="408" xr:uid="{00000000-0005-0000-0000-000084020000}"/>
    <cellStyle name="Currency 4 3 4 2 2" xfId="626" xr:uid="{00000000-0005-0000-0000-000085020000}"/>
    <cellStyle name="Currency 4 3 4 2 2 2" xfId="1025" xr:uid="{00000000-0005-0000-0000-000086020000}"/>
    <cellStyle name="Currency 4 3 4 2 2 2 2" xfId="1817" xr:uid="{00000000-0005-0000-0000-000087020000}"/>
    <cellStyle name="Currency 4 3 4 2 2 3" xfId="1421" xr:uid="{00000000-0005-0000-0000-000088020000}"/>
    <cellStyle name="Currency 4 3 4 2 3" xfId="833" xr:uid="{00000000-0005-0000-0000-000089020000}"/>
    <cellStyle name="Currency 4 3 4 2 3 2" xfId="1625" xr:uid="{00000000-0005-0000-0000-00008A020000}"/>
    <cellStyle name="Currency 4 3 4 2 4" xfId="1229" xr:uid="{00000000-0005-0000-0000-00008B020000}"/>
    <cellStyle name="Currency 4 3 4 3" xfId="530" xr:uid="{00000000-0005-0000-0000-00008C020000}"/>
    <cellStyle name="Currency 4 3 4 3 2" xfId="929" xr:uid="{00000000-0005-0000-0000-00008D020000}"/>
    <cellStyle name="Currency 4 3 4 3 2 2" xfId="1721" xr:uid="{00000000-0005-0000-0000-00008E020000}"/>
    <cellStyle name="Currency 4 3 4 3 3" xfId="1325" xr:uid="{00000000-0005-0000-0000-00008F020000}"/>
    <cellStyle name="Currency 4 3 4 4" xfId="737" xr:uid="{00000000-0005-0000-0000-000090020000}"/>
    <cellStyle name="Currency 4 3 4 4 2" xfId="1529" xr:uid="{00000000-0005-0000-0000-000091020000}"/>
    <cellStyle name="Currency 4 3 4 5" xfId="1133" xr:uid="{00000000-0005-0000-0000-000092020000}"/>
    <cellStyle name="Currency 4 3 5" xfId="268" xr:uid="{00000000-0005-0000-0000-000093020000}"/>
    <cellStyle name="Currency 4 3 5 2" xfId="396" xr:uid="{00000000-0005-0000-0000-000094020000}"/>
    <cellStyle name="Currency 4 3 5 2 2" xfId="614" xr:uid="{00000000-0005-0000-0000-000095020000}"/>
    <cellStyle name="Currency 4 3 5 2 2 2" xfId="1013" xr:uid="{00000000-0005-0000-0000-000096020000}"/>
    <cellStyle name="Currency 4 3 5 2 2 2 2" xfId="1805" xr:uid="{00000000-0005-0000-0000-000097020000}"/>
    <cellStyle name="Currency 4 3 5 2 2 3" xfId="1409" xr:uid="{00000000-0005-0000-0000-000098020000}"/>
    <cellStyle name="Currency 4 3 5 2 3" xfId="821" xr:uid="{00000000-0005-0000-0000-000099020000}"/>
    <cellStyle name="Currency 4 3 5 2 3 2" xfId="1613" xr:uid="{00000000-0005-0000-0000-00009A020000}"/>
    <cellStyle name="Currency 4 3 5 2 4" xfId="1217" xr:uid="{00000000-0005-0000-0000-00009B020000}"/>
    <cellStyle name="Currency 4 3 5 3" xfId="518" xr:uid="{00000000-0005-0000-0000-00009C020000}"/>
    <cellStyle name="Currency 4 3 5 3 2" xfId="917" xr:uid="{00000000-0005-0000-0000-00009D020000}"/>
    <cellStyle name="Currency 4 3 5 3 2 2" xfId="1709" xr:uid="{00000000-0005-0000-0000-00009E020000}"/>
    <cellStyle name="Currency 4 3 5 3 3" xfId="1313" xr:uid="{00000000-0005-0000-0000-00009F020000}"/>
    <cellStyle name="Currency 4 3 5 4" xfId="725" xr:uid="{00000000-0005-0000-0000-0000A0020000}"/>
    <cellStyle name="Currency 4 3 5 4 2" xfId="1517" xr:uid="{00000000-0005-0000-0000-0000A1020000}"/>
    <cellStyle name="Currency 4 3 5 5" xfId="1121" xr:uid="{00000000-0005-0000-0000-0000A2020000}"/>
    <cellStyle name="Currency 4 3 6" xfId="251" xr:uid="{00000000-0005-0000-0000-0000A3020000}"/>
    <cellStyle name="Currency 4 3 6 2" xfId="383" xr:uid="{00000000-0005-0000-0000-0000A4020000}"/>
    <cellStyle name="Currency 4 3 6 2 2" xfId="602" xr:uid="{00000000-0005-0000-0000-0000A5020000}"/>
    <cellStyle name="Currency 4 3 6 2 2 2" xfId="1001" xr:uid="{00000000-0005-0000-0000-0000A6020000}"/>
    <cellStyle name="Currency 4 3 6 2 2 2 2" xfId="1793" xr:uid="{00000000-0005-0000-0000-0000A7020000}"/>
    <cellStyle name="Currency 4 3 6 2 2 3" xfId="1397" xr:uid="{00000000-0005-0000-0000-0000A8020000}"/>
    <cellStyle name="Currency 4 3 6 2 3" xfId="809" xr:uid="{00000000-0005-0000-0000-0000A9020000}"/>
    <cellStyle name="Currency 4 3 6 2 3 2" xfId="1601" xr:uid="{00000000-0005-0000-0000-0000AA020000}"/>
    <cellStyle name="Currency 4 3 6 2 4" xfId="1205" xr:uid="{00000000-0005-0000-0000-0000AB020000}"/>
    <cellStyle name="Currency 4 3 6 3" xfId="506" xr:uid="{00000000-0005-0000-0000-0000AC020000}"/>
    <cellStyle name="Currency 4 3 6 3 2" xfId="905" xr:uid="{00000000-0005-0000-0000-0000AD020000}"/>
    <cellStyle name="Currency 4 3 6 3 2 2" xfId="1697" xr:uid="{00000000-0005-0000-0000-0000AE020000}"/>
    <cellStyle name="Currency 4 3 6 3 3" xfId="1301" xr:uid="{00000000-0005-0000-0000-0000AF020000}"/>
    <cellStyle name="Currency 4 3 6 4" xfId="713" xr:uid="{00000000-0005-0000-0000-0000B0020000}"/>
    <cellStyle name="Currency 4 3 6 4 2" xfId="1505" xr:uid="{00000000-0005-0000-0000-0000B1020000}"/>
    <cellStyle name="Currency 4 3 6 5" xfId="1109" xr:uid="{00000000-0005-0000-0000-0000B2020000}"/>
    <cellStyle name="Currency 4 3 7" xfId="232" xr:uid="{00000000-0005-0000-0000-0000B3020000}"/>
    <cellStyle name="Currency 4 3 7 2" xfId="367" xr:uid="{00000000-0005-0000-0000-0000B4020000}"/>
    <cellStyle name="Currency 4 3 7 2 2" xfId="586" xr:uid="{00000000-0005-0000-0000-0000B5020000}"/>
    <cellStyle name="Currency 4 3 7 2 2 2" xfId="985" xr:uid="{00000000-0005-0000-0000-0000B6020000}"/>
    <cellStyle name="Currency 4 3 7 2 2 2 2" xfId="1777" xr:uid="{00000000-0005-0000-0000-0000B7020000}"/>
    <cellStyle name="Currency 4 3 7 2 2 3" xfId="1381" xr:uid="{00000000-0005-0000-0000-0000B8020000}"/>
    <cellStyle name="Currency 4 3 7 2 3" xfId="793" xr:uid="{00000000-0005-0000-0000-0000B9020000}"/>
    <cellStyle name="Currency 4 3 7 2 3 2" xfId="1585" xr:uid="{00000000-0005-0000-0000-0000BA020000}"/>
    <cellStyle name="Currency 4 3 7 2 4" xfId="1189" xr:uid="{00000000-0005-0000-0000-0000BB020000}"/>
    <cellStyle name="Currency 4 3 7 3" xfId="490" xr:uid="{00000000-0005-0000-0000-0000BC020000}"/>
    <cellStyle name="Currency 4 3 7 3 2" xfId="889" xr:uid="{00000000-0005-0000-0000-0000BD020000}"/>
    <cellStyle name="Currency 4 3 7 3 2 2" xfId="1681" xr:uid="{00000000-0005-0000-0000-0000BE020000}"/>
    <cellStyle name="Currency 4 3 7 3 3" xfId="1285" xr:uid="{00000000-0005-0000-0000-0000BF020000}"/>
    <cellStyle name="Currency 4 3 7 4" xfId="697" xr:uid="{00000000-0005-0000-0000-0000C0020000}"/>
    <cellStyle name="Currency 4 3 7 4 2" xfId="1489" xr:uid="{00000000-0005-0000-0000-0000C1020000}"/>
    <cellStyle name="Currency 4 3 7 5" xfId="1093" xr:uid="{00000000-0005-0000-0000-0000C2020000}"/>
    <cellStyle name="Currency 4 3 8" xfId="351" xr:uid="{00000000-0005-0000-0000-0000C3020000}"/>
    <cellStyle name="Currency 4 3 8 2" xfId="570" xr:uid="{00000000-0005-0000-0000-0000C4020000}"/>
    <cellStyle name="Currency 4 3 8 2 2" xfId="969" xr:uid="{00000000-0005-0000-0000-0000C5020000}"/>
    <cellStyle name="Currency 4 3 8 2 2 2" xfId="1761" xr:uid="{00000000-0005-0000-0000-0000C6020000}"/>
    <cellStyle name="Currency 4 3 8 2 3" xfId="1365" xr:uid="{00000000-0005-0000-0000-0000C7020000}"/>
    <cellStyle name="Currency 4 3 8 3" xfId="777" xr:uid="{00000000-0005-0000-0000-0000C8020000}"/>
    <cellStyle name="Currency 4 3 8 3 2" xfId="1569" xr:uid="{00000000-0005-0000-0000-0000C9020000}"/>
    <cellStyle name="Currency 4 3 8 4" xfId="1173" xr:uid="{00000000-0005-0000-0000-0000CA020000}"/>
    <cellStyle name="Currency 4 3 9" xfId="474" xr:uid="{00000000-0005-0000-0000-0000CB020000}"/>
    <cellStyle name="Currency 4 3 9 2" xfId="873" xr:uid="{00000000-0005-0000-0000-0000CC020000}"/>
    <cellStyle name="Currency 4 3 9 2 2" xfId="1665" xr:uid="{00000000-0005-0000-0000-0000CD020000}"/>
    <cellStyle name="Currency 4 3 9 3" xfId="1269" xr:uid="{00000000-0005-0000-0000-0000CE020000}"/>
    <cellStyle name="Currency 4 4" xfId="312" xr:uid="{00000000-0005-0000-0000-0000CF020000}"/>
    <cellStyle name="Currency 4 4 2" xfId="424" xr:uid="{00000000-0005-0000-0000-0000D0020000}"/>
    <cellStyle name="Currency 4 4 2 2" xfId="642" xr:uid="{00000000-0005-0000-0000-0000D1020000}"/>
    <cellStyle name="Currency 4 4 2 2 2" xfId="1041" xr:uid="{00000000-0005-0000-0000-0000D2020000}"/>
    <cellStyle name="Currency 4 4 2 2 2 2" xfId="1833" xr:uid="{00000000-0005-0000-0000-0000D3020000}"/>
    <cellStyle name="Currency 4 4 2 2 3" xfId="1437" xr:uid="{00000000-0005-0000-0000-0000D4020000}"/>
    <cellStyle name="Currency 4 4 2 3" xfId="849" xr:uid="{00000000-0005-0000-0000-0000D5020000}"/>
    <cellStyle name="Currency 4 4 2 3 2" xfId="1641" xr:uid="{00000000-0005-0000-0000-0000D6020000}"/>
    <cellStyle name="Currency 4 4 2 4" xfId="1245" xr:uid="{00000000-0005-0000-0000-0000D7020000}"/>
    <cellStyle name="Currency 4 4 3" xfId="546" xr:uid="{00000000-0005-0000-0000-0000D8020000}"/>
    <cellStyle name="Currency 4 4 3 2" xfId="945" xr:uid="{00000000-0005-0000-0000-0000D9020000}"/>
    <cellStyle name="Currency 4 4 3 2 2" xfId="1737" xr:uid="{00000000-0005-0000-0000-0000DA020000}"/>
    <cellStyle name="Currency 4 4 3 3" xfId="1341" xr:uid="{00000000-0005-0000-0000-0000DB020000}"/>
    <cellStyle name="Currency 4 4 4" xfId="753" xr:uid="{00000000-0005-0000-0000-0000DC020000}"/>
    <cellStyle name="Currency 4 4 4 2" xfId="1545" xr:uid="{00000000-0005-0000-0000-0000DD020000}"/>
    <cellStyle name="Currency 4 4 5" xfId="1149" xr:uid="{00000000-0005-0000-0000-0000DE020000}"/>
    <cellStyle name="Currency 4 5" xfId="293" xr:uid="{00000000-0005-0000-0000-0000DF020000}"/>
    <cellStyle name="Currency 4 5 2" xfId="412" xr:uid="{00000000-0005-0000-0000-0000E0020000}"/>
    <cellStyle name="Currency 4 5 2 2" xfId="630" xr:uid="{00000000-0005-0000-0000-0000E1020000}"/>
    <cellStyle name="Currency 4 5 2 2 2" xfId="1029" xr:uid="{00000000-0005-0000-0000-0000E2020000}"/>
    <cellStyle name="Currency 4 5 2 2 2 2" xfId="1821" xr:uid="{00000000-0005-0000-0000-0000E3020000}"/>
    <cellStyle name="Currency 4 5 2 2 3" xfId="1425" xr:uid="{00000000-0005-0000-0000-0000E4020000}"/>
    <cellStyle name="Currency 4 5 2 3" xfId="837" xr:uid="{00000000-0005-0000-0000-0000E5020000}"/>
    <cellStyle name="Currency 4 5 2 3 2" xfId="1629" xr:uid="{00000000-0005-0000-0000-0000E6020000}"/>
    <cellStyle name="Currency 4 5 2 4" xfId="1233" xr:uid="{00000000-0005-0000-0000-0000E7020000}"/>
    <cellStyle name="Currency 4 5 3" xfId="534" xr:uid="{00000000-0005-0000-0000-0000E8020000}"/>
    <cellStyle name="Currency 4 5 3 2" xfId="933" xr:uid="{00000000-0005-0000-0000-0000E9020000}"/>
    <cellStyle name="Currency 4 5 3 2 2" xfId="1725" xr:uid="{00000000-0005-0000-0000-0000EA020000}"/>
    <cellStyle name="Currency 4 5 3 3" xfId="1329" xr:uid="{00000000-0005-0000-0000-0000EB020000}"/>
    <cellStyle name="Currency 4 5 4" xfId="741" xr:uid="{00000000-0005-0000-0000-0000EC020000}"/>
    <cellStyle name="Currency 4 5 4 2" xfId="1533" xr:uid="{00000000-0005-0000-0000-0000ED020000}"/>
    <cellStyle name="Currency 4 5 5" xfId="1137" xr:uid="{00000000-0005-0000-0000-0000EE020000}"/>
    <cellStyle name="Currency 4 6" xfId="276" xr:uid="{00000000-0005-0000-0000-0000EF020000}"/>
    <cellStyle name="Currency 4 6 2" xfId="400" xr:uid="{00000000-0005-0000-0000-0000F0020000}"/>
    <cellStyle name="Currency 4 6 2 2" xfId="618" xr:uid="{00000000-0005-0000-0000-0000F1020000}"/>
    <cellStyle name="Currency 4 6 2 2 2" xfId="1017" xr:uid="{00000000-0005-0000-0000-0000F2020000}"/>
    <cellStyle name="Currency 4 6 2 2 2 2" xfId="1809" xr:uid="{00000000-0005-0000-0000-0000F3020000}"/>
    <cellStyle name="Currency 4 6 2 2 3" xfId="1413" xr:uid="{00000000-0005-0000-0000-0000F4020000}"/>
    <cellStyle name="Currency 4 6 2 3" xfId="825" xr:uid="{00000000-0005-0000-0000-0000F5020000}"/>
    <cellStyle name="Currency 4 6 2 3 2" xfId="1617" xr:uid="{00000000-0005-0000-0000-0000F6020000}"/>
    <cellStyle name="Currency 4 6 2 4" xfId="1221" xr:uid="{00000000-0005-0000-0000-0000F7020000}"/>
    <cellStyle name="Currency 4 6 3" xfId="522" xr:uid="{00000000-0005-0000-0000-0000F8020000}"/>
    <cellStyle name="Currency 4 6 3 2" xfId="921" xr:uid="{00000000-0005-0000-0000-0000F9020000}"/>
    <cellStyle name="Currency 4 6 3 2 2" xfId="1713" xr:uid="{00000000-0005-0000-0000-0000FA020000}"/>
    <cellStyle name="Currency 4 6 3 3" xfId="1317" xr:uid="{00000000-0005-0000-0000-0000FB020000}"/>
    <cellStyle name="Currency 4 6 4" xfId="729" xr:uid="{00000000-0005-0000-0000-0000FC020000}"/>
    <cellStyle name="Currency 4 6 4 2" xfId="1521" xr:uid="{00000000-0005-0000-0000-0000FD020000}"/>
    <cellStyle name="Currency 4 6 5" xfId="1125" xr:uid="{00000000-0005-0000-0000-0000FE020000}"/>
    <cellStyle name="Currency 4 7" xfId="259" xr:uid="{00000000-0005-0000-0000-0000FF020000}"/>
    <cellStyle name="Currency 4 7 2" xfId="388" xr:uid="{00000000-0005-0000-0000-000000030000}"/>
    <cellStyle name="Currency 4 7 2 2" xfId="606" xr:uid="{00000000-0005-0000-0000-000001030000}"/>
    <cellStyle name="Currency 4 7 2 2 2" xfId="1005" xr:uid="{00000000-0005-0000-0000-000002030000}"/>
    <cellStyle name="Currency 4 7 2 2 2 2" xfId="1797" xr:uid="{00000000-0005-0000-0000-000003030000}"/>
    <cellStyle name="Currency 4 7 2 2 3" xfId="1401" xr:uid="{00000000-0005-0000-0000-000004030000}"/>
    <cellStyle name="Currency 4 7 2 3" xfId="813" xr:uid="{00000000-0005-0000-0000-000005030000}"/>
    <cellStyle name="Currency 4 7 2 3 2" xfId="1605" xr:uid="{00000000-0005-0000-0000-000006030000}"/>
    <cellStyle name="Currency 4 7 2 4" xfId="1209" xr:uid="{00000000-0005-0000-0000-000007030000}"/>
    <cellStyle name="Currency 4 7 3" xfId="510" xr:uid="{00000000-0005-0000-0000-000008030000}"/>
    <cellStyle name="Currency 4 7 3 2" xfId="909" xr:uid="{00000000-0005-0000-0000-000009030000}"/>
    <cellStyle name="Currency 4 7 3 2 2" xfId="1701" xr:uid="{00000000-0005-0000-0000-00000A030000}"/>
    <cellStyle name="Currency 4 7 3 3" xfId="1305" xr:uid="{00000000-0005-0000-0000-00000B030000}"/>
    <cellStyle name="Currency 4 7 4" xfId="717" xr:uid="{00000000-0005-0000-0000-00000C030000}"/>
    <cellStyle name="Currency 4 7 4 2" xfId="1509" xr:uid="{00000000-0005-0000-0000-00000D030000}"/>
    <cellStyle name="Currency 4 7 5" xfId="1113" xr:uid="{00000000-0005-0000-0000-00000E030000}"/>
    <cellStyle name="Currency 4 8" xfId="243" xr:uid="{00000000-0005-0000-0000-00000F030000}"/>
    <cellStyle name="Currency 4 8 2" xfId="375" xr:uid="{00000000-0005-0000-0000-000010030000}"/>
    <cellStyle name="Currency 4 8 2 2" xfId="594" xr:uid="{00000000-0005-0000-0000-000011030000}"/>
    <cellStyle name="Currency 4 8 2 2 2" xfId="993" xr:uid="{00000000-0005-0000-0000-000012030000}"/>
    <cellStyle name="Currency 4 8 2 2 2 2" xfId="1785" xr:uid="{00000000-0005-0000-0000-000013030000}"/>
    <cellStyle name="Currency 4 8 2 2 3" xfId="1389" xr:uid="{00000000-0005-0000-0000-000014030000}"/>
    <cellStyle name="Currency 4 8 2 3" xfId="801" xr:uid="{00000000-0005-0000-0000-000015030000}"/>
    <cellStyle name="Currency 4 8 2 3 2" xfId="1593" xr:uid="{00000000-0005-0000-0000-000016030000}"/>
    <cellStyle name="Currency 4 8 2 4" xfId="1197" xr:uid="{00000000-0005-0000-0000-000017030000}"/>
    <cellStyle name="Currency 4 8 3" xfId="498" xr:uid="{00000000-0005-0000-0000-000018030000}"/>
    <cellStyle name="Currency 4 8 3 2" xfId="897" xr:uid="{00000000-0005-0000-0000-000019030000}"/>
    <cellStyle name="Currency 4 8 3 2 2" xfId="1689" xr:uid="{00000000-0005-0000-0000-00001A030000}"/>
    <cellStyle name="Currency 4 8 3 3" xfId="1293" xr:uid="{00000000-0005-0000-0000-00001B030000}"/>
    <cellStyle name="Currency 4 8 4" xfId="705" xr:uid="{00000000-0005-0000-0000-00001C030000}"/>
    <cellStyle name="Currency 4 8 4 2" xfId="1497" xr:uid="{00000000-0005-0000-0000-00001D030000}"/>
    <cellStyle name="Currency 4 8 5" xfId="1101" xr:uid="{00000000-0005-0000-0000-00001E030000}"/>
    <cellStyle name="Currency 4 9" xfId="224" xr:uid="{00000000-0005-0000-0000-00001F030000}"/>
    <cellStyle name="Currency 4 9 2" xfId="359" xr:uid="{00000000-0005-0000-0000-000020030000}"/>
    <cellStyle name="Currency 4 9 2 2" xfId="578" xr:uid="{00000000-0005-0000-0000-000021030000}"/>
    <cellStyle name="Currency 4 9 2 2 2" xfId="977" xr:uid="{00000000-0005-0000-0000-000022030000}"/>
    <cellStyle name="Currency 4 9 2 2 2 2" xfId="1769" xr:uid="{00000000-0005-0000-0000-000023030000}"/>
    <cellStyle name="Currency 4 9 2 2 3" xfId="1373" xr:uid="{00000000-0005-0000-0000-000024030000}"/>
    <cellStyle name="Currency 4 9 2 3" xfId="785" xr:uid="{00000000-0005-0000-0000-000025030000}"/>
    <cellStyle name="Currency 4 9 2 3 2" xfId="1577" xr:uid="{00000000-0005-0000-0000-000026030000}"/>
    <cellStyle name="Currency 4 9 2 4" xfId="1181" xr:uid="{00000000-0005-0000-0000-000027030000}"/>
    <cellStyle name="Currency 4 9 3" xfId="482" xr:uid="{00000000-0005-0000-0000-000028030000}"/>
    <cellStyle name="Currency 4 9 3 2" xfId="881" xr:uid="{00000000-0005-0000-0000-000029030000}"/>
    <cellStyle name="Currency 4 9 3 2 2" xfId="1673" xr:uid="{00000000-0005-0000-0000-00002A030000}"/>
    <cellStyle name="Currency 4 9 3 3" xfId="1277" xr:uid="{00000000-0005-0000-0000-00002B030000}"/>
    <cellStyle name="Currency 4 9 4" xfId="689" xr:uid="{00000000-0005-0000-0000-00002C030000}"/>
    <cellStyle name="Currency 4 9 4 2" xfId="1481" xr:uid="{00000000-0005-0000-0000-00002D030000}"/>
    <cellStyle name="Currency 4 9 5" xfId="1085" xr:uid="{00000000-0005-0000-0000-00002E030000}"/>
    <cellStyle name="Currency 5" xfId="665" xr:uid="{00000000-0005-0000-0000-00002F030000}"/>
    <cellStyle name="Currency 5 2" xfId="1457" xr:uid="{00000000-0005-0000-0000-000030030000}"/>
    <cellStyle name="Currency 6" xfId="147" xr:uid="{00000000-0005-0000-0000-000031030000}"/>
    <cellStyle name="Currency 6 2" xfId="668" xr:uid="{00000000-0005-0000-0000-000032030000}"/>
    <cellStyle name="Currency 6 2 2" xfId="1460" xr:uid="{00000000-0005-0000-0000-000033030000}"/>
    <cellStyle name="Currency 6 3" xfId="1064" xr:uid="{00000000-0005-0000-0000-000034030000}"/>
    <cellStyle name="Currency 7" xfId="1062" xr:uid="{00000000-0005-0000-0000-000035030000}"/>
    <cellStyle name="currency(2)" xfId="23" xr:uid="{00000000-0005-0000-0000-000036030000}"/>
    <cellStyle name="Currency_TICKETS" xfId="24" xr:uid="{00000000-0005-0000-0000-000037030000}"/>
    <cellStyle name="Currency0" xfId="25" xr:uid="{00000000-0005-0000-0000-000038030000}"/>
    <cellStyle name="Date" xfId="26" xr:uid="{00000000-0005-0000-0000-000039030000}"/>
    <cellStyle name="Dezimal [0]_Compiling Utility Macros" xfId="27" xr:uid="{00000000-0005-0000-0000-00003A030000}"/>
    <cellStyle name="Dezimal_Compiling Utility Macros" xfId="28" xr:uid="{00000000-0005-0000-0000-00003B030000}"/>
    <cellStyle name="Entered" xfId="29" xr:uid="{00000000-0005-0000-0000-00003C030000}"/>
    <cellStyle name="Fixed" xfId="30" xr:uid="{00000000-0005-0000-0000-00003D030000}"/>
    <cellStyle name="Followed Hyperlink" xfId="450" builtinId="9" hidden="1"/>
    <cellStyle name="Followed Hyperlink" xfId="451" builtinId="9" hidden="1"/>
    <cellStyle name="Followed Hyperlink" xfId="452" builtinId="9" hidden="1"/>
    <cellStyle name="Followed Hyperlink" xfId="453" builtinId="9" hidden="1"/>
    <cellStyle name="Followed Hyperlink" xfId="454" builtinId="9" hidden="1"/>
    <cellStyle name="Followed Hyperlink" xfId="455" builtinId="9" hidden="1"/>
    <cellStyle name="Followed Hyperlink" xfId="456" builtinId="9" hidden="1"/>
    <cellStyle name="Followed Hyperlink" xfId="457" builtinId="9" hidden="1"/>
    <cellStyle name="Followed Hyperlink" xfId="458" builtinId="9" hidden="1"/>
    <cellStyle name="Followed Hyperlink" xfId="459" builtinId="9" hidden="1"/>
    <cellStyle name="Followed Hyperlink" xfId="443" builtinId="9" hidden="1"/>
    <cellStyle name="Followed Hyperlink" xfId="444" builtinId="9" hidden="1"/>
    <cellStyle name="Followed Hyperlink" xfId="445" builtinId="9" hidden="1"/>
    <cellStyle name="Followed Hyperlink" xfId="446" builtinId="9" hidden="1"/>
    <cellStyle name="Followed Hyperlink" xfId="447" builtinId="9" hidden="1"/>
    <cellStyle name="Followed Hyperlink" xfId="448" builtinId="9" hidden="1"/>
    <cellStyle name="Followed Hyperlink" xfId="449" builtinId="9" hidden="1"/>
    <cellStyle name="Followed Hyperlink" xfId="440" builtinId="9" hidden="1"/>
    <cellStyle name="Followed Hyperlink" xfId="441" builtinId="9" hidden="1"/>
    <cellStyle name="Followed Hyperlink" xfId="442" builtinId="9" hidden="1"/>
    <cellStyle name="Followed Hyperlink" xfId="438" builtinId="9" hidden="1"/>
    <cellStyle name="Followed Hyperlink" xfId="439" builtinId="9" hidden="1"/>
    <cellStyle name="Followed Hyperlink" xfId="437" builtinId="9" hidden="1"/>
    <cellStyle name="Grey" xfId="31" xr:uid="{00000000-0005-0000-0000-000055030000}"/>
    <cellStyle name="Grey 2" xfId="32" xr:uid="{00000000-0005-0000-0000-000056030000}"/>
    <cellStyle name="Head 1" xfId="33" xr:uid="{00000000-0005-0000-0000-000057030000}"/>
    <cellStyle name="Header1" xfId="34" xr:uid="{00000000-0005-0000-0000-000058030000}"/>
    <cellStyle name="Header2" xfId="35" xr:uid="{00000000-0005-0000-0000-000059030000}"/>
    <cellStyle name="Heading 1" xfId="36" builtinId="16" customBuiltin="1"/>
    <cellStyle name="Heading 2" xfId="37" builtinId="17" customBuiltin="1"/>
    <cellStyle name="HEADINGS" xfId="38" xr:uid="{00000000-0005-0000-0000-00005C030000}"/>
    <cellStyle name="HEADINGSTOP" xfId="39" xr:uid="{00000000-0005-0000-0000-00005D030000}"/>
    <cellStyle name="Hyperlink" xfId="40" builtinId="8"/>
    <cellStyle name="Input [yellow]" xfId="41" xr:uid="{00000000-0005-0000-0000-00005F030000}"/>
    <cellStyle name="Input [yellow] 2" xfId="42" xr:uid="{00000000-0005-0000-0000-000060030000}"/>
    <cellStyle name="Input [yellow] 2 2" xfId="462" xr:uid="{00000000-0005-0000-0000-000061030000}"/>
    <cellStyle name="Input [yellow] 3" xfId="461" xr:uid="{00000000-0005-0000-0000-000062030000}"/>
    <cellStyle name="Normal" xfId="0" builtinId="0"/>
    <cellStyle name="Normal - Style1" xfId="43" xr:uid="{00000000-0005-0000-0000-000064030000}"/>
    <cellStyle name="Normal 10" xfId="44" xr:uid="{00000000-0005-0000-0000-000065030000}"/>
    <cellStyle name="Normal 100" xfId="160" xr:uid="{00000000-0005-0000-0000-000066030000}"/>
    <cellStyle name="Normal 100 2" xfId="172" xr:uid="{00000000-0005-0000-0000-000067030000}"/>
    <cellStyle name="Normal 101" xfId="168" xr:uid="{00000000-0005-0000-0000-000068030000}"/>
    <cellStyle name="Normal 102" xfId="169" xr:uid="{00000000-0005-0000-0000-000069030000}"/>
    <cellStyle name="Normal 102 2" xfId="173" xr:uid="{00000000-0005-0000-0000-00006A030000}"/>
    <cellStyle name="Normal 103" xfId="170" xr:uid="{00000000-0005-0000-0000-00006B030000}"/>
    <cellStyle name="Normal 103 2" xfId="174" xr:uid="{00000000-0005-0000-0000-00006C030000}"/>
    <cellStyle name="Normal 104" xfId="175" xr:uid="{00000000-0005-0000-0000-00006D030000}"/>
    <cellStyle name="Normal 105" xfId="176" xr:uid="{00000000-0005-0000-0000-00006E030000}"/>
    <cellStyle name="Normal 106" xfId="177" xr:uid="{00000000-0005-0000-0000-00006F030000}"/>
    <cellStyle name="Normal 107" xfId="178" xr:uid="{00000000-0005-0000-0000-000070030000}"/>
    <cellStyle name="Normal 108" xfId="179" xr:uid="{00000000-0005-0000-0000-000071030000}"/>
    <cellStyle name="Normal 109" xfId="180" xr:uid="{00000000-0005-0000-0000-000072030000}"/>
    <cellStyle name="Normal 11" xfId="45" xr:uid="{00000000-0005-0000-0000-000073030000}"/>
    <cellStyle name="Normal 110" xfId="181" xr:uid="{00000000-0005-0000-0000-000074030000}"/>
    <cellStyle name="Normal 111" xfId="182" xr:uid="{00000000-0005-0000-0000-000075030000}"/>
    <cellStyle name="Normal 112" xfId="183" xr:uid="{00000000-0005-0000-0000-000076030000}"/>
    <cellStyle name="Normal 113" xfId="171" xr:uid="{00000000-0005-0000-0000-000077030000}"/>
    <cellStyle name="Normal 114" xfId="184" xr:uid="{00000000-0005-0000-0000-000078030000}"/>
    <cellStyle name="Normal 114 10" xfId="340" xr:uid="{00000000-0005-0000-0000-000079030000}"/>
    <cellStyle name="Normal 114 10 2" xfId="559" xr:uid="{00000000-0005-0000-0000-00007A030000}"/>
    <cellStyle name="Normal 114 10 2 2" xfId="958" xr:uid="{00000000-0005-0000-0000-00007B030000}"/>
    <cellStyle name="Normal 114 10 2 2 2" xfId="1750" xr:uid="{00000000-0005-0000-0000-00007C030000}"/>
    <cellStyle name="Normal 114 10 2 3" xfId="1354" xr:uid="{00000000-0005-0000-0000-00007D030000}"/>
    <cellStyle name="Normal 114 10 3" xfId="766" xr:uid="{00000000-0005-0000-0000-00007E030000}"/>
    <cellStyle name="Normal 114 10 3 2" xfId="1558" xr:uid="{00000000-0005-0000-0000-00007F030000}"/>
    <cellStyle name="Normal 114 10 4" xfId="1162" xr:uid="{00000000-0005-0000-0000-000080030000}"/>
    <cellStyle name="Normal 114 11" xfId="463" xr:uid="{00000000-0005-0000-0000-000081030000}"/>
    <cellStyle name="Normal 114 11 2" xfId="862" xr:uid="{00000000-0005-0000-0000-000082030000}"/>
    <cellStyle name="Normal 114 11 2 2" xfId="1654" xr:uid="{00000000-0005-0000-0000-000083030000}"/>
    <cellStyle name="Normal 114 11 3" xfId="1258" xr:uid="{00000000-0005-0000-0000-000084030000}"/>
    <cellStyle name="Normal 114 12" xfId="669" xr:uid="{00000000-0005-0000-0000-000085030000}"/>
    <cellStyle name="Normal 114 12 2" xfId="1461" xr:uid="{00000000-0005-0000-0000-000086030000}"/>
    <cellStyle name="Normal 114 13" xfId="1065" xr:uid="{00000000-0005-0000-0000-000087030000}"/>
    <cellStyle name="Normal 114 2" xfId="203" xr:uid="{00000000-0005-0000-0000-000088030000}"/>
    <cellStyle name="Normal 114 2 10" xfId="467" xr:uid="{00000000-0005-0000-0000-000089030000}"/>
    <cellStyle name="Normal 114 2 10 2" xfId="866" xr:uid="{00000000-0005-0000-0000-00008A030000}"/>
    <cellStyle name="Normal 114 2 10 2 2" xfId="1658" xr:uid="{00000000-0005-0000-0000-00008B030000}"/>
    <cellStyle name="Normal 114 2 10 3" xfId="1262" xr:uid="{00000000-0005-0000-0000-00008C030000}"/>
    <cellStyle name="Normal 114 2 11" xfId="674" xr:uid="{00000000-0005-0000-0000-00008D030000}"/>
    <cellStyle name="Normal 114 2 11 2" xfId="1466" xr:uid="{00000000-0005-0000-0000-00008E030000}"/>
    <cellStyle name="Normal 114 2 12" xfId="1070" xr:uid="{00000000-0005-0000-0000-00008F030000}"/>
    <cellStyle name="Normal 114 2 2" xfId="212" xr:uid="{00000000-0005-0000-0000-000090030000}"/>
    <cellStyle name="Normal 114 2 2 2" xfId="324" xr:uid="{00000000-0005-0000-0000-000091030000}"/>
    <cellStyle name="Normal 114 2 2 2 2" xfId="433" xr:uid="{00000000-0005-0000-0000-000092030000}"/>
    <cellStyle name="Normal 114 2 2 2 2 2" xfId="651" xr:uid="{00000000-0005-0000-0000-000093030000}"/>
    <cellStyle name="Normal 114 2 2 2 2 2 2" xfId="1050" xr:uid="{00000000-0005-0000-0000-000094030000}"/>
    <cellStyle name="Normal 114 2 2 2 2 2 2 2" xfId="1842" xr:uid="{00000000-0005-0000-0000-000095030000}"/>
    <cellStyle name="Normal 114 2 2 2 2 2 3" xfId="1446" xr:uid="{00000000-0005-0000-0000-000096030000}"/>
    <cellStyle name="Normal 114 2 2 2 2 3" xfId="858" xr:uid="{00000000-0005-0000-0000-000097030000}"/>
    <cellStyle name="Normal 114 2 2 2 2 3 2" xfId="1650" xr:uid="{00000000-0005-0000-0000-000098030000}"/>
    <cellStyle name="Normal 114 2 2 2 2 4" xfId="1254" xr:uid="{00000000-0005-0000-0000-000099030000}"/>
    <cellStyle name="Normal 114 2 2 2 3" xfId="555" xr:uid="{00000000-0005-0000-0000-00009A030000}"/>
    <cellStyle name="Normal 114 2 2 2 3 2" xfId="954" xr:uid="{00000000-0005-0000-0000-00009B030000}"/>
    <cellStyle name="Normal 114 2 2 2 3 2 2" xfId="1746" xr:uid="{00000000-0005-0000-0000-00009C030000}"/>
    <cellStyle name="Normal 114 2 2 2 3 3" xfId="1350" xr:uid="{00000000-0005-0000-0000-00009D030000}"/>
    <cellStyle name="Normal 114 2 2 2 4" xfId="762" xr:uid="{00000000-0005-0000-0000-00009E030000}"/>
    <cellStyle name="Normal 114 2 2 2 4 2" xfId="1554" xr:uid="{00000000-0005-0000-0000-00009F030000}"/>
    <cellStyle name="Normal 114 2 2 2 5" xfId="1158" xr:uid="{00000000-0005-0000-0000-0000A0030000}"/>
    <cellStyle name="Normal 114 2 2 3" xfId="233" xr:uid="{00000000-0005-0000-0000-0000A1030000}"/>
    <cellStyle name="Normal 114 2 2 3 2" xfId="368" xr:uid="{00000000-0005-0000-0000-0000A2030000}"/>
    <cellStyle name="Normal 114 2 2 3 2 2" xfId="587" xr:uid="{00000000-0005-0000-0000-0000A3030000}"/>
    <cellStyle name="Normal 114 2 2 3 2 2 2" xfId="986" xr:uid="{00000000-0005-0000-0000-0000A4030000}"/>
    <cellStyle name="Normal 114 2 2 3 2 2 2 2" xfId="1778" xr:uid="{00000000-0005-0000-0000-0000A5030000}"/>
    <cellStyle name="Normal 114 2 2 3 2 2 3" xfId="1382" xr:uid="{00000000-0005-0000-0000-0000A6030000}"/>
    <cellStyle name="Normal 114 2 2 3 2 3" xfId="794" xr:uid="{00000000-0005-0000-0000-0000A7030000}"/>
    <cellStyle name="Normal 114 2 2 3 2 3 2" xfId="1586" xr:uid="{00000000-0005-0000-0000-0000A8030000}"/>
    <cellStyle name="Normal 114 2 2 3 2 4" xfId="1190" xr:uid="{00000000-0005-0000-0000-0000A9030000}"/>
    <cellStyle name="Normal 114 2 2 3 3" xfId="491" xr:uid="{00000000-0005-0000-0000-0000AA030000}"/>
    <cellStyle name="Normal 114 2 2 3 3 2" xfId="890" xr:uid="{00000000-0005-0000-0000-0000AB030000}"/>
    <cellStyle name="Normal 114 2 2 3 3 2 2" xfId="1682" xr:uid="{00000000-0005-0000-0000-0000AC030000}"/>
    <cellStyle name="Normal 114 2 2 3 3 3" xfId="1286" xr:uid="{00000000-0005-0000-0000-0000AD030000}"/>
    <cellStyle name="Normal 114 2 2 3 4" xfId="698" xr:uid="{00000000-0005-0000-0000-0000AE030000}"/>
    <cellStyle name="Normal 114 2 2 3 4 2" xfId="1490" xr:uid="{00000000-0005-0000-0000-0000AF030000}"/>
    <cellStyle name="Normal 114 2 2 3 5" xfId="1094" xr:uid="{00000000-0005-0000-0000-0000B0030000}"/>
    <cellStyle name="Normal 114 2 2 4" xfId="352" xr:uid="{00000000-0005-0000-0000-0000B1030000}"/>
    <cellStyle name="Normal 114 2 2 4 2" xfId="571" xr:uid="{00000000-0005-0000-0000-0000B2030000}"/>
    <cellStyle name="Normal 114 2 2 4 2 2" xfId="970" xr:uid="{00000000-0005-0000-0000-0000B3030000}"/>
    <cellStyle name="Normal 114 2 2 4 2 2 2" xfId="1762" xr:uid="{00000000-0005-0000-0000-0000B4030000}"/>
    <cellStyle name="Normal 114 2 2 4 2 3" xfId="1366" xr:uid="{00000000-0005-0000-0000-0000B5030000}"/>
    <cellStyle name="Normal 114 2 2 4 3" xfId="778" xr:uid="{00000000-0005-0000-0000-0000B6030000}"/>
    <cellStyle name="Normal 114 2 2 4 3 2" xfId="1570" xr:uid="{00000000-0005-0000-0000-0000B7030000}"/>
    <cellStyle name="Normal 114 2 2 4 4" xfId="1174" xr:uid="{00000000-0005-0000-0000-0000B8030000}"/>
    <cellStyle name="Normal 114 2 2 5" xfId="475" xr:uid="{00000000-0005-0000-0000-0000B9030000}"/>
    <cellStyle name="Normal 114 2 2 5 2" xfId="874" xr:uid="{00000000-0005-0000-0000-0000BA030000}"/>
    <cellStyle name="Normal 114 2 2 5 2 2" xfId="1666" xr:uid="{00000000-0005-0000-0000-0000BB030000}"/>
    <cellStyle name="Normal 114 2 2 5 3" xfId="1270" xr:uid="{00000000-0005-0000-0000-0000BC030000}"/>
    <cellStyle name="Normal 114 2 2 6" xfId="682" xr:uid="{00000000-0005-0000-0000-0000BD030000}"/>
    <cellStyle name="Normal 114 2 2 6 2" xfId="1474" xr:uid="{00000000-0005-0000-0000-0000BE030000}"/>
    <cellStyle name="Normal 114 2 2 7" xfId="1078" xr:uid="{00000000-0005-0000-0000-0000BF030000}"/>
    <cellStyle name="Normal 114 2 3" xfId="313" xr:uid="{00000000-0005-0000-0000-0000C0030000}"/>
    <cellStyle name="Normal 114 2 3 2" xfId="425" xr:uid="{00000000-0005-0000-0000-0000C1030000}"/>
    <cellStyle name="Normal 114 2 3 2 2" xfId="643" xr:uid="{00000000-0005-0000-0000-0000C2030000}"/>
    <cellStyle name="Normal 114 2 3 2 2 2" xfId="1042" xr:uid="{00000000-0005-0000-0000-0000C3030000}"/>
    <cellStyle name="Normal 114 2 3 2 2 2 2" xfId="1834" xr:uid="{00000000-0005-0000-0000-0000C4030000}"/>
    <cellStyle name="Normal 114 2 3 2 2 3" xfId="1438" xr:uid="{00000000-0005-0000-0000-0000C5030000}"/>
    <cellStyle name="Normal 114 2 3 2 3" xfId="850" xr:uid="{00000000-0005-0000-0000-0000C6030000}"/>
    <cellStyle name="Normal 114 2 3 2 3 2" xfId="1642" xr:uid="{00000000-0005-0000-0000-0000C7030000}"/>
    <cellStyle name="Normal 114 2 3 2 4" xfId="1246" xr:uid="{00000000-0005-0000-0000-0000C8030000}"/>
    <cellStyle name="Normal 114 2 3 3" xfId="547" xr:uid="{00000000-0005-0000-0000-0000C9030000}"/>
    <cellStyle name="Normal 114 2 3 3 2" xfId="946" xr:uid="{00000000-0005-0000-0000-0000CA030000}"/>
    <cellStyle name="Normal 114 2 3 3 2 2" xfId="1738" xr:uid="{00000000-0005-0000-0000-0000CB030000}"/>
    <cellStyle name="Normal 114 2 3 3 3" xfId="1342" xr:uid="{00000000-0005-0000-0000-0000CC030000}"/>
    <cellStyle name="Normal 114 2 3 4" xfId="754" xr:uid="{00000000-0005-0000-0000-0000CD030000}"/>
    <cellStyle name="Normal 114 2 3 4 2" xfId="1546" xr:uid="{00000000-0005-0000-0000-0000CE030000}"/>
    <cellStyle name="Normal 114 2 3 5" xfId="1150" xr:uid="{00000000-0005-0000-0000-0000CF030000}"/>
    <cellStyle name="Normal 114 2 4" xfId="294" xr:uid="{00000000-0005-0000-0000-0000D0030000}"/>
    <cellStyle name="Normal 114 2 4 2" xfId="413" xr:uid="{00000000-0005-0000-0000-0000D1030000}"/>
    <cellStyle name="Normal 114 2 4 2 2" xfId="631" xr:uid="{00000000-0005-0000-0000-0000D2030000}"/>
    <cellStyle name="Normal 114 2 4 2 2 2" xfId="1030" xr:uid="{00000000-0005-0000-0000-0000D3030000}"/>
    <cellStyle name="Normal 114 2 4 2 2 2 2" xfId="1822" xr:uid="{00000000-0005-0000-0000-0000D4030000}"/>
    <cellStyle name="Normal 114 2 4 2 2 3" xfId="1426" xr:uid="{00000000-0005-0000-0000-0000D5030000}"/>
    <cellStyle name="Normal 114 2 4 2 3" xfId="838" xr:uid="{00000000-0005-0000-0000-0000D6030000}"/>
    <cellStyle name="Normal 114 2 4 2 3 2" xfId="1630" xr:uid="{00000000-0005-0000-0000-0000D7030000}"/>
    <cellStyle name="Normal 114 2 4 2 4" xfId="1234" xr:uid="{00000000-0005-0000-0000-0000D8030000}"/>
    <cellStyle name="Normal 114 2 4 3" xfId="535" xr:uid="{00000000-0005-0000-0000-0000D9030000}"/>
    <cellStyle name="Normal 114 2 4 3 2" xfId="934" xr:uid="{00000000-0005-0000-0000-0000DA030000}"/>
    <cellStyle name="Normal 114 2 4 3 2 2" xfId="1726" xr:uid="{00000000-0005-0000-0000-0000DB030000}"/>
    <cellStyle name="Normal 114 2 4 3 3" xfId="1330" xr:uid="{00000000-0005-0000-0000-0000DC030000}"/>
    <cellStyle name="Normal 114 2 4 4" xfId="742" xr:uid="{00000000-0005-0000-0000-0000DD030000}"/>
    <cellStyle name="Normal 114 2 4 4 2" xfId="1534" xr:uid="{00000000-0005-0000-0000-0000DE030000}"/>
    <cellStyle name="Normal 114 2 4 5" xfId="1138" xr:uid="{00000000-0005-0000-0000-0000DF030000}"/>
    <cellStyle name="Normal 114 2 5" xfId="277" xr:uid="{00000000-0005-0000-0000-0000E0030000}"/>
    <cellStyle name="Normal 114 2 5 2" xfId="401" xr:uid="{00000000-0005-0000-0000-0000E1030000}"/>
    <cellStyle name="Normal 114 2 5 2 2" xfId="619" xr:uid="{00000000-0005-0000-0000-0000E2030000}"/>
    <cellStyle name="Normal 114 2 5 2 2 2" xfId="1018" xr:uid="{00000000-0005-0000-0000-0000E3030000}"/>
    <cellStyle name="Normal 114 2 5 2 2 2 2" xfId="1810" xr:uid="{00000000-0005-0000-0000-0000E4030000}"/>
    <cellStyle name="Normal 114 2 5 2 2 3" xfId="1414" xr:uid="{00000000-0005-0000-0000-0000E5030000}"/>
    <cellStyle name="Normal 114 2 5 2 3" xfId="826" xr:uid="{00000000-0005-0000-0000-0000E6030000}"/>
    <cellStyle name="Normal 114 2 5 2 3 2" xfId="1618" xr:uid="{00000000-0005-0000-0000-0000E7030000}"/>
    <cellStyle name="Normal 114 2 5 2 4" xfId="1222" xr:uid="{00000000-0005-0000-0000-0000E8030000}"/>
    <cellStyle name="Normal 114 2 5 3" xfId="523" xr:uid="{00000000-0005-0000-0000-0000E9030000}"/>
    <cellStyle name="Normal 114 2 5 3 2" xfId="922" xr:uid="{00000000-0005-0000-0000-0000EA030000}"/>
    <cellStyle name="Normal 114 2 5 3 2 2" xfId="1714" xr:uid="{00000000-0005-0000-0000-0000EB030000}"/>
    <cellStyle name="Normal 114 2 5 3 3" xfId="1318" xr:uid="{00000000-0005-0000-0000-0000EC030000}"/>
    <cellStyle name="Normal 114 2 5 4" xfId="730" xr:uid="{00000000-0005-0000-0000-0000ED030000}"/>
    <cellStyle name="Normal 114 2 5 4 2" xfId="1522" xr:uid="{00000000-0005-0000-0000-0000EE030000}"/>
    <cellStyle name="Normal 114 2 5 5" xfId="1126" xr:uid="{00000000-0005-0000-0000-0000EF030000}"/>
    <cellStyle name="Normal 114 2 6" xfId="261" xr:uid="{00000000-0005-0000-0000-0000F0030000}"/>
    <cellStyle name="Normal 114 2 6 2" xfId="389" xr:uid="{00000000-0005-0000-0000-0000F1030000}"/>
    <cellStyle name="Normal 114 2 6 2 2" xfId="607" xr:uid="{00000000-0005-0000-0000-0000F2030000}"/>
    <cellStyle name="Normal 114 2 6 2 2 2" xfId="1006" xr:uid="{00000000-0005-0000-0000-0000F3030000}"/>
    <cellStyle name="Normal 114 2 6 2 2 2 2" xfId="1798" xr:uid="{00000000-0005-0000-0000-0000F4030000}"/>
    <cellStyle name="Normal 114 2 6 2 2 3" xfId="1402" xr:uid="{00000000-0005-0000-0000-0000F5030000}"/>
    <cellStyle name="Normal 114 2 6 2 3" xfId="814" xr:uid="{00000000-0005-0000-0000-0000F6030000}"/>
    <cellStyle name="Normal 114 2 6 2 3 2" xfId="1606" xr:uid="{00000000-0005-0000-0000-0000F7030000}"/>
    <cellStyle name="Normal 114 2 6 2 4" xfId="1210" xr:uid="{00000000-0005-0000-0000-0000F8030000}"/>
    <cellStyle name="Normal 114 2 6 3" xfId="511" xr:uid="{00000000-0005-0000-0000-0000F9030000}"/>
    <cellStyle name="Normal 114 2 6 3 2" xfId="910" xr:uid="{00000000-0005-0000-0000-0000FA030000}"/>
    <cellStyle name="Normal 114 2 6 3 2 2" xfId="1702" xr:uid="{00000000-0005-0000-0000-0000FB030000}"/>
    <cellStyle name="Normal 114 2 6 3 3" xfId="1306" xr:uid="{00000000-0005-0000-0000-0000FC030000}"/>
    <cellStyle name="Normal 114 2 6 4" xfId="718" xr:uid="{00000000-0005-0000-0000-0000FD030000}"/>
    <cellStyle name="Normal 114 2 6 4 2" xfId="1510" xr:uid="{00000000-0005-0000-0000-0000FE030000}"/>
    <cellStyle name="Normal 114 2 6 5" xfId="1114" xr:uid="{00000000-0005-0000-0000-0000FF030000}"/>
    <cellStyle name="Normal 114 2 7" xfId="244" xr:uid="{00000000-0005-0000-0000-000000040000}"/>
    <cellStyle name="Normal 114 2 7 2" xfId="376" xr:uid="{00000000-0005-0000-0000-000001040000}"/>
    <cellStyle name="Normal 114 2 7 2 2" xfId="595" xr:uid="{00000000-0005-0000-0000-000002040000}"/>
    <cellStyle name="Normal 114 2 7 2 2 2" xfId="994" xr:uid="{00000000-0005-0000-0000-000003040000}"/>
    <cellStyle name="Normal 114 2 7 2 2 2 2" xfId="1786" xr:uid="{00000000-0005-0000-0000-000004040000}"/>
    <cellStyle name="Normal 114 2 7 2 2 3" xfId="1390" xr:uid="{00000000-0005-0000-0000-000005040000}"/>
    <cellStyle name="Normal 114 2 7 2 3" xfId="802" xr:uid="{00000000-0005-0000-0000-000006040000}"/>
    <cellStyle name="Normal 114 2 7 2 3 2" xfId="1594" xr:uid="{00000000-0005-0000-0000-000007040000}"/>
    <cellStyle name="Normal 114 2 7 2 4" xfId="1198" xr:uid="{00000000-0005-0000-0000-000008040000}"/>
    <cellStyle name="Normal 114 2 7 3" xfId="499" xr:uid="{00000000-0005-0000-0000-000009040000}"/>
    <cellStyle name="Normal 114 2 7 3 2" xfId="898" xr:uid="{00000000-0005-0000-0000-00000A040000}"/>
    <cellStyle name="Normal 114 2 7 3 2 2" xfId="1690" xr:uid="{00000000-0005-0000-0000-00000B040000}"/>
    <cellStyle name="Normal 114 2 7 3 3" xfId="1294" xr:uid="{00000000-0005-0000-0000-00000C040000}"/>
    <cellStyle name="Normal 114 2 7 4" xfId="706" xr:uid="{00000000-0005-0000-0000-00000D040000}"/>
    <cellStyle name="Normal 114 2 7 4 2" xfId="1498" xr:uid="{00000000-0005-0000-0000-00000E040000}"/>
    <cellStyle name="Normal 114 2 7 5" xfId="1102" xr:uid="{00000000-0005-0000-0000-00000F040000}"/>
    <cellStyle name="Normal 114 2 8" xfId="225" xr:uid="{00000000-0005-0000-0000-000010040000}"/>
    <cellStyle name="Normal 114 2 8 2" xfId="360" xr:uid="{00000000-0005-0000-0000-000011040000}"/>
    <cellStyle name="Normal 114 2 8 2 2" xfId="579" xr:uid="{00000000-0005-0000-0000-000012040000}"/>
    <cellStyle name="Normal 114 2 8 2 2 2" xfId="978" xr:uid="{00000000-0005-0000-0000-000013040000}"/>
    <cellStyle name="Normal 114 2 8 2 2 2 2" xfId="1770" xr:uid="{00000000-0005-0000-0000-000014040000}"/>
    <cellStyle name="Normal 114 2 8 2 2 3" xfId="1374" xr:uid="{00000000-0005-0000-0000-000015040000}"/>
    <cellStyle name="Normal 114 2 8 2 3" xfId="786" xr:uid="{00000000-0005-0000-0000-000016040000}"/>
    <cellStyle name="Normal 114 2 8 2 3 2" xfId="1578" xr:uid="{00000000-0005-0000-0000-000017040000}"/>
    <cellStyle name="Normal 114 2 8 2 4" xfId="1182" xr:uid="{00000000-0005-0000-0000-000018040000}"/>
    <cellStyle name="Normal 114 2 8 3" xfId="483" xr:uid="{00000000-0005-0000-0000-000019040000}"/>
    <cellStyle name="Normal 114 2 8 3 2" xfId="882" xr:uid="{00000000-0005-0000-0000-00001A040000}"/>
    <cellStyle name="Normal 114 2 8 3 2 2" xfId="1674" xr:uid="{00000000-0005-0000-0000-00001B040000}"/>
    <cellStyle name="Normal 114 2 8 3 3" xfId="1278" xr:uid="{00000000-0005-0000-0000-00001C040000}"/>
    <cellStyle name="Normal 114 2 8 4" xfId="690" xr:uid="{00000000-0005-0000-0000-00001D040000}"/>
    <cellStyle name="Normal 114 2 8 4 2" xfId="1482" xr:uid="{00000000-0005-0000-0000-00001E040000}"/>
    <cellStyle name="Normal 114 2 8 5" xfId="1086" xr:uid="{00000000-0005-0000-0000-00001F040000}"/>
    <cellStyle name="Normal 114 2 9" xfId="344" xr:uid="{00000000-0005-0000-0000-000020040000}"/>
    <cellStyle name="Normal 114 2 9 2" xfId="563" xr:uid="{00000000-0005-0000-0000-000021040000}"/>
    <cellStyle name="Normal 114 2 9 2 2" xfId="962" xr:uid="{00000000-0005-0000-0000-000022040000}"/>
    <cellStyle name="Normal 114 2 9 2 2 2" xfId="1754" xr:uid="{00000000-0005-0000-0000-000023040000}"/>
    <cellStyle name="Normal 114 2 9 2 3" xfId="1358" xr:uid="{00000000-0005-0000-0000-000024040000}"/>
    <cellStyle name="Normal 114 2 9 3" xfId="770" xr:uid="{00000000-0005-0000-0000-000025040000}"/>
    <cellStyle name="Normal 114 2 9 3 2" xfId="1562" xr:uid="{00000000-0005-0000-0000-000026040000}"/>
    <cellStyle name="Normal 114 2 9 4" xfId="1166" xr:uid="{00000000-0005-0000-0000-000027040000}"/>
    <cellStyle name="Normal 114 3" xfId="208" xr:uid="{00000000-0005-0000-0000-000028040000}"/>
    <cellStyle name="Normal 114 3 10" xfId="678" xr:uid="{00000000-0005-0000-0000-000029040000}"/>
    <cellStyle name="Normal 114 3 10 2" xfId="1470" xr:uid="{00000000-0005-0000-0000-00002A040000}"/>
    <cellStyle name="Normal 114 3 11" xfId="1074" xr:uid="{00000000-0005-0000-0000-00002B040000}"/>
    <cellStyle name="Normal 114 3 2" xfId="320" xr:uid="{00000000-0005-0000-0000-00002C040000}"/>
    <cellStyle name="Normal 114 3 2 2" xfId="429" xr:uid="{00000000-0005-0000-0000-00002D040000}"/>
    <cellStyle name="Normal 114 3 2 2 2" xfId="647" xr:uid="{00000000-0005-0000-0000-00002E040000}"/>
    <cellStyle name="Normal 114 3 2 2 2 2" xfId="1046" xr:uid="{00000000-0005-0000-0000-00002F040000}"/>
    <cellStyle name="Normal 114 3 2 2 2 2 2" xfId="1838" xr:uid="{00000000-0005-0000-0000-000030040000}"/>
    <cellStyle name="Normal 114 3 2 2 2 3" xfId="1442" xr:uid="{00000000-0005-0000-0000-000031040000}"/>
    <cellStyle name="Normal 114 3 2 2 3" xfId="854" xr:uid="{00000000-0005-0000-0000-000032040000}"/>
    <cellStyle name="Normal 114 3 2 2 3 2" xfId="1646" xr:uid="{00000000-0005-0000-0000-000033040000}"/>
    <cellStyle name="Normal 114 3 2 2 4" xfId="1250" xr:uid="{00000000-0005-0000-0000-000034040000}"/>
    <cellStyle name="Normal 114 3 2 3" xfId="551" xr:uid="{00000000-0005-0000-0000-000035040000}"/>
    <cellStyle name="Normal 114 3 2 3 2" xfId="950" xr:uid="{00000000-0005-0000-0000-000036040000}"/>
    <cellStyle name="Normal 114 3 2 3 2 2" xfId="1742" xr:uid="{00000000-0005-0000-0000-000037040000}"/>
    <cellStyle name="Normal 114 3 2 3 3" xfId="1346" xr:uid="{00000000-0005-0000-0000-000038040000}"/>
    <cellStyle name="Normal 114 3 2 4" xfId="758" xr:uid="{00000000-0005-0000-0000-000039040000}"/>
    <cellStyle name="Normal 114 3 2 4 2" xfId="1550" xr:uid="{00000000-0005-0000-0000-00003A040000}"/>
    <cellStyle name="Normal 114 3 2 5" xfId="1154" xr:uid="{00000000-0005-0000-0000-00003B040000}"/>
    <cellStyle name="Normal 114 3 3" xfId="298" xr:uid="{00000000-0005-0000-0000-00003C040000}"/>
    <cellStyle name="Normal 114 3 3 2" xfId="417" xr:uid="{00000000-0005-0000-0000-00003D040000}"/>
    <cellStyle name="Normal 114 3 3 2 2" xfId="635" xr:uid="{00000000-0005-0000-0000-00003E040000}"/>
    <cellStyle name="Normal 114 3 3 2 2 2" xfId="1034" xr:uid="{00000000-0005-0000-0000-00003F040000}"/>
    <cellStyle name="Normal 114 3 3 2 2 2 2" xfId="1826" xr:uid="{00000000-0005-0000-0000-000040040000}"/>
    <cellStyle name="Normal 114 3 3 2 2 3" xfId="1430" xr:uid="{00000000-0005-0000-0000-000041040000}"/>
    <cellStyle name="Normal 114 3 3 2 3" xfId="842" xr:uid="{00000000-0005-0000-0000-000042040000}"/>
    <cellStyle name="Normal 114 3 3 2 3 2" xfId="1634" xr:uid="{00000000-0005-0000-0000-000043040000}"/>
    <cellStyle name="Normal 114 3 3 2 4" xfId="1238" xr:uid="{00000000-0005-0000-0000-000044040000}"/>
    <cellStyle name="Normal 114 3 3 3" xfId="539" xr:uid="{00000000-0005-0000-0000-000045040000}"/>
    <cellStyle name="Normal 114 3 3 3 2" xfId="938" xr:uid="{00000000-0005-0000-0000-000046040000}"/>
    <cellStyle name="Normal 114 3 3 3 2 2" xfId="1730" xr:uid="{00000000-0005-0000-0000-000047040000}"/>
    <cellStyle name="Normal 114 3 3 3 3" xfId="1334" xr:uid="{00000000-0005-0000-0000-000048040000}"/>
    <cellStyle name="Normal 114 3 3 4" xfId="746" xr:uid="{00000000-0005-0000-0000-000049040000}"/>
    <cellStyle name="Normal 114 3 3 4 2" xfId="1538" xr:uid="{00000000-0005-0000-0000-00004A040000}"/>
    <cellStyle name="Normal 114 3 3 5" xfId="1142" xr:uid="{00000000-0005-0000-0000-00004B040000}"/>
    <cellStyle name="Normal 114 3 4" xfId="281" xr:uid="{00000000-0005-0000-0000-00004C040000}"/>
    <cellStyle name="Normal 114 3 4 2" xfId="405" xr:uid="{00000000-0005-0000-0000-00004D040000}"/>
    <cellStyle name="Normal 114 3 4 2 2" xfId="623" xr:uid="{00000000-0005-0000-0000-00004E040000}"/>
    <cellStyle name="Normal 114 3 4 2 2 2" xfId="1022" xr:uid="{00000000-0005-0000-0000-00004F040000}"/>
    <cellStyle name="Normal 114 3 4 2 2 2 2" xfId="1814" xr:uid="{00000000-0005-0000-0000-000050040000}"/>
    <cellStyle name="Normal 114 3 4 2 2 3" xfId="1418" xr:uid="{00000000-0005-0000-0000-000051040000}"/>
    <cellStyle name="Normal 114 3 4 2 3" xfId="830" xr:uid="{00000000-0005-0000-0000-000052040000}"/>
    <cellStyle name="Normal 114 3 4 2 3 2" xfId="1622" xr:uid="{00000000-0005-0000-0000-000053040000}"/>
    <cellStyle name="Normal 114 3 4 2 4" xfId="1226" xr:uid="{00000000-0005-0000-0000-000054040000}"/>
    <cellStyle name="Normal 114 3 4 3" xfId="527" xr:uid="{00000000-0005-0000-0000-000055040000}"/>
    <cellStyle name="Normal 114 3 4 3 2" xfId="926" xr:uid="{00000000-0005-0000-0000-000056040000}"/>
    <cellStyle name="Normal 114 3 4 3 2 2" xfId="1718" xr:uid="{00000000-0005-0000-0000-000057040000}"/>
    <cellStyle name="Normal 114 3 4 3 3" xfId="1322" xr:uid="{00000000-0005-0000-0000-000058040000}"/>
    <cellStyle name="Normal 114 3 4 4" xfId="734" xr:uid="{00000000-0005-0000-0000-000059040000}"/>
    <cellStyle name="Normal 114 3 4 4 2" xfId="1526" xr:uid="{00000000-0005-0000-0000-00005A040000}"/>
    <cellStyle name="Normal 114 3 4 5" xfId="1130" xr:uid="{00000000-0005-0000-0000-00005B040000}"/>
    <cellStyle name="Normal 114 3 5" xfId="265" xr:uid="{00000000-0005-0000-0000-00005C040000}"/>
    <cellStyle name="Normal 114 3 5 2" xfId="393" xr:uid="{00000000-0005-0000-0000-00005D040000}"/>
    <cellStyle name="Normal 114 3 5 2 2" xfId="611" xr:uid="{00000000-0005-0000-0000-00005E040000}"/>
    <cellStyle name="Normal 114 3 5 2 2 2" xfId="1010" xr:uid="{00000000-0005-0000-0000-00005F040000}"/>
    <cellStyle name="Normal 114 3 5 2 2 2 2" xfId="1802" xr:uid="{00000000-0005-0000-0000-000060040000}"/>
    <cellStyle name="Normal 114 3 5 2 2 3" xfId="1406" xr:uid="{00000000-0005-0000-0000-000061040000}"/>
    <cellStyle name="Normal 114 3 5 2 3" xfId="818" xr:uid="{00000000-0005-0000-0000-000062040000}"/>
    <cellStyle name="Normal 114 3 5 2 3 2" xfId="1610" xr:uid="{00000000-0005-0000-0000-000063040000}"/>
    <cellStyle name="Normal 114 3 5 2 4" xfId="1214" xr:uid="{00000000-0005-0000-0000-000064040000}"/>
    <cellStyle name="Normal 114 3 5 3" xfId="515" xr:uid="{00000000-0005-0000-0000-000065040000}"/>
    <cellStyle name="Normal 114 3 5 3 2" xfId="914" xr:uid="{00000000-0005-0000-0000-000066040000}"/>
    <cellStyle name="Normal 114 3 5 3 2 2" xfId="1706" xr:uid="{00000000-0005-0000-0000-000067040000}"/>
    <cellStyle name="Normal 114 3 5 3 3" xfId="1310" xr:uid="{00000000-0005-0000-0000-000068040000}"/>
    <cellStyle name="Normal 114 3 5 4" xfId="722" xr:uid="{00000000-0005-0000-0000-000069040000}"/>
    <cellStyle name="Normal 114 3 5 4 2" xfId="1514" xr:uid="{00000000-0005-0000-0000-00006A040000}"/>
    <cellStyle name="Normal 114 3 5 5" xfId="1118" xr:uid="{00000000-0005-0000-0000-00006B040000}"/>
    <cellStyle name="Normal 114 3 6" xfId="248" xr:uid="{00000000-0005-0000-0000-00006C040000}"/>
    <cellStyle name="Normal 114 3 6 2" xfId="380" xr:uid="{00000000-0005-0000-0000-00006D040000}"/>
    <cellStyle name="Normal 114 3 6 2 2" xfId="599" xr:uid="{00000000-0005-0000-0000-00006E040000}"/>
    <cellStyle name="Normal 114 3 6 2 2 2" xfId="998" xr:uid="{00000000-0005-0000-0000-00006F040000}"/>
    <cellStyle name="Normal 114 3 6 2 2 2 2" xfId="1790" xr:uid="{00000000-0005-0000-0000-000070040000}"/>
    <cellStyle name="Normal 114 3 6 2 2 3" xfId="1394" xr:uid="{00000000-0005-0000-0000-000071040000}"/>
    <cellStyle name="Normal 114 3 6 2 3" xfId="806" xr:uid="{00000000-0005-0000-0000-000072040000}"/>
    <cellStyle name="Normal 114 3 6 2 3 2" xfId="1598" xr:uid="{00000000-0005-0000-0000-000073040000}"/>
    <cellStyle name="Normal 114 3 6 2 4" xfId="1202" xr:uid="{00000000-0005-0000-0000-000074040000}"/>
    <cellStyle name="Normal 114 3 6 3" xfId="503" xr:uid="{00000000-0005-0000-0000-000075040000}"/>
    <cellStyle name="Normal 114 3 6 3 2" xfId="902" xr:uid="{00000000-0005-0000-0000-000076040000}"/>
    <cellStyle name="Normal 114 3 6 3 2 2" xfId="1694" xr:uid="{00000000-0005-0000-0000-000077040000}"/>
    <cellStyle name="Normal 114 3 6 3 3" xfId="1298" xr:uid="{00000000-0005-0000-0000-000078040000}"/>
    <cellStyle name="Normal 114 3 6 4" xfId="710" xr:uid="{00000000-0005-0000-0000-000079040000}"/>
    <cellStyle name="Normal 114 3 6 4 2" xfId="1502" xr:uid="{00000000-0005-0000-0000-00007A040000}"/>
    <cellStyle name="Normal 114 3 6 5" xfId="1106" xr:uid="{00000000-0005-0000-0000-00007B040000}"/>
    <cellStyle name="Normal 114 3 7" xfId="229" xr:uid="{00000000-0005-0000-0000-00007C040000}"/>
    <cellStyle name="Normal 114 3 7 2" xfId="364" xr:uid="{00000000-0005-0000-0000-00007D040000}"/>
    <cellStyle name="Normal 114 3 7 2 2" xfId="583" xr:uid="{00000000-0005-0000-0000-00007E040000}"/>
    <cellStyle name="Normal 114 3 7 2 2 2" xfId="982" xr:uid="{00000000-0005-0000-0000-00007F040000}"/>
    <cellStyle name="Normal 114 3 7 2 2 2 2" xfId="1774" xr:uid="{00000000-0005-0000-0000-000080040000}"/>
    <cellStyle name="Normal 114 3 7 2 2 3" xfId="1378" xr:uid="{00000000-0005-0000-0000-000081040000}"/>
    <cellStyle name="Normal 114 3 7 2 3" xfId="790" xr:uid="{00000000-0005-0000-0000-000082040000}"/>
    <cellStyle name="Normal 114 3 7 2 3 2" xfId="1582" xr:uid="{00000000-0005-0000-0000-000083040000}"/>
    <cellStyle name="Normal 114 3 7 2 4" xfId="1186" xr:uid="{00000000-0005-0000-0000-000084040000}"/>
    <cellStyle name="Normal 114 3 7 3" xfId="487" xr:uid="{00000000-0005-0000-0000-000085040000}"/>
    <cellStyle name="Normal 114 3 7 3 2" xfId="886" xr:uid="{00000000-0005-0000-0000-000086040000}"/>
    <cellStyle name="Normal 114 3 7 3 2 2" xfId="1678" xr:uid="{00000000-0005-0000-0000-000087040000}"/>
    <cellStyle name="Normal 114 3 7 3 3" xfId="1282" xr:uid="{00000000-0005-0000-0000-000088040000}"/>
    <cellStyle name="Normal 114 3 7 4" xfId="694" xr:uid="{00000000-0005-0000-0000-000089040000}"/>
    <cellStyle name="Normal 114 3 7 4 2" xfId="1486" xr:uid="{00000000-0005-0000-0000-00008A040000}"/>
    <cellStyle name="Normal 114 3 7 5" xfId="1090" xr:uid="{00000000-0005-0000-0000-00008B040000}"/>
    <cellStyle name="Normal 114 3 8" xfId="348" xr:uid="{00000000-0005-0000-0000-00008C040000}"/>
    <cellStyle name="Normal 114 3 8 2" xfId="567" xr:uid="{00000000-0005-0000-0000-00008D040000}"/>
    <cellStyle name="Normal 114 3 8 2 2" xfId="966" xr:uid="{00000000-0005-0000-0000-00008E040000}"/>
    <cellStyle name="Normal 114 3 8 2 2 2" xfId="1758" xr:uid="{00000000-0005-0000-0000-00008F040000}"/>
    <cellStyle name="Normal 114 3 8 2 3" xfId="1362" xr:uid="{00000000-0005-0000-0000-000090040000}"/>
    <cellStyle name="Normal 114 3 8 3" xfId="774" xr:uid="{00000000-0005-0000-0000-000091040000}"/>
    <cellStyle name="Normal 114 3 8 3 2" xfId="1566" xr:uid="{00000000-0005-0000-0000-000092040000}"/>
    <cellStyle name="Normal 114 3 8 4" xfId="1170" xr:uid="{00000000-0005-0000-0000-000093040000}"/>
    <cellStyle name="Normal 114 3 9" xfId="471" xr:uid="{00000000-0005-0000-0000-000094040000}"/>
    <cellStyle name="Normal 114 3 9 2" xfId="870" xr:uid="{00000000-0005-0000-0000-000095040000}"/>
    <cellStyle name="Normal 114 3 9 2 2" xfId="1662" xr:uid="{00000000-0005-0000-0000-000096040000}"/>
    <cellStyle name="Normal 114 3 9 3" xfId="1266" xr:uid="{00000000-0005-0000-0000-000097040000}"/>
    <cellStyle name="Normal 114 4" xfId="309" xr:uid="{00000000-0005-0000-0000-000098040000}"/>
    <cellStyle name="Normal 114 4 2" xfId="421" xr:uid="{00000000-0005-0000-0000-000099040000}"/>
    <cellStyle name="Normal 114 4 2 2" xfId="639" xr:uid="{00000000-0005-0000-0000-00009A040000}"/>
    <cellStyle name="Normal 114 4 2 2 2" xfId="1038" xr:uid="{00000000-0005-0000-0000-00009B040000}"/>
    <cellStyle name="Normal 114 4 2 2 2 2" xfId="1830" xr:uid="{00000000-0005-0000-0000-00009C040000}"/>
    <cellStyle name="Normal 114 4 2 2 3" xfId="1434" xr:uid="{00000000-0005-0000-0000-00009D040000}"/>
    <cellStyle name="Normal 114 4 2 3" xfId="846" xr:uid="{00000000-0005-0000-0000-00009E040000}"/>
    <cellStyle name="Normal 114 4 2 3 2" xfId="1638" xr:uid="{00000000-0005-0000-0000-00009F040000}"/>
    <cellStyle name="Normal 114 4 2 4" xfId="1242" xr:uid="{00000000-0005-0000-0000-0000A0040000}"/>
    <cellStyle name="Normal 114 4 3" xfId="543" xr:uid="{00000000-0005-0000-0000-0000A1040000}"/>
    <cellStyle name="Normal 114 4 3 2" xfId="942" xr:uid="{00000000-0005-0000-0000-0000A2040000}"/>
    <cellStyle name="Normal 114 4 3 2 2" xfId="1734" xr:uid="{00000000-0005-0000-0000-0000A3040000}"/>
    <cellStyle name="Normal 114 4 3 3" xfId="1338" xr:uid="{00000000-0005-0000-0000-0000A4040000}"/>
    <cellStyle name="Normal 114 4 4" xfId="750" xr:uid="{00000000-0005-0000-0000-0000A5040000}"/>
    <cellStyle name="Normal 114 4 4 2" xfId="1542" xr:uid="{00000000-0005-0000-0000-0000A6040000}"/>
    <cellStyle name="Normal 114 4 5" xfId="1146" xr:uid="{00000000-0005-0000-0000-0000A7040000}"/>
    <cellStyle name="Normal 114 5" xfId="290" xr:uid="{00000000-0005-0000-0000-0000A8040000}"/>
    <cellStyle name="Normal 114 5 2" xfId="409" xr:uid="{00000000-0005-0000-0000-0000A9040000}"/>
    <cellStyle name="Normal 114 5 2 2" xfId="627" xr:uid="{00000000-0005-0000-0000-0000AA040000}"/>
    <cellStyle name="Normal 114 5 2 2 2" xfId="1026" xr:uid="{00000000-0005-0000-0000-0000AB040000}"/>
    <cellStyle name="Normal 114 5 2 2 2 2" xfId="1818" xr:uid="{00000000-0005-0000-0000-0000AC040000}"/>
    <cellStyle name="Normal 114 5 2 2 3" xfId="1422" xr:uid="{00000000-0005-0000-0000-0000AD040000}"/>
    <cellStyle name="Normal 114 5 2 3" xfId="834" xr:uid="{00000000-0005-0000-0000-0000AE040000}"/>
    <cellStyle name="Normal 114 5 2 3 2" xfId="1626" xr:uid="{00000000-0005-0000-0000-0000AF040000}"/>
    <cellStyle name="Normal 114 5 2 4" xfId="1230" xr:uid="{00000000-0005-0000-0000-0000B0040000}"/>
    <cellStyle name="Normal 114 5 3" xfId="531" xr:uid="{00000000-0005-0000-0000-0000B1040000}"/>
    <cellStyle name="Normal 114 5 3 2" xfId="930" xr:uid="{00000000-0005-0000-0000-0000B2040000}"/>
    <cellStyle name="Normal 114 5 3 2 2" xfId="1722" xr:uid="{00000000-0005-0000-0000-0000B3040000}"/>
    <cellStyle name="Normal 114 5 3 3" xfId="1326" xr:uid="{00000000-0005-0000-0000-0000B4040000}"/>
    <cellStyle name="Normal 114 5 4" xfId="738" xr:uid="{00000000-0005-0000-0000-0000B5040000}"/>
    <cellStyle name="Normal 114 5 4 2" xfId="1530" xr:uid="{00000000-0005-0000-0000-0000B6040000}"/>
    <cellStyle name="Normal 114 5 5" xfId="1134" xr:uid="{00000000-0005-0000-0000-0000B7040000}"/>
    <cellStyle name="Normal 114 6" xfId="273" xr:uid="{00000000-0005-0000-0000-0000B8040000}"/>
    <cellStyle name="Normal 114 6 2" xfId="397" xr:uid="{00000000-0005-0000-0000-0000B9040000}"/>
    <cellStyle name="Normal 114 6 2 2" xfId="615" xr:uid="{00000000-0005-0000-0000-0000BA040000}"/>
    <cellStyle name="Normal 114 6 2 2 2" xfId="1014" xr:uid="{00000000-0005-0000-0000-0000BB040000}"/>
    <cellStyle name="Normal 114 6 2 2 2 2" xfId="1806" xr:uid="{00000000-0005-0000-0000-0000BC040000}"/>
    <cellStyle name="Normal 114 6 2 2 3" xfId="1410" xr:uid="{00000000-0005-0000-0000-0000BD040000}"/>
    <cellStyle name="Normal 114 6 2 3" xfId="822" xr:uid="{00000000-0005-0000-0000-0000BE040000}"/>
    <cellStyle name="Normal 114 6 2 3 2" xfId="1614" xr:uid="{00000000-0005-0000-0000-0000BF040000}"/>
    <cellStyle name="Normal 114 6 2 4" xfId="1218" xr:uid="{00000000-0005-0000-0000-0000C0040000}"/>
    <cellStyle name="Normal 114 6 3" xfId="519" xr:uid="{00000000-0005-0000-0000-0000C1040000}"/>
    <cellStyle name="Normal 114 6 3 2" xfId="918" xr:uid="{00000000-0005-0000-0000-0000C2040000}"/>
    <cellStyle name="Normal 114 6 3 2 2" xfId="1710" xr:uid="{00000000-0005-0000-0000-0000C3040000}"/>
    <cellStyle name="Normal 114 6 3 3" xfId="1314" xr:uid="{00000000-0005-0000-0000-0000C4040000}"/>
    <cellStyle name="Normal 114 6 4" xfId="726" xr:uid="{00000000-0005-0000-0000-0000C5040000}"/>
    <cellStyle name="Normal 114 6 4 2" xfId="1518" xr:uid="{00000000-0005-0000-0000-0000C6040000}"/>
    <cellStyle name="Normal 114 6 5" xfId="1122" xr:uid="{00000000-0005-0000-0000-0000C7040000}"/>
    <cellStyle name="Normal 114 7" xfId="256" xr:uid="{00000000-0005-0000-0000-0000C8040000}"/>
    <cellStyle name="Normal 114 7 2" xfId="385" xr:uid="{00000000-0005-0000-0000-0000C9040000}"/>
    <cellStyle name="Normal 114 7 2 2" xfId="603" xr:uid="{00000000-0005-0000-0000-0000CA040000}"/>
    <cellStyle name="Normal 114 7 2 2 2" xfId="1002" xr:uid="{00000000-0005-0000-0000-0000CB040000}"/>
    <cellStyle name="Normal 114 7 2 2 2 2" xfId="1794" xr:uid="{00000000-0005-0000-0000-0000CC040000}"/>
    <cellStyle name="Normal 114 7 2 2 3" xfId="1398" xr:uid="{00000000-0005-0000-0000-0000CD040000}"/>
    <cellStyle name="Normal 114 7 2 3" xfId="810" xr:uid="{00000000-0005-0000-0000-0000CE040000}"/>
    <cellStyle name="Normal 114 7 2 3 2" xfId="1602" xr:uid="{00000000-0005-0000-0000-0000CF040000}"/>
    <cellStyle name="Normal 114 7 2 4" xfId="1206" xr:uid="{00000000-0005-0000-0000-0000D0040000}"/>
    <cellStyle name="Normal 114 7 3" xfId="507" xr:uid="{00000000-0005-0000-0000-0000D1040000}"/>
    <cellStyle name="Normal 114 7 3 2" xfId="906" xr:uid="{00000000-0005-0000-0000-0000D2040000}"/>
    <cellStyle name="Normal 114 7 3 2 2" xfId="1698" xr:uid="{00000000-0005-0000-0000-0000D3040000}"/>
    <cellStyle name="Normal 114 7 3 3" xfId="1302" xr:uid="{00000000-0005-0000-0000-0000D4040000}"/>
    <cellStyle name="Normal 114 7 4" xfId="714" xr:uid="{00000000-0005-0000-0000-0000D5040000}"/>
    <cellStyle name="Normal 114 7 4 2" xfId="1506" xr:uid="{00000000-0005-0000-0000-0000D6040000}"/>
    <cellStyle name="Normal 114 7 5" xfId="1110" xr:uid="{00000000-0005-0000-0000-0000D7040000}"/>
    <cellStyle name="Normal 114 8" xfId="240" xr:uid="{00000000-0005-0000-0000-0000D8040000}"/>
    <cellStyle name="Normal 114 8 2" xfId="372" xr:uid="{00000000-0005-0000-0000-0000D9040000}"/>
    <cellStyle name="Normal 114 8 2 2" xfId="591" xr:uid="{00000000-0005-0000-0000-0000DA040000}"/>
    <cellStyle name="Normal 114 8 2 2 2" xfId="990" xr:uid="{00000000-0005-0000-0000-0000DB040000}"/>
    <cellStyle name="Normal 114 8 2 2 2 2" xfId="1782" xr:uid="{00000000-0005-0000-0000-0000DC040000}"/>
    <cellStyle name="Normal 114 8 2 2 3" xfId="1386" xr:uid="{00000000-0005-0000-0000-0000DD040000}"/>
    <cellStyle name="Normal 114 8 2 3" xfId="798" xr:uid="{00000000-0005-0000-0000-0000DE040000}"/>
    <cellStyle name="Normal 114 8 2 3 2" xfId="1590" xr:uid="{00000000-0005-0000-0000-0000DF040000}"/>
    <cellStyle name="Normal 114 8 2 4" xfId="1194" xr:uid="{00000000-0005-0000-0000-0000E0040000}"/>
    <cellStyle name="Normal 114 8 3" xfId="495" xr:uid="{00000000-0005-0000-0000-0000E1040000}"/>
    <cellStyle name="Normal 114 8 3 2" xfId="894" xr:uid="{00000000-0005-0000-0000-0000E2040000}"/>
    <cellStyle name="Normal 114 8 3 2 2" xfId="1686" xr:uid="{00000000-0005-0000-0000-0000E3040000}"/>
    <cellStyle name="Normal 114 8 3 3" xfId="1290" xr:uid="{00000000-0005-0000-0000-0000E4040000}"/>
    <cellStyle name="Normal 114 8 4" xfId="702" xr:uid="{00000000-0005-0000-0000-0000E5040000}"/>
    <cellStyle name="Normal 114 8 4 2" xfId="1494" xr:uid="{00000000-0005-0000-0000-0000E6040000}"/>
    <cellStyle name="Normal 114 8 5" xfId="1098" xr:uid="{00000000-0005-0000-0000-0000E7040000}"/>
    <cellStyle name="Normal 114 9" xfId="221" xr:uid="{00000000-0005-0000-0000-0000E8040000}"/>
    <cellStyle name="Normal 114 9 2" xfId="356" xr:uid="{00000000-0005-0000-0000-0000E9040000}"/>
    <cellStyle name="Normal 114 9 2 2" xfId="575" xr:uid="{00000000-0005-0000-0000-0000EA040000}"/>
    <cellStyle name="Normal 114 9 2 2 2" xfId="974" xr:uid="{00000000-0005-0000-0000-0000EB040000}"/>
    <cellStyle name="Normal 114 9 2 2 2 2" xfId="1766" xr:uid="{00000000-0005-0000-0000-0000EC040000}"/>
    <cellStyle name="Normal 114 9 2 2 3" xfId="1370" xr:uid="{00000000-0005-0000-0000-0000ED040000}"/>
    <cellStyle name="Normal 114 9 2 3" xfId="782" xr:uid="{00000000-0005-0000-0000-0000EE040000}"/>
    <cellStyle name="Normal 114 9 2 3 2" xfId="1574" xr:uid="{00000000-0005-0000-0000-0000EF040000}"/>
    <cellStyle name="Normal 114 9 2 4" xfId="1178" xr:uid="{00000000-0005-0000-0000-0000F0040000}"/>
    <cellStyle name="Normal 114 9 3" xfId="479" xr:uid="{00000000-0005-0000-0000-0000F1040000}"/>
    <cellStyle name="Normal 114 9 3 2" xfId="878" xr:uid="{00000000-0005-0000-0000-0000F2040000}"/>
    <cellStyle name="Normal 114 9 3 2 2" xfId="1670" xr:uid="{00000000-0005-0000-0000-0000F3040000}"/>
    <cellStyle name="Normal 114 9 3 3" xfId="1274" xr:uid="{00000000-0005-0000-0000-0000F4040000}"/>
    <cellStyle name="Normal 114 9 4" xfId="686" xr:uid="{00000000-0005-0000-0000-0000F5040000}"/>
    <cellStyle name="Normal 114 9 4 2" xfId="1478" xr:uid="{00000000-0005-0000-0000-0000F6040000}"/>
    <cellStyle name="Normal 114 9 5" xfId="1082" xr:uid="{00000000-0005-0000-0000-0000F7040000}"/>
    <cellStyle name="Normal 115" xfId="189" xr:uid="{00000000-0005-0000-0000-0000F8040000}"/>
    <cellStyle name="Normal 115 10" xfId="342" xr:uid="{00000000-0005-0000-0000-0000F9040000}"/>
    <cellStyle name="Normal 115 10 2" xfId="561" xr:uid="{00000000-0005-0000-0000-0000FA040000}"/>
    <cellStyle name="Normal 115 10 2 2" xfId="960" xr:uid="{00000000-0005-0000-0000-0000FB040000}"/>
    <cellStyle name="Normal 115 10 2 2 2" xfId="1752" xr:uid="{00000000-0005-0000-0000-0000FC040000}"/>
    <cellStyle name="Normal 115 10 2 3" xfId="1356" xr:uid="{00000000-0005-0000-0000-0000FD040000}"/>
    <cellStyle name="Normal 115 10 3" xfId="768" xr:uid="{00000000-0005-0000-0000-0000FE040000}"/>
    <cellStyle name="Normal 115 10 3 2" xfId="1560" xr:uid="{00000000-0005-0000-0000-0000FF040000}"/>
    <cellStyle name="Normal 115 10 4" xfId="1164" xr:uid="{00000000-0005-0000-0000-000000050000}"/>
    <cellStyle name="Normal 115 11" xfId="465" xr:uid="{00000000-0005-0000-0000-000001050000}"/>
    <cellStyle name="Normal 115 11 2" xfId="864" xr:uid="{00000000-0005-0000-0000-000002050000}"/>
    <cellStyle name="Normal 115 11 2 2" xfId="1656" xr:uid="{00000000-0005-0000-0000-000003050000}"/>
    <cellStyle name="Normal 115 11 3" xfId="1260" xr:uid="{00000000-0005-0000-0000-000004050000}"/>
    <cellStyle name="Normal 115 12" xfId="672" xr:uid="{00000000-0005-0000-0000-000005050000}"/>
    <cellStyle name="Normal 115 12 2" xfId="1464" xr:uid="{00000000-0005-0000-0000-000006050000}"/>
    <cellStyle name="Normal 115 13" xfId="1068" xr:uid="{00000000-0005-0000-0000-000007050000}"/>
    <cellStyle name="Normal 115 2" xfId="205" xr:uid="{00000000-0005-0000-0000-000008050000}"/>
    <cellStyle name="Normal 115 2 10" xfId="469" xr:uid="{00000000-0005-0000-0000-000009050000}"/>
    <cellStyle name="Normal 115 2 10 2" xfId="868" xr:uid="{00000000-0005-0000-0000-00000A050000}"/>
    <cellStyle name="Normal 115 2 10 2 2" xfId="1660" xr:uid="{00000000-0005-0000-0000-00000B050000}"/>
    <cellStyle name="Normal 115 2 10 3" xfId="1264" xr:uid="{00000000-0005-0000-0000-00000C050000}"/>
    <cellStyle name="Normal 115 2 11" xfId="676" xr:uid="{00000000-0005-0000-0000-00000D050000}"/>
    <cellStyle name="Normal 115 2 11 2" xfId="1468" xr:uid="{00000000-0005-0000-0000-00000E050000}"/>
    <cellStyle name="Normal 115 2 12" xfId="1072" xr:uid="{00000000-0005-0000-0000-00000F050000}"/>
    <cellStyle name="Normal 115 2 2" xfId="214" xr:uid="{00000000-0005-0000-0000-000010050000}"/>
    <cellStyle name="Normal 115 2 2 2" xfId="326" xr:uid="{00000000-0005-0000-0000-000011050000}"/>
    <cellStyle name="Normal 115 2 2 2 2" xfId="435" xr:uid="{00000000-0005-0000-0000-000012050000}"/>
    <cellStyle name="Normal 115 2 2 2 2 2" xfId="653" xr:uid="{00000000-0005-0000-0000-000013050000}"/>
    <cellStyle name="Normal 115 2 2 2 2 2 2" xfId="1052" xr:uid="{00000000-0005-0000-0000-000014050000}"/>
    <cellStyle name="Normal 115 2 2 2 2 2 2 2" xfId="1844" xr:uid="{00000000-0005-0000-0000-000015050000}"/>
    <cellStyle name="Normal 115 2 2 2 2 2 3" xfId="1448" xr:uid="{00000000-0005-0000-0000-000016050000}"/>
    <cellStyle name="Normal 115 2 2 2 2 3" xfId="860" xr:uid="{00000000-0005-0000-0000-000017050000}"/>
    <cellStyle name="Normal 115 2 2 2 2 3 2" xfId="1652" xr:uid="{00000000-0005-0000-0000-000018050000}"/>
    <cellStyle name="Normal 115 2 2 2 2 4" xfId="1256" xr:uid="{00000000-0005-0000-0000-000019050000}"/>
    <cellStyle name="Normal 115 2 2 2 3" xfId="557" xr:uid="{00000000-0005-0000-0000-00001A050000}"/>
    <cellStyle name="Normal 115 2 2 2 3 2" xfId="956" xr:uid="{00000000-0005-0000-0000-00001B050000}"/>
    <cellStyle name="Normal 115 2 2 2 3 2 2" xfId="1748" xr:uid="{00000000-0005-0000-0000-00001C050000}"/>
    <cellStyle name="Normal 115 2 2 2 3 3" xfId="1352" xr:uid="{00000000-0005-0000-0000-00001D050000}"/>
    <cellStyle name="Normal 115 2 2 2 4" xfId="764" xr:uid="{00000000-0005-0000-0000-00001E050000}"/>
    <cellStyle name="Normal 115 2 2 2 4 2" xfId="1556" xr:uid="{00000000-0005-0000-0000-00001F050000}"/>
    <cellStyle name="Normal 115 2 2 2 5" xfId="1160" xr:uid="{00000000-0005-0000-0000-000020050000}"/>
    <cellStyle name="Normal 115 2 2 3" xfId="235" xr:uid="{00000000-0005-0000-0000-000021050000}"/>
    <cellStyle name="Normal 115 2 2 3 2" xfId="370" xr:uid="{00000000-0005-0000-0000-000022050000}"/>
    <cellStyle name="Normal 115 2 2 3 2 2" xfId="589" xr:uid="{00000000-0005-0000-0000-000023050000}"/>
    <cellStyle name="Normal 115 2 2 3 2 2 2" xfId="988" xr:uid="{00000000-0005-0000-0000-000024050000}"/>
    <cellStyle name="Normal 115 2 2 3 2 2 2 2" xfId="1780" xr:uid="{00000000-0005-0000-0000-000025050000}"/>
    <cellStyle name="Normal 115 2 2 3 2 2 3" xfId="1384" xr:uid="{00000000-0005-0000-0000-000026050000}"/>
    <cellStyle name="Normal 115 2 2 3 2 3" xfId="796" xr:uid="{00000000-0005-0000-0000-000027050000}"/>
    <cellStyle name="Normal 115 2 2 3 2 3 2" xfId="1588" xr:uid="{00000000-0005-0000-0000-000028050000}"/>
    <cellStyle name="Normal 115 2 2 3 2 4" xfId="1192" xr:uid="{00000000-0005-0000-0000-000029050000}"/>
    <cellStyle name="Normal 115 2 2 3 3" xfId="493" xr:uid="{00000000-0005-0000-0000-00002A050000}"/>
    <cellStyle name="Normal 115 2 2 3 3 2" xfId="892" xr:uid="{00000000-0005-0000-0000-00002B050000}"/>
    <cellStyle name="Normal 115 2 2 3 3 2 2" xfId="1684" xr:uid="{00000000-0005-0000-0000-00002C050000}"/>
    <cellStyle name="Normal 115 2 2 3 3 3" xfId="1288" xr:uid="{00000000-0005-0000-0000-00002D050000}"/>
    <cellStyle name="Normal 115 2 2 3 4" xfId="700" xr:uid="{00000000-0005-0000-0000-00002E050000}"/>
    <cellStyle name="Normal 115 2 2 3 4 2" xfId="1492" xr:uid="{00000000-0005-0000-0000-00002F050000}"/>
    <cellStyle name="Normal 115 2 2 3 5" xfId="1096" xr:uid="{00000000-0005-0000-0000-000030050000}"/>
    <cellStyle name="Normal 115 2 2 4" xfId="354" xr:uid="{00000000-0005-0000-0000-000031050000}"/>
    <cellStyle name="Normal 115 2 2 4 2" xfId="573" xr:uid="{00000000-0005-0000-0000-000032050000}"/>
    <cellStyle name="Normal 115 2 2 4 2 2" xfId="972" xr:uid="{00000000-0005-0000-0000-000033050000}"/>
    <cellStyle name="Normal 115 2 2 4 2 2 2" xfId="1764" xr:uid="{00000000-0005-0000-0000-000034050000}"/>
    <cellStyle name="Normal 115 2 2 4 2 3" xfId="1368" xr:uid="{00000000-0005-0000-0000-000035050000}"/>
    <cellStyle name="Normal 115 2 2 4 3" xfId="780" xr:uid="{00000000-0005-0000-0000-000036050000}"/>
    <cellStyle name="Normal 115 2 2 4 3 2" xfId="1572" xr:uid="{00000000-0005-0000-0000-000037050000}"/>
    <cellStyle name="Normal 115 2 2 4 4" xfId="1176" xr:uid="{00000000-0005-0000-0000-000038050000}"/>
    <cellStyle name="Normal 115 2 2 5" xfId="477" xr:uid="{00000000-0005-0000-0000-000039050000}"/>
    <cellStyle name="Normal 115 2 2 5 2" xfId="876" xr:uid="{00000000-0005-0000-0000-00003A050000}"/>
    <cellStyle name="Normal 115 2 2 5 2 2" xfId="1668" xr:uid="{00000000-0005-0000-0000-00003B050000}"/>
    <cellStyle name="Normal 115 2 2 5 3" xfId="1272" xr:uid="{00000000-0005-0000-0000-00003C050000}"/>
    <cellStyle name="Normal 115 2 2 6" xfId="684" xr:uid="{00000000-0005-0000-0000-00003D050000}"/>
    <cellStyle name="Normal 115 2 2 6 2" xfId="1476" xr:uid="{00000000-0005-0000-0000-00003E050000}"/>
    <cellStyle name="Normal 115 2 2 7" xfId="1080" xr:uid="{00000000-0005-0000-0000-00003F050000}"/>
    <cellStyle name="Normal 115 2 3" xfId="315" xr:uid="{00000000-0005-0000-0000-000040050000}"/>
    <cellStyle name="Normal 115 2 3 2" xfId="427" xr:uid="{00000000-0005-0000-0000-000041050000}"/>
    <cellStyle name="Normal 115 2 3 2 2" xfId="645" xr:uid="{00000000-0005-0000-0000-000042050000}"/>
    <cellStyle name="Normal 115 2 3 2 2 2" xfId="1044" xr:uid="{00000000-0005-0000-0000-000043050000}"/>
    <cellStyle name="Normal 115 2 3 2 2 2 2" xfId="1836" xr:uid="{00000000-0005-0000-0000-000044050000}"/>
    <cellStyle name="Normal 115 2 3 2 2 3" xfId="1440" xr:uid="{00000000-0005-0000-0000-000045050000}"/>
    <cellStyle name="Normal 115 2 3 2 3" xfId="852" xr:uid="{00000000-0005-0000-0000-000046050000}"/>
    <cellStyle name="Normal 115 2 3 2 3 2" xfId="1644" xr:uid="{00000000-0005-0000-0000-000047050000}"/>
    <cellStyle name="Normal 115 2 3 2 4" xfId="1248" xr:uid="{00000000-0005-0000-0000-000048050000}"/>
    <cellStyle name="Normal 115 2 3 3" xfId="549" xr:uid="{00000000-0005-0000-0000-000049050000}"/>
    <cellStyle name="Normal 115 2 3 3 2" xfId="948" xr:uid="{00000000-0005-0000-0000-00004A050000}"/>
    <cellStyle name="Normal 115 2 3 3 2 2" xfId="1740" xr:uid="{00000000-0005-0000-0000-00004B050000}"/>
    <cellStyle name="Normal 115 2 3 3 3" xfId="1344" xr:uid="{00000000-0005-0000-0000-00004C050000}"/>
    <cellStyle name="Normal 115 2 3 4" xfId="756" xr:uid="{00000000-0005-0000-0000-00004D050000}"/>
    <cellStyle name="Normal 115 2 3 4 2" xfId="1548" xr:uid="{00000000-0005-0000-0000-00004E050000}"/>
    <cellStyle name="Normal 115 2 3 5" xfId="1152" xr:uid="{00000000-0005-0000-0000-00004F050000}"/>
    <cellStyle name="Normal 115 2 4" xfId="296" xr:uid="{00000000-0005-0000-0000-000050050000}"/>
    <cellStyle name="Normal 115 2 4 2" xfId="415" xr:uid="{00000000-0005-0000-0000-000051050000}"/>
    <cellStyle name="Normal 115 2 4 2 2" xfId="633" xr:uid="{00000000-0005-0000-0000-000052050000}"/>
    <cellStyle name="Normal 115 2 4 2 2 2" xfId="1032" xr:uid="{00000000-0005-0000-0000-000053050000}"/>
    <cellStyle name="Normal 115 2 4 2 2 2 2" xfId="1824" xr:uid="{00000000-0005-0000-0000-000054050000}"/>
    <cellStyle name="Normal 115 2 4 2 2 3" xfId="1428" xr:uid="{00000000-0005-0000-0000-000055050000}"/>
    <cellStyle name="Normal 115 2 4 2 3" xfId="840" xr:uid="{00000000-0005-0000-0000-000056050000}"/>
    <cellStyle name="Normal 115 2 4 2 3 2" xfId="1632" xr:uid="{00000000-0005-0000-0000-000057050000}"/>
    <cellStyle name="Normal 115 2 4 2 4" xfId="1236" xr:uid="{00000000-0005-0000-0000-000058050000}"/>
    <cellStyle name="Normal 115 2 4 3" xfId="537" xr:uid="{00000000-0005-0000-0000-000059050000}"/>
    <cellStyle name="Normal 115 2 4 3 2" xfId="936" xr:uid="{00000000-0005-0000-0000-00005A050000}"/>
    <cellStyle name="Normal 115 2 4 3 2 2" xfId="1728" xr:uid="{00000000-0005-0000-0000-00005B050000}"/>
    <cellStyle name="Normal 115 2 4 3 3" xfId="1332" xr:uid="{00000000-0005-0000-0000-00005C050000}"/>
    <cellStyle name="Normal 115 2 4 4" xfId="744" xr:uid="{00000000-0005-0000-0000-00005D050000}"/>
    <cellStyle name="Normal 115 2 4 4 2" xfId="1536" xr:uid="{00000000-0005-0000-0000-00005E050000}"/>
    <cellStyle name="Normal 115 2 4 5" xfId="1140" xr:uid="{00000000-0005-0000-0000-00005F050000}"/>
    <cellStyle name="Normal 115 2 5" xfId="279" xr:uid="{00000000-0005-0000-0000-000060050000}"/>
    <cellStyle name="Normal 115 2 5 2" xfId="403" xr:uid="{00000000-0005-0000-0000-000061050000}"/>
    <cellStyle name="Normal 115 2 5 2 2" xfId="621" xr:uid="{00000000-0005-0000-0000-000062050000}"/>
    <cellStyle name="Normal 115 2 5 2 2 2" xfId="1020" xr:uid="{00000000-0005-0000-0000-000063050000}"/>
    <cellStyle name="Normal 115 2 5 2 2 2 2" xfId="1812" xr:uid="{00000000-0005-0000-0000-000064050000}"/>
    <cellStyle name="Normal 115 2 5 2 2 3" xfId="1416" xr:uid="{00000000-0005-0000-0000-000065050000}"/>
    <cellStyle name="Normal 115 2 5 2 3" xfId="828" xr:uid="{00000000-0005-0000-0000-000066050000}"/>
    <cellStyle name="Normal 115 2 5 2 3 2" xfId="1620" xr:uid="{00000000-0005-0000-0000-000067050000}"/>
    <cellStyle name="Normal 115 2 5 2 4" xfId="1224" xr:uid="{00000000-0005-0000-0000-000068050000}"/>
    <cellStyle name="Normal 115 2 5 3" xfId="525" xr:uid="{00000000-0005-0000-0000-000069050000}"/>
    <cellStyle name="Normal 115 2 5 3 2" xfId="924" xr:uid="{00000000-0005-0000-0000-00006A050000}"/>
    <cellStyle name="Normal 115 2 5 3 2 2" xfId="1716" xr:uid="{00000000-0005-0000-0000-00006B050000}"/>
    <cellStyle name="Normal 115 2 5 3 3" xfId="1320" xr:uid="{00000000-0005-0000-0000-00006C050000}"/>
    <cellStyle name="Normal 115 2 5 4" xfId="732" xr:uid="{00000000-0005-0000-0000-00006D050000}"/>
    <cellStyle name="Normal 115 2 5 4 2" xfId="1524" xr:uid="{00000000-0005-0000-0000-00006E050000}"/>
    <cellStyle name="Normal 115 2 5 5" xfId="1128" xr:uid="{00000000-0005-0000-0000-00006F050000}"/>
    <cellStyle name="Normal 115 2 6" xfId="263" xr:uid="{00000000-0005-0000-0000-000070050000}"/>
    <cellStyle name="Normal 115 2 6 2" xfId="391" xr:uid="{00000000-0005-0000-0000-000071050000}"/>
    <cellStyle name="Normal 115 2 6 2 2" xfId="609" xr:uid="{00000000-0005-0000-0000-000072050000}"/>
    <cellStyle name="Normal 115 2 6 2 2 2" xfId="1008" xr:uid="{00000000-0005-0000-0000-000073050000}"/>
    <cellStyle name="Normal 115 2 6 2 2 2 2" xfId="1800" xr:uid="{00000000-0005-0000-0000-000074050000}"/>
    <cellStyle name="Normal 115 2 6 2 2 3" xfId="1404" xr:uid="{00000000-0005-0000-0000-000075050000}"/>
    <cellStyle name="Normal 115 2 6 2 3" xfId="816" xr:uid="{00000000-0005-0000-0000-000076050000}"/>
    <cellStyle name="Normal 115 2 6 2 3 2" xfId="1608" xr:uid="{00000000-0005-0000-0000-000077050000}"/>
    <cellStyle name="Normal 115 2 6 2 4" xfId="1212" xr:uid="{00000000-0005-0000-0000-000078050000}"/>
    <cellStyle name="Normal 115 2 6 3" xfId="513" xr:uid="{00000000-0005-0000-0000-000079050000}"/>
    <cellStyle name="Normal 115 2 6 3 2" xfId="912" xr:uid="{00000000-0005-0000-0000-00007A050000}"/>
    <cellStyle name="Normal 115 2 6 3 2 2" xfId="1704" xr:uid="{00000000-0005-0000-0000-00007B050000}"/>
    <cellStyle name="Normal 115 2 6 3 3" xfId="1308" xr:uid="{00000000-0005-0000-0000-00007C050000}"/>
    <cellStyle name="Normal 115 2 6 4" xfId="720" xr:uid="{00000000-0005-0000-0000-00007D050000}"/>
    <cellStyle name="Normal 115 2 6 4 2" xfId="1512" xr:uid="{00000000-0005-0000-0000-00007E050000}"/>
    <cellStyle name="Normal 115 2 6 5" xfId="1116" xr:uid="{00000000-0005-0000-0000-00007F050000}"/>
    <cellStyle name="Normal 115 2 7" xfId="246" xr:uid="{00000000-0005-0000-0000-000080050000}"/>
    <cellStyle name="Normal 115 2 7 2" xfId="378" xr:uid="{00000000-0005-0000-0000-000081050000}"/>
    <cellStyle name="Normal 115 2 7 2 2" xfId="597" xr:uid="{00000000-0005-0000-0000-000082050000}"/>
    <cellStyle name="Normal 115 2 7 2 2 2" xfId="996" xr:uid="{00000000-0005-0000-0000-000083050000}"/>
    <cellStyle name="Normal 115 2 7 2 2 2 2" xfId="1788" xr:uid="{00000000-0005-0000-0000-000084050000}"/>
    <cellStyle name="Normal 115 2 7 2 2 3" xfId="1392" xr:uid="{00000000-0005-0000-0000-000085050000}"/>
    <cellStyle name="Normal 115 2 7 2 3" xfId="804" xr:uid="{00000000-0005-0000-0000-000086050000}"/>
    <cellStyle name="Normal 115 2 7 2 3 2" xfId="1596" xr:uid="{00000000-0005-0000-0000-000087050000}"/>
    <cellStyle name="Normal 115 2 7 2 4" xfId="1200" xr:uid="{00000000-0005-0000-0000-000088050000}"/>
    <cellStyle name="Normal 115 2 7 3" xfId="501" xr:uid="{00000000-0005-0000-0000-000089050000}"/>
    <cellStyle name="Normal 115 2 7 3 2" xfId="900" xr:uid="{00000000-0005-0000-0000-00008A050000}"/>
    <cellStyle name="Normal 115 2 7 3 2 2" xfId="1692" xr:uid="{00000000-0005-0000-0000-00008B050000}"/>
    <cellStyle name="Normal 115 2 7 3 3" xfId="1296" xr:uid="{00000000-0005-0000-0000-00008C050000}"/>
    <cellStyle name="Normal 115 2 7 4" xfId="708" xr:uid="{00000000-0005-0000-0000-00008D050000}"/>
    <cellStyle name="Normal 115 2 7 4 2" xfId="1500" xr:uid="{00000000-0005-0000-0000-00008E050000}"/>
    <cellStyle name="Normal 115 2 7 5" xfId="1104" xr:uid="{00000000-0005-0000-0000-00008F050000}"/>
    <cellStyle name="Normal 115 2 8" xfId="227" xr:uid="{00000000-0005-0000-0000-000090050000}"/>
    <cellStyle name="Normal 115 2 8 2" xfId="362" xr:uid="{00000000-0005-0000-0000-000091050000}"/>
    <cellStyle name="Normal 115 2 8 2 2" xfId="581" xr:uid="{00000000-0005-0000-0000-000092050000}"/>
    <cellStyle name="Normal 115 2 8 2 2 2" xfId="980" xr:uid="{00000000-0005-0000-0000-000093050000}"/>
    <cellStyle name="Normal 115 2 8 2 2 2 2" xfId="1772" xr:uid="{00000000-0005-0000-0000-000094050000}"/>
    <cellStyle name="Normal 115 2 8 2 2 3" xfId="1376" xr:uid="{00000000-0005-0000-0000-000095050000}"/>
    <cellStyle name="Normal 115 2 8 2 3" xfId="788" xr:uid="{00000000-0005-0000-0000-000096050000}"/>
    <cellStyle name="Normal 115 2 8 2 3 2" xfId="1580" xr:uid="{00000000-0005-0000-0000-000097050000}"/>
    <cellStyle name="Normal 115 2 8 2 4" xfId="1184" xr:uid="{00000000-0005-0000-0000-000098050000}"/>
    <cellStyle name="Normal 115 2 8 3" xfId="485" xr:uid="{00000000-0005-0000-0000-000099050000}"/>
    <cellStyle name="Normal 115 2 8 3 2" xfId="884" xr:uid="{00000000-0005-0000-0000-00009A050000}"/>
    <cellStyle name="Normal 115 2 8 3 2 2" xfId="1676" xr:uid="{00000000-0005-0000-0000-00009B050000}"/>
    <cellStyle name="Normal 115 2 8 3 3" xfId="1280" xr:uid="{00000000-0005-0000-0000-00009C050000}"/>
    <cellStyle name="Normal 115 2 8 4" xfId="692" xr:uid="{00000000-0005-0000-0000-00009D050000}"/>
    <cellStyle name="Normal 115 2 8 4 2" xfId="1484" xr:uid="{00000000-0005-0000-0000-00009E050000}"/>
    <cellStyle name="Normal 115 2 8 5" xfId="1088" xr:uid="{00000000-0005-0000-0000-00009F050000}"/>
    <cellStyle name="Normal 115 2 9" xfId="346" xr:uid="{00000000-0005-0000-0000-0000A0050000}"/>
    <cellStyle name="Normal 115 2 9 2" xfId="565" xr:uid="{00000000-0005-0000-0000-0000A1050000}"/>
    <cellStyle name="Normal 115 2 9 2 2" xfId="964" xr:uid="{00000000-0005-0000-0000-0000A2050000}"/>
    <cellStyle name="Normal 115 2 9 2 2 2" xfId="1756" xr:uid="{00000000-0005-0000-0000-0000A3050000}"/>
    <cellStyle name="Normal 115 2 9 2 3" xfId="1360" xr:uid="{00000000-0005-0000-0000-0000A4050000}"/>
    <cellStyle name="Normal 115 2 9 3" xfId="772" xr:uid="{00000000-0005-0000-0000-0000A5050000}"/>
    <cellStyle name="Normal 115 2 9 3 2" xfId="1564" xr:uid="{00000000-0005-0000-0000-0000A6050000}"/>
    <cellStyle name="Normal 115 2 9 4" xfId="1168" xr:uid="{00000000-0005-0000-0000-0000A7050000}"/>
    <cellStyle name="Normal 115 3" xfId="210" xr:uid="{00000000-0005-0000-0000-0000A8050000}"/>
    <cellStyle name="Normal 115 3 10" xfId="680" xr:uid="{00000000-0005-0000-0000-0000A9050000}"/>
    <cellStyle name="Normal 115 3 10 2" xfId="1472" xr:uid="{00000000-0005-0000-0000-0000AA050000}"/>
    <cellStyle name="Normal 115 3 11" xfId="1076" xr:uid="{00000000-0005-0000-0000-0000AB050000}"/>
    <cellStyle name="Normal 115 3 2" xfId="322" xr:uid="{00000000-0005-0000-0000-0000AC050000}"/>
    <cellStyle name="Normal 115 3 2 2" xfId="431" xr:uid="{00000000-0005-0000-0000-0000AD050000}"/>
    <cellStyle name="Normal 115 3 2 2 2" xfId="649" xr:uid="{00000000-0005-0000-0000-0000AE050000}"/>
    <cellStyle name="Normal 115 3 2 2 2 2" xfId="1048" xr:uid="{00000000-0005-0000-0000-0000AF050000}"/>
    <cellStyle name="Normal 115 3 2 2 2 2 2" xfId="1840" xr:uid="{00000000-0005-0000-0000-0000B0050000}"/>
    <cellStyle name="Normal 115 3 2 2 2 3" xfId="1444" xr:uid="{00000000-0005-0000-0000-0000B1050000}"/>
    <cellStyle name="Normal 115 3 2 2 3" xfId="856" xr:uid="{00000000-0005-0000-0000-0000B2050000}"/>
    <cellStyle name="Normal 115 3 2 2 3 2" xfId="1648" xr:uid="{00000000-0005-0000-0000-0000B3050000}"/>
    <cellStyle name="Normal 115 3 2 2 4" xfId="1252" xr:uid="{00000000-0005-0000-0000-0000B4050000}"/>
    <cellStyle name="Normal 115 3 2 3" xfId="553" xr:uid="{00000000-0005-0000-0000-0000B5050000}"/>
    <cellStyle name="Normal 115 3 2 3 2" xfId="952" xr:uid="{00000000-0005-0000-0000-0000B6050000}"/>
    <cellStyle name="Normal 115 3 2 3 2 2" xfId="1744" xr:uid="{00000000-0005-0000-0000-0000B7050000}"/>
    <cellStyle name="Normal 115 3 2 3 3" xfId="1348" xr:uid="{00000000-0005-0000-0000-0000B8050000}"/>
    <cellStyle name="Normal 115 3 2 4" xfId="760" xr:uid="{00000000-0005-0000-0000-0000B9050000}"/>
    <cellStyle name="Normal 115 3 2 4 2" xfId="1552" xr:uid="{00000000-0005-0000-0000-0000BA050000}"/>
    <cellStyle name="Normal 115 3 2 5" xfId="1156" xr:uid="{00000000-0005-0000-0000-0000BB050000}"/>
    <cellStyle name="Normal 115 3 3" xfId="300" xr:uid="{00000000-0005-0000-0000-0000BC050000}"/>
    <cellStyle name="Normal 115 3 3 2" xfId="419" xr:uid="{00000000-0005-0000-0000-0000BD050000}"/>
    <cellStyle name="Normal 115 3 3 2 2" xfId="637" xr:uid="{00000000-0005-0000-0000-0000BE050000}"/>
    <cellStyle name="Normal 115 3 3 2 2 2" xfId="1036" xr:uid="{00000000-0005-0000-0000-0000BF050000}"/>
    <cellStyle name="Normal 115 3 3 2 2 2 2" xfId="1828" xr:uid="{00000000-0005-0000-0000-0000C0050000}"/>
    <cellStyle name="Normal 115 3 3 2 2 3" xfId="1432" xr:uid="{00000000-0005-0000-0000-0000C1050000}"/>
    <cellStyle name="Normal 115 3 3 2 3" xfId="844" xr:uid="{00000000-0005-0000-0000-0000C2050000}"/>
    <cellStyle name="Normal 115 3 3 2 3 2" xfId="1636" xr:uid="{00000000-0005-0000-0000-0000C3050000}"/>
    <cellStyle name="Normal 115 3 3 2 4" xfId="1240" xr:uid="{00000000-0005-0000-0000-0000C4050000}"/>
    <cellStyle name="Normal 115 3 3 3" xfId="541" xr:uid="{00000000-0005-0000-0000-0000C5050000}"/>
    <cellStyle name="Normal 115 3 3 3 2" xfId="940" xr:uid="{00000000-0005-0000-0000-0000C6050000}"/>
    <cellStyle name="Normal 115 3 3 3 2 2" xfId="1732" xr:uid="{00000000-0005-0000-0000-0000C7050000}"/>
    <cellStyle name="Normal 115 3 3 3 3" xfId="1336" xr:uid="{00000000-0005-0000-0000-0000C8050000}"/>
    <cellStyle name="Normal 115 3 3 4" xfId="748" xr:uid="{00000000-0005-0000-0000-0000C9050000}"/>
    <cellStyle name="Normal 115 3 3 4 2" xfId="1540" xr:uid="{00000000-0005-0000-0000-0000CA050000}"/>
    <cellStyle name="Normal 115 3 3 5" xfId="1144" xr:uid="{00000000-0005-0000-0000-0000CB050000}"/>
    <cellStyle name="Normal 115 3 4" xfId="283" xr:uid="{00000000-0005-0000-0000-0000CC050000}"/>
    <cellStyle name="Normal 115 3 4 2" xfId="407" xr:uid="{00000000-0005-0000-0000-0000CD050000}"/>
    <cellStyle name="Normal 115 3 4 2 2" xfId="625" xr:uid="{00000000-0005-0000-0000-0000CE050000}"/>
    <cellStyle name="Normal 115 3 4 2 2 2" xfId="1024" xr:uid="{00000000-0005-0000-0000-0000CF050000}"/>
    <cellStyle name="Normal 115 3 4 2 2 2 2" xfId="1816" xr:uid="{00000000-0005-0000-0000-0000D0050000}"/>
    <cellStyle name="Normal 115 3 4 2 2 3" xfId="1420" xr:uid="{00000000-0005-0000-0000-0000D1050000}"/>
    <cellStyle name="Normal 115 3 4 2 3" xfId="832" xr:uid="{00000000-0005-0000-0000-0000D2050000}"/>
    <cellStyle name="Normal 115 3 4 2 3 2" xfId="1624" xr:uid="{00000000-0005-0000-0000-0000D3050000}"/>
    <cellStyle name="Normal 115 3 4 2 4" xfId="1228" xr:uid="{00000000-0005-0000-0000-0000D4050000}"/>
    <cellStyle name="Normal 115 3 4 3" xfId="529" xr:uid="{00000000-0005-0000-0000-0000D5050000}"/>
    <cellStyle name="Normal 115 3 4 3 2" xfId="928" xr:uid="{00000000-0005-0000-0000-0000D6050000}"/>
    <cellStyle name="Normal 115 3 4 3 2 2" xfId="1720" xr:uid="{00000000-0005-0000-0000-0000D7050000}"/>
    <cellStyle name="Normal 115 3 4 3 3" xfId="1324" xr:uid="{00000000-0005-0000-0000-0000D8050000}"/>
    <cellStyle name="Normal 115 3 4 4" xfId="736" xr:uid="{00000000-0005-0000-0000-0000D9050000}"/>
    <cellStyle name="Normal 115 3 4 4 2" xfId="1528" xr:uid="{00000000-0005-0000-0000-0000DA050000}"/>
    <cellStyle name="Normal 115 3 4 5" xfId="1132" xr:uid="{00000000-0005-0000-0000-0000DB050000}"/>
    <cellStyle name="Normal 115 3 5" xfId="267" xr:uid="{00000000-0005-0000-0000-0000DC050000}"/>
    <cellStyle name="Normal 115 3 5 2" xfId="395" xr:uid="{00000000-0005-0000-0000-0000DD050000}"/>
    <cellStyle name="Normal 115 3 5 2 2" xfId="613" xr:uid="{00000000-0005-0000-0000-0000DE050000}"/>
    <cellStyle name="Normal 115 3 5 2 2 2" xfId="1012" xr:uid="{00000000-0005-0000-0000-0000DF050000}"/>
    <cellStyle name="Normal 115 3 5 2 2 2 2" xfId="1804" xr:uid="{00000000-0005-0000-0000-0000E0050000}"/>
    <cellStyle name="Normal 115 3 5 2 2 3" xfId="1408" xr:uid="{00000000-0005-0000-0000-0000E1050000}"/>
    <cellStyle name="Normal 115 3 5 2 3" xfId="820" xr:uid="{00000000-0005-0000-0000-0000E2050000}"/>
    <cellStyle name="Normal 115 3 5 2 3 2" xfId="1612" xr:uid="{00000000-0005-0000-0000-0000E3050000}"/>
    <cellStyle name="Normal 115 3 5 2 4" xfId="1216" xr:uid="{00000000-0005-0000-0000-0000E4050000}"/>
    <cellStyle name="Normal 115 3 5 3" xfId="517" xr:uid="{00000000-0005-0000-0000-0000E5050000}"/>
    <cellStyle name="Normal 115 3 5 3 2" xfId="916" xr:uid="{00000000-0005-0000-0000-0000E6050000}"/>
    <cellStyle name="Normal 115 3 5 3 2 2" xfId="1708" xr:uid="{00000000-0005-0000-0000-0000E7050000}"/>
    <cellStyle name="Normal 115 3 5 3 3" xfId="1312" xr:uid="{00000000-0005-0000-0000-0000E8050000}"/>
    <cellStyle name="Normal 115 3 5 4" xfId="724" xr:uid="{00000000-0005-0000-0000-0000E9050000}"/>
    <cellStyle name="Normal 115 3 5 4 2" xfId="1516" xr:uid="{00000000-0005-0000-0000-0000EA050000}"/>
    <cellStyle name="Normal 115 3 5 5" xfId="1120" xr:uid="{00000000-0005-0000-0000-0000EB050000}"/>
    <cellStyle name="Normal 115 3 6" xfId="250" xr:uid="{00000000-0005-0000-0000-0000EC050000}"/>
    <cellStyle name="Normal 115 3 6 2" xfId="382" xr:uid="{00000000-0005-0000-0000-0000ED050000}"/>
    <cellStyle name="Normal 115 3 6 2 2" xfId="601" xr:uid="{00000000-0005-0000-0000-0000EE050000}"/>
    <cellStyle name="Normal 115 3 6 2 2 2" xfId="1000" xr:uid="{00000000-0005-0000-0000-0000EF050000}"/>
    <cellStyle name="Normal 115 3 6 2 2 2 2" xfId="1792" xr:uid="{00000000-0005-0000-0000-0000F0050000}"/>
    <cellStyle name="Normal 115 3 6 2 2 3" xfId="1396" xr:uid="{00000000-0005-0000-0000-0000F1050000}"/>
    <cellStyle name="Normal 115 3 6 2 3" xfId="808" xr:uid="{00000000-0005-0000-0000-0000F2050000}"/>
    <cellStyle name="Normal 115 3 6 2 3 2" xfId="1600" xr:uid="{00000000-0005-0000-0000-0000F3050000}"/>
    <cellStyle name="Normal 115 3 6 2 4" xfId="1204" xr:uid="{00000000-0005-0000-0000-0000F4050000}"/>
    <cellStyle name="Normal 115 3 6 3" xfId="505" xr:uid="{00000000-0005-0000-0000-0000F5050000}"/>
    <cellStyle name="Normal 115 3 6 3 2" xfId="904" xr:uid="{00000000-0005-0000-0000-0000F6050000}"/>
    <cellStyle name="Normal 115 3 6 3 2 2" xfId="1696" xr:uid="{00000000-0005-0000-0000-0000F7050000}"/>
    <cellStyle name="Normal 115 3 6 3 3" xfId="1300" xr:uid="{00000000-0005-0000-0000-0000F8050000}"/>
    <cellStyle name="Normal 115 3 6 4" xfId="712" xr:uid="{00000000-0005-0000-0000-0000F9050000}"/>
    <cellStyle name="Normal 115 3 6 4 2" xfId="1504" xr:uid="{00000000-0005-0000-0000-0000FA050000}"/>
    <cellStyle name="Normal 115 3 6 5" xfId="1108" xr:uid="{00000000-0005-0000-0000-0000FB050000}"/>
    <cellStyle name="Normal 115 3 7" xfId="231" xr:uid="{00000000-0005-0000-0000-0000FC050000}"/>
    <cellStyle name="Normal 115 3 7 2" xfId="366" xr:uid="{00000000-0005-0000-0000-0000FD050000}"/>
    <cellStyle name="Normal 115 3 7 2 2" xfId="585" xr:uid="{00000000-0005-0000-0000-0000FE050000}"/>
    <cellStyle name="Normal 115 3 7 2 2 2" xfId="984" xr:uid="{00000000-0005-0000-0000-0000FF050000}"/>
    <cellStyle name="Normal 115 3 7 2 2 2 2" xfId="1776" xr:uid="{00000000-0005-0000-0000-000000060000}"/>
    <cellStyle name="Normal 115 3 7 2 2 3" xfId="1380" xr:uid="{00000000-0005-0000-0000-000001060000}"/>
    <cellStyle name="Normal 115 3 7 2 3" xfId="792" xr:uid="{00000000-0005-0000-0000-000002060000}"/>
    <cellStyle name="Normal 115 3 7 2 3 2" xfId="1584" xr:uid="{00000000-0005-0000-0000-000003060000}"/>
    <cellStyle name="Normal 115 3 7 2 4" xfId="1188" xr:uid="{00000000-0005-0000-0000-000004060000}"/>
    <cellStyle name="Normal 115 3 7 3" xfId="489" xr:uid="{00000000-0005-0000-0000-000005060000}"/>
    <cellStyle name="Normal 115 3 7 3 2" xfId="888" xr:uid="{00000000-0005-0000-0000-000006060000}"/>
    <cellStyle name="Normal 115 3 7 3 2 2" xfId="1680" xr:uid="{00000000-0005-0000-0000-000007060000}"/>
    <cellStyle name="Normal 115 3 7 3 3" xfId="1284" xr:uid="{00000000-0005-0000-0000-000008060000}"/>
    <cellStyle name="Normal 115 3 7 4" xfId="696" xr:uid="{00000000-0005-0000-0000-000009060000}"/>
    <cellStyle name="Normal 115 3 7 4 2" xfId="1488" xr:uid="{00000000-0005-0000-0000-00000A060000}"/>
    <cellStyle name="Normal 115 3 7 5" xfId="1092" xr:uid="{00000000-0005-0000-0000-00000B060000}"/>
    <cellStyle name="Normal 115 3 8" xfId="350" xr:uid="{00000000-0005-0000-0000-00000C060000}"/>
    <cellStyle name="Normal 115 3 8 2" xfId="569" xr:uid="{00000000-0005-0000-0000-00000D060000}"/>
    <cellStyle name="Normal 115 3 8 2 2" xfId="968" xr:uid="{00000000-0005-0000-0000-00000E060000}"/>
    <cellStyle name="Normal 115 3 8 2 2 2" xfId="1760" xr:uid="{00000000-0005-0000-0000-00000F060000}"/>
    <cellStyle name="Normal 115 3 8 2 3" xfId="1364" xr:uid="{00000000-0005-0000-0000-000010060000}"/>
    <cellStyle name="Normal 115 3 8 3" xfId="776" xr:uid="{00000000-0005-0000-0000-000011060000}"/>
    <cellStyle name="Normal 115 3 8 3 2" xfId="1568" xr:uid="{00000000-0005-0000-0000-000012060000}"/>
    <cellStyle name="Normal 115 3 8 4" xfId="1172" xr:uid="{00000000-0005-0000-0000-000013060000}"/>
    <cellStyle name="Normal 115 3 9" xfId="473" xr:uid="{00000000-0005-0000-0000-000014060000}"/>
    <cellStyle name="Normal 115 3 9 2" xfId="872" xr:uid="{00000000-0005-0000-0000-000015060000}"/>
    <cellStyle name="Normal 115 3 9 2 2" xfId="1664" xr:uid="{00000000-0005-0000-0000-000016060000}"/>
    <cellStyle name="Normal 115 3 9 3" xfId="1268" xr:uid="{00000000-0005-0000-0000-000017060000}"/>
    <cellStyle name="Normal 115 4" xfId="311" xr:uid="{00000000-0005-0000-0000-000018060000}"/>
    <cellStyle name="Normal 115 4 2" xfId="423" xr:uid="{00000000-0005-0000-0000-000019060000}"/>
    <cellStyle name="Normal 115 4 2 2" xfId="641" xr:uid="{00000000-0005-0000-0000-00001A060000}"/>
    <cellStyle name="Normal 115 4 2 2 2" xfId="1040" xr:uid="{00000000-0005-0000-0000-00001B060000}"/>
    <cellStyle name="Normal 115 4 2 2 2 2" xfId="1832" xr:uid="{00000000-0005-0000-0000-00001C060000}"/>
    <cellStyle name="Normal 115 4 2 2 3" xfId="1436" xr:uid="{00000000-0005-0000-0000-00001D060000}"/>
    <cellStyle name="Normal 115 4 2 3" xfId="848" xr:uid="{00000000-0005-0000-0000-00001E060000}"/>
    <cellStyle name="Normal 115 4 2 3 2" xfId="1640" xr:uid="{00000000-0005-0000-0000-00001F060000}"/>
    <cellStyle name="Normal 115 4 2 4" xfId="1244" xr:uid="{00000000-0005-0000-0000-000020060000}"/>
    <cellStyle name="Normal 115 4 3" xfId="545" xr:uid="{00000000-0005-0000-0000-000021060000}"/>
    <cellStyle name="Normal 115 4 3 2" xfId="944" xr:uid="{00000000-0005-0000-0000-000022060000}"/>
    <cellStyle name="Normal 115 4 3 2 2" xfId="1736" xr:uid="{00000000-0005-0000-0000-000023060000}"/>
    <cellStyle name="Normal 115 4 3 3" xfId="1340" xr:uid="{00000000-0005-0000-0000-000024060000}"/>
    <cellStyle name="Normal 115 4 4" xfId="752" xr:uid="{00000000-0005-0000-0000-000025060000}"/>
    <cellStyle name="Normal 115 4 4 2" xfId="1544" xr:uid="{00000000-0005-0000-0000-000026060000}"/>
    <cellStyle name="Normal 115 4 5" xfId="1148" xr:uid="{00000000-0005-0000-0000-000027060000}"/>
    <cellStyle name="Normal 115 5" xfId="292" xr:uid="{00000000-0005-0000-0000-000028060000}"/>
    <cellStyle name="Normal 115 5 2" xfId="411" xr:uid="{00000000-0005-0000-0000-000029060000}"/>
    <cellStyle name="Normal 115 5 2 2" xfId="629" xr:uid="{00000000-0005-0000-0000-00002A060000}"/>
    <cellStyle name="Normal 115 5 2 2 2" xfId="1028" xr:uid="{00000000-0005-0000-0000-00002B060000}"/>
    <cellStyle name="Normal 115 5 2 2 2 2" xfId="1820" xr:uid="{00000000-0005-0000-0000-00002C060000}"/>
    <cellStyle name="Normal 115 5 2 2 3" xfId="1424" xr:uid="{00000000-0005-0000-0000-00002D060000}"/>
    <cellStyle name="Normal 115 5 2 3" xfId="836" xr:uid="{00000000-0005-0000-0000-00002E060000}"/>
    <cellStyle name="Normal 115 5 2 3 2" xfId="1628" xr:uid="{00000000-0005-0000-0000-00002F060000}"/>
    <cellStyle name="Normal 115 5 2 4" xfId="1232" xr:uid="{00000000-0005-0000-0000-000030060000}"/>
    <cellStyle name="Normal 115 5 3" xfId="533" xr:uid="{00000000-0005-0000-0000-000031060000}"/>
    <cellStyle name="Normal 115 5 3 2" xfId="932" xr:uid="{00000000-0005-0000-0000-000032060000}"/>
    <cellStyle name="Normal 115 5 3 2 2" xfId="1724" xr:uid="{00000000-0005-0000-0000-000033060000}"/>
    <cellStyle name="Normal 115 5 3 3" xfId="1328" xr:uid="{00000000-0005-0000-0000-000034060000}"/>
    <cellStyle name="Normal 115 5 4" xfId="740" xr:uid="{00000000-0005-0000-0000-000035060000}"/>
    <cellStyle name="Normal 115 5 4 2" xfId="1532" xr:uid="{00000000-0005-0000-0000-000036060000}"/>
    <cellStyle name="Normal 115 5 5" xfId="1136" xr:uid="{00000000-0005-0000-0000-000037060000}"/>
    <cellStyle name="Normal 115 6" xfId="275" xr:uid="{00000000-0005-0000-0000-000038060000}"/>
    <cellStyle name="Normal 115 6 2" xfId="399" xr:uid="{00000000-0005-0000-0000-000039060000}"/>
    <cellStyle name="Normal 115 6 2 2" xfId="617" xr:uid="{00000000-0005-0000-0000-00003A060000}"/>
    <cellStyle name="Normal 115 6 2 2 2" xfId="1016" xr:uid="{00000000-0005-0000-0000-00003B060000}"/>
    <cellStyle name="Normal 115 6 2 2 2 2" xfId="1808" xr:uid="{00000000-0005-0000-0000-00003C060000}"/>
    <cellStyle name="Normal 115 6 2 2 3" xfId="1412" xr:uid="{00000000-0005-0000-0000-00003D060000}"/>
    <cellStyle name="Normal 115 6 2 3" xfId="824" xr:uid="{00000000-0005-0000-0000-00003E060000}"/>
    <cellStyle name="Normal 115 6 2 3 2" xfId="1616" xr:uid="{00000000-0005-0000-0000-00003F060000}"/>
    <cellStyle name="Normal 115 6 2 4" xfId="1220" xr:uid="{00000000-0005-0000-0000-000040060000}"/>
    <cellStyle name="Normal 115 6 3" xfId="521" xr:uid="{00000000-0005-0000-0000-000041060000}"/>
    <cellStyle name="Normal 115 6 3 2" xfId="920" xr:uid="{00000000-0005-0000-0000-000042060000}"/>
    <cellStyle name="Normal 115 6 3 2 2" xfId="1712" xr:uid="{00000000-0005-0000-0000-000043060000}"/>
    <cellStyle name="Normal 115 6 3 3" xfId="1316" xr:uid="{00000000-0005-0000-0000-000044060000}"/>
    <cellStyle name="Normal 115 6 4" xfId="728" xr:uid="{00000000-0005-0000-0000-000045060000}"/>
    <cellStyle name="Normal 115 6 4 2" xfId="1520" xr:uid="{00000000-0005-0000-0000-000046060000}"/>
    <cellStyle name="Normal 115 6 5" xfId="1124" xr:uid="{00000000-0005-0000-0000-000047060000}"/>
    <cellStyle name="Normal 115 7" xfId="258" xr:uid="{00000000-0005-0000-0000-000048060000}"/>
    <cellStyle name="Normal 115 7 2" xfId="387" xr:uid="{00000000-0005-0000-0000-000049060000}"/>
    <cellStyle name="Normal 115 7 2 2" xfId="605" xr:uid="{00000000-0005-0000-0000-00004A060000}"/>
    <cellStyle name="Normal 115 7 2 2 2" xfId="1004" xr:uid="{00000000-0005-0000-0000-00004B060000}"/>
    <cellStyle name="Normal 115 7 2 2 2 2" xfId="1796" xr:uid="{00000000-0005-0000-0000-00004C060000}"/>
    <cellStyle name="Normal 115 7 2 2 3" xfId="1400" xr:uid="{00000000-0005-0000-0000-00004D060000}"/>
    <cellStyle name="Normal 115 7 2 3" xfId="812" xr:uid="{00000000-0005-0000-0000-00004E060000}"/>
    <cellStyle name="Normal 115 7 2 3 2" xfId="1604" xr:uid="{00000000-0005-0000-0000-00004F060000}"/>
    <cellStyle name="Normal 115 7 2 4" xfId="1208" xr:uid="{00000000-0005-0000-0000-000050060000}"/>
    <cellStyle name="Normal 115 7 3" xfId="509" xr:uid="{00000000-0005-0000-0000-000051060000}"/>
    <cellStyle name="Normal 115 7 3 2" xfId="908" xr:uid="{00000000-0005-0000-0000-000052060000}"/>
    <cellStyle name="Normal 115 7 3 2 2" xfId="1700" xr:uid="{00000000-0005-0000-0000-000053060000}"/>
    <cellStyle name="Normal 115 7 3 3" xfId="1304" xr:uid="{00000000-0005-0000-0000-000054060000}"/>
    <cellStyle name="Normal 115 7 4" xfId="716" xr:uid="{00000000-0005-0000-0000-000055060000}"/>
    <cellStyle name="Normal 115 7 4 2" xfId="1508" xr:uid="{00000000-0005-0000-0000-000056060000}"/>
    <cellStyle name="Normal 115 7 5" xfId="1112" xr:uid="{00000000-0005-0000-0000-000057060000}"/>
    <cellStyle name="Normal 115 8" xfId="242" xr:uid="{00000000-0005-0000-0000-000058060000}"/>
    <cellStyle name="Normal 115 8 2" xfId="374" xr:uid="{00000000-0005-0000-0000-000059060000}"/>
    <cellStyle name="Normal 115 8 2 2" xfId="593" xr:uid="{00000000-0005-0000-0000-00005A060000}"/>
    <cellStyle name="Normal 115 8 2 2 2" xfId="992" xr:uid="{00000000-0005-0000-0000-00005B060000}"/>
    <cellStyle name="Normal 115 8 2 2 2 2" xfId="1784" xr:uid="{00000000-0005-0000-0000-00005C060000}"/>
    <cellStyle name="Normal 115 8 2 2 3" xfId="1388" xr:uid="{00000000-0005-0000-0000-00005D060000}"/>
    <cellStyle name="Normal 115 8 2 3" xfId="800" xr:uid="{00000000-0005-0000-0000-00005E060000}"/>
    <cellStyle name="Normal 115 8 2 3 2" xfId="1592" xr:uid="{00000000-0005-0000-0000-00005F060000}"/>
    <cellStyle name="Normal 115 8 2 4" xfId="1196" xr:uid="{00000000-0005-0000-0000-000060060000}"/>
    <cellStyle name="Normal 115 8 3" xfId="497" xr:uid="{00000000-0005-0000-0000-000061060000}"/>
    <cellStyle name="Normal 115 8 3 2" xfId="896" xr:uid="{00000000-0005-0000-0000-000062060000}"/>
    <cellStyle name="Normal 115 8 3 2 2" xfId="1688" xr:uid="{00000000-0005-0000-0000-000063060000}"/>
    <cellStyle name="Normal 115 8 3 3" xfId="1292" xr:uid="{00000000-0005-0000-0000-000064060000}"/>
    <cellStyle name="Normal 115 8 4" xfId="704" xr:uid="{00000000-0005-0000-0000-000065060000}"/>
    <cellStyle name="Normal 115 8 4 2" xfId="1496" xr:uid="{00000000-0005-0000-0000-000066060000}"/>
    <cellStyle name="Normal 115 8 5" xfId="1100" xr:uid="{00000000-0005-0000-0000-000067060000}"/>
    <cellStyle name="Normal 115 9" xfId="223" xr:uid="{00000000-0005-0000-0000-000068060000}"/>
    <cellStyle name="Normal 115 9 2" xfId="358" xr:uid="{00000000-0005-0000-0000-000069060000}"/>
    <cellStyle name="Normal 115 9 2 2" xfId="577" xr:uid="{00000000-0005-0000-0000-00006A060000}"/>
    <cellStyle name="Normal 115 9 2 2 2" xfId="976" xr:uid="{00000000-0005-0000-0000-00006B060000}"/>
    <cellStyle name="Normal 115 9 2 2 2 2" xfId="1768" xr:uid="{00000000-0005-0000-0000-00006C060000}"/>
    <cellStyle name="Normal 115 9 2 2 3" xfId="1372" xr:uid="{00000000-0005-0000-0000-00006D060000}"/>
    <cellStyle name="Normal 115 9 2 3" xfId="784" xr:uid="{00000000-0005-0000-0000-00006E060000}"/>
    <cellStyle name="Normal 115 9 2 3 2" xfId="1576" xr:uid="{00000000-0005-0000-0000-00006F060000}"/>
    <cellStyle name="Normal 115 9 2 4" xfId="1180" xr:uid="{00000000-0005-0000-0000-000070060000}"/>
    <cellStyle name="Normal 115 9 3" xfId="481" xr:uid="{00000000-0005-0000-0000-000071060000}"/>
    <cellStyle name="Normal 115 9 3 2" xfId="880" xr:uid="{00000000-0005-0000-0000-000072060000}"/>
    <cellStyle name="Normal 115 9 3 2 2" xfId="1672" xr:uid="{00000000-0005-0000-0000-000073060000}"/>
    <cellStyle name="Normal 115 9 3 3" xfId="1276" xr:uid="{00000000-0005-0000-0000-000074060000}"/>
    <cellStyle name="Normal 115 9 4" xfId="688" xr:uid="{00000000-0005-0000-0000-000075060000}"/>
    <cellStyle name="Normal 115 9 4 2" xfId="1480" xr:uid="{00000000-0005-0000-0000-000076060000}"/>
    <cellStyle name="Normal 115 9 5" xfId="1084" xr:uid="{00000000-0005-0000-0000-000077060000}"/>
    <cellStyle name="Normal 116" xfId="191" xr:uid="{00000000-0005-0000-0000-000078060000}"/>
    <cellStyle name="Normal 117" xfId="192" xr:uid="{00000000-0005-0000-0000-000079060000}"/>
    <cellStyle name="Normal 118" xfId="193" xr:uid="{00000000-0005-0000-0000-00007A060000}"/>
    <cellStyle name="Normal 119" xfId="194" xr:uid="{00000000-0005-0000-0000-00007B060000}"/>
    <cellStyle name="Normal 12" xfId="46" xr:uid="{00000000-0005-0000-0000-00007C060000}"/>
    <cellStyle name="Normal 120" xfId="195" xr:uid="{00000000-0005-0000-0000-00007D060000}"/>
    <cellStyle name="Normal 121" xfId="196" xr:uid="{00000000-0005-0000-0000-00007E060000}"/>
    <cellStyle name="Normal 122" xfId="197" xr:uid="{00000000-0005-0000-0000-00007F060000}"/>
    <cellStyle name="Normal 123" xfId="198" xr:uid="{00000000-0005-0000-0000-000080060000}"/>
    <cellStyle name="Normal 124" xfId="199" xr:uid="{00000000-0005-0000-0000-000081060000}"/>
    <cellStyle name="Normal 125" xfId="200" xr:uid="{00000000-0005-0000-0000-000082060000}"/>
    <cellStyle name="Normal 126" xfId="201" xr:uid="{00000000-0005-0000-0000-000083060000}"/>
    <cellStyle name="Normal 127" xfId="202" xr:uid="{00000000-0005-0000-0000-000084060000}"/>
    <cellStyle name="Normal 128" xfId="207" xr:uid="{00000000-0005-0000-0000-000085060000}"/>
    <cellStyle name="Normal 129" xfId="319" xr:uid="{00000000-0005-0000-0000-000086060000}"/>
    <cellStyle name="Normal 13" xfId="47" xr:uid="{00000000-0005-0000-0000-000087060000}"/>
    <cellStyle name="Normal 130" xfId="318" xr:uid="{00000000-0005-0000-0000-000088060000}"/>
    <cellStyle name="Normal 131" xfId="317" xr:uid="{00000000-0005-0000-0000-000089060000}"/>
    <cellStyle name="Normal 132" xfId="302" xr:uid="{00000000-0005-0000-0000-00008A060000}"/>
    <cellStyle name="Normal 133" xfId="306" xr:uid="{00000000-0005-0000-0000-00008B060000}"/>
    <cellStyle name="Normal 134" xfId="308" xr:uid="{00000000-0005-0000-0000-00008C060000}"/>
    <cellStyle name="Normal 135" xfId="328" xr:uid="{00000000-0005-0000-0000-00008D060000}"/>
    <cellStyle name="Normal 136" xfId="305" xr:uid="{00000000-0005-0000-0000-00008E060000}"/>
    <cellStyle name="Normal 137" xfId="303" xr:uid="{00000000-0005-0000-0000-00008F060000}"/>
    <cellStyle name="Normal 138" xfId="307" xr:uid="{00000000-0005-0000-0000-000090060000}"/>
    <cellStyle name="Normal 139" xfId="304" xr:uid="{00000000-0005-0000-0000-000091060000}"/>
    <cellStyle name="Normal 14" xfId="48" xr:uid="{00000000-0005-0000-0000-000092060000}"/>
    <cellStyle name="Normal 140" xfId="285" xr:uid="{00000000-0005-0000-0000-000093060000}"/>
    <cellStyle name="Normal 141" xfId="288" xr:uid="{00000000-0005-0000-0000-000094060000}"/>
    <cellStyle name="Normal 142" xfId="289" xr:uid="{00000000-0005-0000-0000-000095060000}"/>
    <cellStyle name="Normal 143" xfId="329" xr:uid="{00000000-0005-0000-0000-000096060000}"/>
    <cellStyle name="Normal 144" xfId="287" xr:uid="{00000000-0005-0000-0000-000097060000}"/>
    <cellStyle name="Normal 145" xfId="330" xr:uid="{00000000-0005-0000-0000-000098060000}"/>
    <cellStyle name="Normal 146" xfId="286" xr:uid="{00000000-0005-0000-0000-000099060000}"/>
    <cellStyle name="Normal 147" xfId="269" xr:uid="{00000000-0005-0000-0000-00009A060000}"/>
    <cellStyle name="Normal 148" xfId="270" xr:uid="{00000000-0005-0000-0000-00009B060000}"/>
    <cellStyle name="Normal 149" xfId="272" xr:uid="{00000000-0005-0000-0000-00009C060000}"/>
    <cellStyle name="Normal 15" xfId="49" xr:uid="{00000000-0005-0000-0000-00009D060000}"/>
    <cellStyle name="Normal 150" xfId="331" xr:uid="{00000000-0005-0000-0000-00009E060000}"/>
    <cellStyle name="Normal 151" xfId="271" xr:uid="{00000000-0005-0000-0000-00009F060000}"/>
    <cellStyle name="Normal 152" xfId="252" xr:uid="{00000000-0005-0000-0000-0000A0060000}"/>
    <cellStyle name="Normal 153" xfId="253" xr:uid="{00000000-0005-0000-0000-0000A1060000}"/>
    <cellStyle name="Normal 154" xfId="255" xr:uid="{00000000-0005-0000-0000-0000A2060000}"/>
    <cellStyle name="Normal 155" xfId="254" xr:uid="{00000000-0005-0000-0000-0000A3060000}"/>
    <cellStyle name="Normal 156" xfId="332" xr:uid="{00000000-0005-0000-0000-0000A4060000}"/>
    <cellStyle name="Normal 157" xfId="333" xr:uid="{00000000-0005-0000-0000-0000A5060000}"/>
    <cellStyle name="Normal 158" xfId="260" xr:uid="{00000000-0005-0000-0000-0000A6060000}"/>
    <cellStyle name="Normal 159" xfId="237" xr:uid="{00000000-0005-0000-0000-0000A7060000}"/>
    <cellStyle name="Normal 16" xfId="50" xr:uid="{00000000-0005-0000-0000-0000A8060000}"/>
    <cellStyle name="Normal 160" xfId="238" xr:uid="{00000000-0005-0000-0000-0000A9060000}"/>
    <cellStyle name="Normal 161" xfId="239" xr:uid="{00000000-0005-0000-0000-0000AA060000}"/>
    <cellStyle name="Normal 162" xfId="335" xr:uid="{00000000-0005-0000-0000-0000AB060000}"/>
    <cellStyle name="Normal 163" xfId="334" xr:uid="{00000000-0005-0000-0000-0000AC060000}"/>
    <cellStyle name="Normal 164" xfId="216" xr:uid="{00000000-0005-0000-0000-0000AD060000}"/>
    <cellStyle name="Normal 165" xfId="219" xr:uid="{00000000-0005-0000-0000-0000AE060000}"/>
    <cellStyle name="Normal 166" xfId="218" xr:uid="{00000000-0005-0000-0000-0000AF060000}"/>
    <cellStyle name="Normal 167" xfId="336" xr:uid="{00000000-0005-0000-0000-0000B0060000}"/>
    <cellStyle name="Normal 168" xfId="217" xr:uid="{00000000-0005-0000-0000-0000B1060000}"/>
    <cellStyle name="Normal 169" xfId="220" xr:uid="{00000000-0005-0000-0000-0000B2060000}"/>
    <cellStyle name="Normal 17" xfId="51" xr:uid="{00000000-0005-0000-0000-0000B3060000}"/>
    <cellStyle name="Normal 170" xfId="337" xr:uid="{00000000-0005-0000-0000-0000B4060000}"/>
    <cellStyle name="Normal 171" xfId="338" xr:uid="{00000000-0005-0000-0000-0000B5060000}"/>
    <cellStyle name="Normal 172" xfId="339" xr:uid="{00000000-0005-0000-0000-0000B6060000}"/>
    <cellStyle name="Normal 173" xfId="384" xr:uid="{00000000-0005-0000-0000-0000B7060000}"/>
    <cellStyle name="Normal 174" xfId="460" xr:uid="{00000000-0005-0000-0000-0000B8060000}"/>
    <cellStyle name="Normal 175" xfId="655" xr:uid="{00000000-0005-0000-0000-0000B9060000}"/>
    <cellStyle name="Normal 176" xfId="656" xr:uid="{00000000-0005-0000-0000-0000BA060000}"/>
    <cellStyle name="Normal 177" xfId="659" xr:uid="{00000000-0005-0000-0000-0000BB060000}"/>
    <cellStyle name="Normal 178" xfId="1056" xr:uid="{00000000-0005-0000-0000-0000BC060000}"/>
    <cellStyle name="Normal 179" xfId="1847" xr:uid="{959AEF0F-E6ED-41C0-89B6-C50A68DF72EC}"/>
    <cellStyle name="Normal 18" xfId="52" xr:uid="{00000000-0005-0000-0000-0000BD060000}"/>
    <cellStyle name="Normal 180" xfId="1848" xr:uid="{F0BC9AAC-6ED8-4CB7-AD85-CAAE4C0D6D41}"/>
    <cellStyle name="Normal 181" xfId="1849" xr:uid="{8B534698-A598-4195-8CC9-50D0E11DE1F8}"/>
    <cellStyle name="Normal 182" xfId="1850" xr:uid="{22504CA0-E9B2-4B37-9C09-4BA93702DE1C}"/>
    <cellStyle name="Normal 183" xfId="1851" xr:uid="{8A8371FF-62F8-4B05-AEC4-7055735019E6}"/>
    <cellStyle name="Normal 184" xfId="1852" xr:uid="{7221A2E5-E992-4BC9-95D6-479C0D9EE967}"/>
    <cellStyle name="Normal 185" xfId="1853" xr:uid="{E939E208-F6E3-47BA-A396-6C2F6639719E}"/>
    <cellStyle name="Normal 186" xfId="1854" xr:uid="{EB4A57F5-98B6-4085-BF84-04AC1D757BD8}"/>
    <cellStyle name="Normal 187" xfId="1855" xr:uid="{72024259-787F-4A52-A375-9006578E5DBE}"/>
    <cellStyle name="Normal 188" xfId="1856" xr:uid="{92F05DD3-FF2C-46FC-907F-922BCE3DAD3B}"/>
    <cellStyle name="Normal 189" xfId="1857" xr:uid="{2F57F0AB-C7BF-4BCC-A1C0-21F04DF17E7F}"/>
    <cellStyle name="Normal 19" xfId="53" xr:uid="{00000000-0005-0000-0000-0000BE060000}"/>
    <cellStyle name="Normal 190" xfId="1858" xr:uid="{E45544E5-C81F-4F1E-B9C6-0706E4F2C067}"/>
    <cellStyle name="Normal 191" xfId="1859" xr:uid="{3DD96475-391A-4564-B19A-6690047A4023}"/>
    <cellStyle name="Normal 192" xfId="1860" xr:uid="{FB082A70-0E07-4C71-B976-3A0B97EF6018}"/>
    <cellStyle name="Normal 193" xfId="1861" xr:uid="{B08A2EED-B0B7-46EB-867D-2F45EA5C2FD0}"/>
    <cellStyle name="Normal 194" xfId="1862" xr:uid="{A35189AA-7145-4E9F-84FC-4A392D61F67E}"/>
    <cellStyle name="Normal 195" xfId="1863" xr:uid="{265CF0B4-2B7B-4DC3-91F4-B9E22EAC62F1}"/>
    <cellStyle name="Normal 196" xfId="1864" xr:uid="{DA8CF8C4-5796-4CF5-A292-0FE5D50DF6A6}"/>
    <cellStyle name="Normal 197" xfId="1865" xr:uid="{C35BE2E4-88FF-48AA-AC4A-01D8B9C2C65E}"/>
    <cellStyle name="Normal 198" xfId="1866" xr:uid="{4062B723-CB80-49C3-9427-F903CEA6CAC9}"/>
    <cellStyle name="Normal 199" xfId="1867" xr:uid="{92197B31-BC37-494A-98B6-262C85CBDB84}"/>
    <cellStyle name="Normal 2" xfId="54" xr:uid="{00000000-0005-0000-0000-0000BF060000}"/>
    <cellStyle name="Normal 2 2" xfId="188" xr:uid="{00000000-0005-0000-0000-0000C0060000}"/>
    <cellStyle name="Normal 2 3" xfId="187" xr:uid="{00000000-0005-0000-0000-0000C1060000}"/>
    <cellStyle name="Normal 20" xfId="55" xr:uid="{00000000-0005-0000-0000-0000C2060000}"/>
    <cellStyle name="Normal 200" xfId="1868" xr:uid="{51AF11EF-171C-4BF7-A50B-EFED113ED03A}"/>
    <cellStyle name="Normal 21" xfId="56" xr:uid="{00000000-0005-0000-0000-0000C3060000}"/>
    <cellStyle name="Normal 22" xfId="57" xr:uid="{00000000-0005-0000-0000-0000C4060000}"/>
    <cellStyle name="Normal 23" xfId="58" xr:uid="{00000000-0005-0000-0000-0000C5060000}"/>
    <cellStyle name="Normal 24" xfId="59" xr:uid="{00000000-0005-0000-0000-0000C6060000}"/>
    <cellStyle name="Normal 25" xfId="60" xr:uid="{00000000-0005-0000-0000-0000C7060000}"/>
    <cellStyle name="Normal 26" xfId="61" xr:uid="{00000000-0005-0000-0000-0000C8060000}"/>
    <cellStyle name="Normal 27" xfId="62" xr:uid="{00000000-0005-0000-0000-0000C9060000}"/>
    <cellStyle name="Normal 28" xfId="63" xr:uid="{00000000-0005-0000-0000-0000CA060000}"/>
    <cellStyle name="Normal 29" xfId="64" xr:uid="{00000000-0005-0000-0000-0000CB060000}"/>
    <cellStyle name="Normal 3" xfId="65" xr:uid="{00000000-0005-0000-0000-0000CC060000}"/>
    <cellStyle name="Normal 3 2" xfId="658" xr:uid="{00000000-0005-0000-0000-0000CD060000}"/>
    <cellStyle name="Normal 3 2 2" xfId="1055" xr:uid="{00000000-0005-0000-0000-0000CE060000}"/>
    <cellStyle name="Normal 3 2 2 2" xfId="1846" xr:uid="{00000000-0005-0000-0000-0000CF060000}"/>
    <cellStyle name="Normal 3 2 3" xfId="1451" xr:uid="{00000000-0005-0000-0000-0000D0060000}"/>
    <cellStyle name="Normal 30" xfId="66" xr:uid="{00000000-0005-0000-0000-0000D1060000}"/>
    <cellStyle name="Normal 31" xfId="67" xr:uid="{00000000-0005-0000-0000-0000D2060000}"/>
    <cellStyle name="Normal 32" xfId="68" xr:uid="{00000000-0005-0000-0000-0000D3060000}"/>
    <cellStyle name="Normal 33" xfId="69" xr:uid="{00000000-0005-0000-0000-0000D4060000}"/>
    <cellStyle name="Normal 34" xfId="70" xr:uid="{00000000-0005-0000-0000-0000D5060000}"/>
    <cellStyle name="Normal 35" xfId="71" xr:uid="{00000000-0005-0000-0000-0000D6060000}"/>
    <cellStyle name="Normal 36" xfId="72" xr:uid="{00000000-0005-0000-0000-0000D7060000}"/>
    <cellStyle name="Normal 37" xfId="73" xr:uid="{00000000-0005-0000-0000-0000D8060000}"/>
    <cellStyle name="Normal 38" xfId="74" xr:uid="{00000000-0005-0000-0000-0000D9060000}"/>
    <cellStyle name="Normal 39" xfId="75" xr:uid="{00000000-0005-0000-0000-0000DA060000}"/>
    <cellStyle name="Normal 4" xfId="76" xr:uid="{00000000-0005-0000-0000-0000DB060000}"/>
    <cellStyle name="Normal 40" xfId="77" xr:uid="{00000000-0005-0000-0000-0000DC060000}"/>
    <cellStyle name="Normal 41" xfId="78" xr:uid="{00000000-0005-0000-0000-0000DD060000}"/>
    <cellStyle name="Normal 42" xfId="79" xr:uid="{00000000-0005-0000-0000-0000DE060000}"/>
    <cellStyle name="Normal 43" xfId="80" xr:uid="{00000000-0005-0000-0000-0000DF060000}"/>
    <cellStyle name="Normal 44" xfId="81" xr:uid="{00000000-0005-0000-0000-0000E0060000}"/>
    <cellStyle name="Normal 45" xfId="82" xr:uid="{00000000-0005-0000-0000-0000E1060000}"/>
    <cellStyle name="Normal 46" xfId="83" xr:uid="{00000000-0005-0000-0000-0000E2060000}"/>
    <cellStyle name="Normal 47" xfId="84" xr:uid="{00000000-0005-0000-0000-0000E3060000}"/>
    <cellStyle name="Normal 48" xfId="85" xr:uid="{00000000-0005-0000-0000-0000E4060000}"/>
    <cellStyle name="Normal 49" xfId="86" xr:uid="{00000000-0005-0000-0000-0000E5060000}"/>
    <cellStyle name="Normal 5" xfId="87" xr:uid="{00000000-0005-0000-0000-0000E6060000}"/>
    <cellStyle name="Normal 50" xfId="88" xr:uid="{00000000-0005-0000-0000-0000E7060000}"/>
    <cellStyle name="Normal 51" xfId="89" xr:uid="{00000000-0005-0000-0000-0000E8060000}"/>
    <cellStyle name="Normal 52" xfId="90" xr:uid="{00000000-0005-0000-0000-0000E9060000}"/>
    <cellStyle name="Normal 53" xfId="91" xr:uid="{00000000-0005-0000-0000-0000EA060000}"/>
    <cellStyle name="Normal 54" xfId="92" xr:uid="{00000000-0005-0000-0000-0000EB060000}"/>
    <cellStyle name="Normal 55" xfId="93" xr:uid="{00000000-0005-0000-0000-0000EC060000}"/>
    <cellStyle name="Normal 56" xfId="94" xr:uid="{00000000-0005-0000-0000-0000ED060000}"/>
    <cellStyle name="Normal 57" xfId="95" xr:uid="{00000000-0005-0000-0000-0000EE060000}"/>
    <cellStyle name="Normal 58" xfId="96" xr:uid="{00000000-0005-0000-0000-0000EF060000}"/>
    <cellStyle name="Normal 59" xfId="97" xr:uid="{00000000-0005-0000-0000-0000F0060000}"/>
    <cellStyle name="Normal 6" xfId="98" xr:uid="{00000000-0005-0000-0000-0000F1060000}"/>
    <cellStyle name="Normal 60" xfId="99" xr:uid="{00000000-0005-0000-0000-0000F2060000}"/>
    <cellStyle name="Normal 61" xfId="100" xr:uid="{00000000-0005-0000-0000-0000F3060000}"/>
    <cellStyle name="Normal 62" xfId="101" xr:uid="{00000000-0005-0000-0000-0000F4060000}"/>
    <cellStyle name="Normal 63" xfId="102" xr:uid="{00000000-0005-0000-0000-0000F5060000}"/>
    <cellStyle name="Normal 64" xfId="103" xr:uid="{00000000-0005-0000-0000-0000F6060000}"/>
    <cellStyle name="Normal 65" xfId="104" xr:uid="{00000000-0005-0000-0000-0000F7060000}"/>
    <cellStyle name="Normal 66" xfId="105" xr:uid="{00000000-0005-0000-0000-0000F8060000}"/>
    <cellStyle name="Normal 67" xfId="106" xr:uid="{00000000-0005-0000-0000-0000F9060000}"/>
    <cellStyle name="Normal 68" xfId="107" xr:uid="{00000000-0005-0000-0000-0000FA060000}"/>
    <cellStyle name="Normal 69" xfId="108" xr:uid="{00000000-0005-0000-0000-0000FB060000}"/>
    <cellStyle name="Normal 7" xfId="109" xr:uid="{00000000-0005-0000-0000-0000FC060000}"/>
    <cellStyle name="Normal 7 2" xfId="166" xr:uid="{00000000-0005-0000-0000-0000FD060000}"/>
    <cellStyle name="Normal 70" xfId="110" xr:uid="{00000000-0005-0000-0000-0000FE060000}"/>
    <cellStyle name="Normal 71" xfId="111" xr:uid="{00000000-0005-0000-0000-0000FF060000}"/>
    <cellStyle name="Normal 72" xfId="112" xr:uid="{00000000-0005-0000-0000-000000070000}"/>
    <cellStyle name="Normal 73" xfId="113" xr:uid="{00000000-0005-0000-0000-000001070000}"/>
    <cellStyle name="Normal 74" xfId="114" xr:uid="{00000000-0005-0000-0000-000002070000}"/>
    <cellStyle name="Normal 75" xfId="115" xr:uid="{00000000-0005-0000-0000-000003070000}"/>
    <cellStyle name="Normal 76" xfId="116" xr:uid="{00000000-0005-0000-0000-000004070000}"/>
    <cellStyle name="Normal 77" xfId="117" xr:uid="{00000000-0005-0000-0000-000005070000}"/>
    <cellStyle name="Normal 78" xfId="118" xr:uid="{00000000-0005-0000-0000-000006070000}"/>
    <cellStyle name="Normal 79" xfId="119" xr:uid="{00000000-0005-0000-0000-000007070000}"/>
    <cellStyle name="Normal 8" xfId="120" xr:uid="{00000000-0005-0000-0000-000008070000}"/>
    <cellStyle name="Normal 80" xfId="121" xr:uid="{00000000-0005-0000-0000-000009070000}"/>
    <cellStyle name="Normal 81" xfId="140" xr:uid="{00000000-0005-0000-0000-00000A070000}"/>
    <cellStyle name="Normal 82" xfId="141" xr:uid="{00000000-0005-0000-0000-00000B070000}"/>
    <cellStyle name="Normal 83" xfId="142" xr:uid="{00000000-0005-0000-0000-00000C070000}"/>
    <cellStyle name="Normal 84" xfId="143" xr:uid="{00000000-0005-0000-0000-00000D070000}"/>
    <cellStyle name="Normal 85" xfId="144" xr:uid="{00000000-0005-0000-0000-00000E070000}"/>
    <cellStyle name="Normal 86" xfId="150" xr:uid="{00000000-0005-0000-0000-00000F070000}"/>
    <cellStyle name="Normal 87" xfId="152" xr:uid="{00000000-0005-0000-0000-000010070000}"/>
    <cellStyle name="Normal 87 2" xfId="161" xr:uid="{00000000-0005-0000-0000-000011070000}"/>
    <cellStyle name="Normal 88" xfId="153" xr:uid="{00000000-0005-0000-0000-000012070000}"/>
    <cellStyle name="Normal 88 2" xfId="164" xr:uid="{00000000-0005-0000-0000-000013070000}"/>
    <cellStyle name="Normal 89" xfId="154" xr:uid="{00000000-0005-0000-0000-000014070000}"/>
    <cellStyle name="Normal 89 2" xfId="165" xr:uid="{00000000-0005-0000-0000-000015070000}"/>
    <cellStyle name="Normal 9" xfId="122" xr:uid="{00000000-0005-0000-0000-000016070000}"/>
    <cellStyle name="Normal 90" xfId="151" xr:uid="{00000000-0005-0000-0000-000017070000}"/>
    <cellStyle name="Normal 91" xfId="155" xr:uid="{00000000-0005-0000-0000-000018070000}"/>
    <cellStyle name="Normal 91 2" xfId="167" xr:uid="{00000000-0005-0000-0000-000019070000}"/>
    <cellStyle name="Normal 92" xfId="145" xr:uid="{00000000-0005-0000-0000-00001A070000}"/>
    <cellStyle name="Normal 93" xfId="146" xr:uid="{00000000-0005-0000-0000-00001B070000}"/>
    <cellStyle name="Normal 94" xfId="148" xr:uid="{00000000-0005-0000-0000-00001C070000}"/>
    <cellStyle name="Normal 95" xfId="156" xr:uid="{00000000-0005-0000-0000-00001D070000}"/>
    <cellStyle name="Normal 95 2" xfId="162" xr:uid="{00000000-0005-0000-0000-00001E070000}"/>
    <cellStyle name="Normal 96" xfId="157" xr:uid="{00000000-0005-0000-0000-00001F070000}"/>
    <cellStyle name="Normal 96 2" xfId="163" xr:uid="{00000000-0005-0000-0000-000020070000}"/>
    <cellStyle name="Normal 97" xfId="158" xr:uid="{00000000-0005-0000-0000-000021070000}"/>
    <cellStyle name="Normal 98" xfId="149" xr:uid="{00000000-0005-0000-0000-000022070000}"/>
    <cellStyle name="Normal 99" xfId="159" xr:uid="{00000000-0005-0000-0000-000023070000}"/>
    <cellStyle name="Normal_Gray Dawn Drilling Reports 2006" xfId="123" xr:uid="{00000000-0005-0000-0000-000024070000}"/>
    <cellStyle name="Normal_MTS" xfId="124" xr:uid="{00000000-0005-0000-0000-000025070000}"/>
    <cellStyle name="Normal_PLUGBACK" xfId="125" xr:uid="{00000000-0005-0000-0000-000026070000}"/>
    <cellStyle name="Normal_tubing" xfId="126" xr:uid="{00000000-0005-0000-0000-000027070000}"/>
    <cellStyle name="Normal_tubing_1" xfId="127" xr:uid="{00000000-0005-0000-0000-000028070000}"/>
    <cellStyle name="per.style" xfId="128" xr:uid="{00000000-0005-0000-0000-000029070000}"/>
    <cellStyle name="Percent" xfId="657" builtinId="5"/>
    <cellStyle name="Percent [2]" xfId="129" xr:uid="{00000000-0005-0000-0000-00002B070000}"/>
    <cellStyle name="Percent 2" xfId="1054" xr:uid="{00000000-0005-0000-0000-00002C070000}"/>
    <cellStyle name="Percent 3" xfId="1450" xr:uid="{00000000-0005-0000-0000-00002D070000}"/>
    <cellStyle name="regstoresfromspecstores" xfId="130" xr:uid="{00000000-0005-0000-0000-00002E070000}"/>
    <cellStyle name="RevList" xfId="131" xr:uid="{00000000-0005-0000-0000-00002F070000}"/>
    <cellStyle name="SHADEDSTORES" xfId="132" xr:uid="{00000000-0005-0000-0000-000030070000}"/>
    <cellStyle name="specstores" xfId="133" xr:uid="{00000000-0005-0000-0000-000031070000}"/>
    <cellStyle name="Standard_Anpassen der Amortisation" xfId="134" xr:uid="{00000000-0005-0000-0000-000032070000}"/>
    <cellStyle name="Subtotal" xfId="135" xr:uid="{00000000-0005-0000-0000-000033070000}"/>
    <cellStyle name="Total" xfId="136" builtinId="25" customBuiltin="1"/>
    <cellStyle name="Währung [0]_Compiling Utility Macros" xfId="137" xr:uid="{00000000-0005-0000-0000-000035070000}"/>
    <cellStyle name="Währung_Compiling Utility Macros" xfId="138" xr:uid="{00000000-0005-0000-0000-000036070000}"/>
  </cellStyles>
  <dxfs count="21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9DEB9D"/>
      <color rgb="FFC0F2C0"/>
      <color rgb="FF006600"/>
      <color rgb="FF2C36F8"/>
      <color rgb="FF1D8B1D"/>
      <color rgb="FF74E274"/>
      <color rgb="FF4EDA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 /><Relationship Id="rId18" Type="http://schemas.openxmlformats.org/officeDocument/2006/relationships/worksheet" Target="worksheets/sheet18.xml" /><Relationship Id="rId26" Type="http://schemas.openxmlformats.org/officeDocument/2006/relationships/worksheet" Target="worksheets/sheet26.xml" /><Relationship Id="rId39" Type="http://schemas.openxmlformats.org/officeDocument/2006/relationships/worksheet" Target="worksheets/sheet39.xml" /><Relationship Id="rId21" Type="http://schemas.openxmlformats.org/officeDocument/2006/relationships/worksheet" Target="worksheets/sheet21.xml" /><Relationship Id="rId34" Type="http://schemas.openxmlformats.org/officeDocument/2006/relationships/worksheet" Target="worksheets/sheet34.xml" /><Relationship Id="rId42" Type="http://schemas.openxmlformats.org/officeDocument/2006/relationships/worksheet" Target="worksheets/sheet42.xml" /><Relationship Id="rId47" Type="http://schemas.openxmlformats.org/officeDocument/2006/relationships/worksheet" Target="worksheets/sheet47.xml" /><Relationship Id="rId50" Type="http://schemas.openxmlformats.org/officeDocument/2006/relationships/worksheet" Target="worksheets/sheet50.xml" /><Relationship Id="rId55" Type="http://schemas.openxmlformats.org/officeDocument/2006/relationships/chartsheet" Target="chartsheets/sheet1.xml" /><Relationship Id="rId63" Type="http://schemas.openxmlformats.org/officeDocument/2006/relationships/customXml" Target="../customXml/item2.xml" /><Relationship Id="rId7" Type="http://schemas.openxmlformats.org/officeDocument/2006/relationships/worksheet" Target="worksheets/sheet7.xml" /><Relationship Id="rId2" Type="http://schemas.openxmlformats.org/officeDocument/2006/relationships/worksheet" Target="worksheets/sheet2.xml" /><Relationship Id="rId16" Type="http://schemas.openxmlformats.org/officeDocument/2006/relationships/worksheet" Target="worksheets/sheet16.xml" /><Relationship Id="rId20" Type="http://schemas.openxmlformats.org/officeDocument/2006/relationships/worksheet" Target="worksheets/sheet20.xml" /><Relationship Id="rId29" Type="http://schemas.openxmlformats.org/officeDocument/2006/relationships/worksheet" Target="worksheets/sheet29.xml" /><Relationship Id="rId41" Type="http://schemas.openxmlformats.org/officeDocument/2006/relationships/worksheet" Target="worksheets/sheet41.xml" /><Relationship Id="rId54" Type="http://schemas.openxmlformats.org/officeDocument/2006/relationships/worksheet" Target="worksheets/sheet54.xml" /><Relationship Id="rId62" Type="http://schemas.openxmlformats.org/officeDocument/2006/relationships/customXml" Target="../customXml/item1.xml" /><Relationship Id="rId1" Type="http://schemas.openxmlformats.org/officeDocument/2006/relationships/worksheet" Target="worksheets/sheet1.xml" /><Relationship Id="rId6" Type="http://schemas.openxmlformats.org/officeDocument/2006/relationships/worksheet" Target="worksheets/sheet6.xml" /><Relationship Id="rId11" Type="http://schemas.openxmlformats.org/officeDocument/2006/relationships/worksheet" Target="worksheets/sheet11.xml" /><Relationship Id="rId24" Type="http://schemas.openxmlformats.org/officeDocument/2006/relationships/worksheet" Target="worksheets/sheet24.xml" /><Relationship Id="rId32" Type="http://schemas.openxmlformats.org/officeDocument/2006/relationships/worksheet" Target="worksheets/sheet32.xml" /><Relationship Id="rId37" Type="http://schemas.openxmlformats.org/officeDocument/2006/relationships/worksheet" Target="worksheets/sheet37.xml" /><Relationship Id="rId40" Type="http://schemas.openxmlformats.org/officeDocument/2006/relationships/worksheet" Target="worksheets/sheet40.xml" /><Relationship Id="rId45" Type="http://schemas.openxmlformats.org/officeDocument/2006/relationships/worksheet" Target="worksheets/sheet45.xml" /><Relationship Id="rId53" Type="http://schemas.openxmlformats.org/officeDocument/2006/relationships/worksheet" Target="worksheets/sheet53.xml" /><Relationship Id="rId58" Type="http://schemas.openxmlformats.org/officeDocument/2006/relationships/theme" Target="theme/theme1.xml" /><Relationship Id="rId5" Type="http://schemas.openxmlformats.org/officeDocument/2006/relationships/worksheet" Target="worksheets/sheet5.xml" /><Relationship Id="rId15" Type="http://schemas.openxmlformats.org/officeDocument/2006/relationships/worksheet" Target="worksheets/sheet15.xml" /><Relationship Id="rId23" Type="http://schemas.openxmlformats.org/officeDocument/2006/relationships/worksheet" Target="worksheets/sheet23.xml" /><Relationship Id="rId28" Type="http://schemas.openxmlformats.org/officeDocument/2006/relationships/worksheet" Target="worksheets/sheet28.xml" /><Relationship Id="rId36" Type="http://schemas.openxmlformats.org/officeDocument/2006/relationships/worksheet" Target="worksheets/sheet36.xml" /><Relationship Id="rId49" Type="http://schemas.openxmlformats.org/officeDocument/2006/relationships/worksheet" Target="worksheets/sheet49.xml" /><Relationship Id="rId57" Type="http://schemas.openxmlformats.org/officeDocument/2006/relationships/worksheet" Target="worksheets/sheet56.xml" /><Relationship Id="rId61" Type="http://schemas.openxmlformats.org/officeDocument/2006/relationships/calcChain" Target="calcChain.xml" /><Relationship Id="rId10" Type="http://schemas.openxmlformats.org/officeDocument/2006/relationships/worksheet" Target="worksheets/sheet10.xml" /><Relationship Id="rId19" Type="http://schemas.openxmlformats.org/officeDocument/2006/relationships/worksheet" Target="worksheets/sheet19.xml" /><Relationship Id="rId31" Type="http://schemas.openxmlformats.org/officeDocument/2006/relationships/worksheet" Target="worksheets/sheet31.xml" /><Relationship Id="rId44" Type="http://schemas.openxmlformats.org/officeDocument/2006/relationships/worksheet" Target="worksheets/sheet44.xml" /><Relationship Id="rId52" Type="http://schemas.openxmlformats.org/officeDocument/2006/relationships/worksheet" Target="worksheets/sheet52.xml" /><Relationship Id="rId60" Type="http://schemas.openxmlformats.org/officeDocument/2006/relationships/sharedStrings" Target="sharedStrings.xml" /><Relationship Id="rId65" Type="http://schemas.microsoft.com/office/2006/relationships/vbaProject" Target="vbaProject.bin" /><Relationship Id="rId4" Type="http://schemas.openxmlformats.org/officeDocument/2006/relationships/worksheet" Target="worksheets/sheet4.xml" /><Relationship Id="rId9" Type="http://schemas.openxmlformats.org/officeDocument/2006/relationships/worksheet" Target="worksheets/sheet9.xml" /><Relationship Id="rId14" Type="http://schemas.openxmlformats.org/officeDocument/2006/relationships/worksheet" Target="worksheets/sheet14.xml" /><Relationship Id="rId22" Type="http://schemas.openxmlformats.org/officeDocument/2006/relationships/worksheet" Target="worksheets/sheet22.xml" /><Relationship Id="rId27" Type="http://schemas.openxmlformats.org/officeDocument/2006/relationships/worksheet" Target="worksheets/sheet27.xml" /><Relationship Id="rId30" Type="http://schemas.openxmlformats.org/officeDocument/2006/relationships/worksheet" Target="worksheets/sheet30.xml" /><Relationship Id="rId35" Type="http://schemas.openxmlformats.org/officeDocument/2006/relationships/worksheet" Target="worksheets/sheet35.xml" /><Relationship Id="rId43" Type="http://schemas.openxmlformats.org/officeDocument/2006/relationships/worksheet" Target="worksheets/sheet43.xml" /><Relationship Id="rId48" Type="http://schemas.openxmlformats.org/officeDocument/2006/relationships/worksheet" Target="worksheets/sheet48.xml" /><Relationship Id="rId56" Type="http://schemas.openxmlformats.org/officeDocument/2006/relationships/worksheet" Target="worksheets/sheet55.xml" /><Relationship Id="rId64" Type="http://schemas.openxmlformats.org/officeDocument/2006/relationships/customXml" Target="../customXml/item3.xml" /><Relationship Id="rId8" Type="http://schemas.openxmlformats.org/officeDocument/2006/relationships/worksheet" Target="worksheets/sheet8.xml" /><Relationship Id="rId51" Type="http://schemas.openxmlformats.org/officeDocument/2006/relationships/worksheet" Target="worksheets/sheet51.xml" /><Relationship Id="rId3" Type="http://schemas.openxmlformats.org/officeDocument/2006/relationships/worksheet" Target="worksheets/sheet3.xml" /><Relationship Id="rId12" Type="http://schemas.openxmlformats.org/officeDocument/2006/relationships/worksheet" Target="worksheets/sheet12.xml" /><Relationship Id="rId17" Type="http://schemas.openxmlformats.org/officeDocument/2006/relationships/worksheet" Target="worksheets/sheet17.xml" /><Relationship Id="rId25" Type="http://schemas.openxmlformats.org/officeDocument/2006/relationships/worksheet" Target="worksheets/sheet25.xml" /><Relationship Id="rId33" Type="http://schemas.openxmlformats.org/officeDocument/2006/relationships/worksheet" Target="worksheets/sheet33.xml" /><Relationship Id="rId38" Type="http://schemas.openxmlformats.org/officeDocument/2006/relationships/worksheet" Target="worksheets/sheet38.xml" /><Relationship Id="rId46" Type="http://schemas.openxmlformats.org/officeDocument/2006/relationships/worksheet" Target="worksheets/sheet46.xml" /><Relationship Id="rId59" Type="http://schemas.openxmlformats.org/officeDocument/2006/relationships/styles" Target="styles.xml" /></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9.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0" i="0" u="none" strike="noStrike" baseline="0">
                <a:solidFill>
                  <a:srgbClr val="000000"/>
                </a:solidFill>
                <a:latin typeface="Arial"/>
                <a:ea typeface="Arial"/>
                <a:cs typeface="Arial"/>
              </a:defRPr>
            </a:pPr>
            <a:r>
              <a:rPr lang="en-CA" sz="1200" b="1" i="0" u="none" strike="noStrike" baseline="0">
                <a:solidFill>
                  <a:srgbClr val="000000"/>
                </a:solidFill>
                <a:latin typeface="Times New Roman"/>
                <a:cs typeface="Times New Roman"/>
              </a:rPr>
              <a:t>Days vs Depth</a:t>
            </a:r>
          </a:p>
          <a:p>
            <a:pPr>
              <a:defRPr sz="850" b="0" i="0" u="none" strike="noStrike" baseline="0">
                <a:solidFill>
                  <a:srgbClr val="000000"/>
                </a:solidFill>
                <a:latin typeface="Arial"/>
                <a:ea typeface="Arial"/>
                <a:cs typeface="Arial"/>
              </a:defRPr>
            </a:pPr>
            <a:r>
              <a:rPr lang="en-CA" sz="1200" b="1" i="0" u="none" strike="noStrike" baseline="0">
                <a:solidFill>
                  <a:srgbClr val="000000"/>
                </a:solidFill>
                <a:latin typeface="Times New Roman"/>
                <a:cs typeface="Times New Roman"/>
              </a:rPr>
              <a:t>Days vs Cost</a:t>
            </a:r>
          </a:p>
          <a:p>
            <a:pPr>
              <a:defRPr sz="850" b="0" i="0" u="none" strike="noStrike" baseline="0">
                <a:solidFill>
                  <a:srgbClr val="000000"/>
                </a:solidFill>
                <a:latin typeface="Arial"/>
                <a:ea typeface="Arial"/>
                <a:cs typeface="Arial"/>
              </a:defRPr>
            </a:pPr>
            <a:r>
              <a:rPr lang="en-CA" sz="900" b="0" i="0" u="none" strike="noStrike" baseline="0">
                <a:solidFill>
                  <a:srgbClr val="FF0000"/>
                </a:solidFill>
                <a:latin typeface="Times New Roman"/>
                <a:cs typeface="Times New Roman"/>
              </a:rPr>
              <a:t>Spud Date: </a:t>
            </a:r>
          </a:p>
          <a:p>
            <a:pPr>
              <a:defRPr sz="850" b="0" i="0" u="none" strike="noStrike" baseline="0">
                <a:solidFill>
                  <a:srgbClr val="000000"/>
                </a:solidFill>
                <a:latin typeface="Arial"/>
                <a:ea typeface="Arial"/>
                <a:cs typeface="Arial"/>
              </a:defRPr>
            </a:pPr>
            <a:endParaRPr lang="en-CA" sz="900" b="0" i="0" u="none" strike="noStrike" baseline="0">
              <a:solidFill>
                <a:srgbClr val="FF0000"/>
              </a:solidFill>
              <a:latin typeface="Times New Roman"/>
              <a:cs typeface="Times New Roman"/>
            </a:endParaRPr>
          </a:p>
        </c:rich>
      </c:tx>
      <c:layout>
        <c:manualLayout>
          <c:xMode val="edge"/>
          <c:yMode val="edge"/>
          <c:x val="0.43621824863865305"/>
          <c:y val="4.936445137483951E-2"/>
        </c:manualLayout>
      </c:layout>
      <c:overlay val="0"/>
      <c:spPr>
        <a:noFill/>
        <a:ln w="25400">
          <a:noFill/>
        </a:ln>
      </c:spPr>
    </c:title>
    <c:autoTitleDeleted val="0"/>
    <c:plotArea>
      <c:layout>
        <c:manualLayout>
          <c:layoutTarget val="inner"/>
          <c:xMode val="edge"/>
          <c:yMode val="edge"/>
          <c:x val="7.7678571428571402E-2"/>
          <c:y val="0.29488859764090208"/>
          <c:w val="0.8232142857142859"/>
          <c:h val="0.62385321100919422"/>
        </c:manualLayout>
      </c:layout>
      <c:scatterChart>
        <c:scatterStyle val="lineMarker"/>
        <c:varyColors val="0"/>
        <c:ser>
          <c:idx val="0"/>
          <c:order val="0"/>
          <c:tx>
            <c:v>Actual Depth</c:v>
          </c:tx>
          <c:spPr>
            <a:ln w="25400">
              <a:solidFill>
                <a:srgbClr val="0000FF"/>
              </a:solidFill>
              <a:prstDash val="solid"/>
            </a:ln>
          </c:spPr>
          <c:marker>
            <c:symbol val="none"/>
          </c:marker>
          <c:xVal>
            <c:numRef>
              <c:f>'DepthCost vs Days (Data) '!$B$7:$B$20</c:f>
              <c:numCache>
                <c:formatCode>General</c:formatCode>
                <c:ptCount val="14"/>
              </c:numCache>
            </c:numRef>
          </c:xVal>
          <c:yVal>
            <c:numRef>
              <c:f>'DepthCost vs Days (Data) '!$C$7:$C$20</c:f>
              <c:numCache>
                <c:formatCode>General</c:formatCode>
                <c:ptCount val="14"/>
              </c:numCache>
            </c:numRef>
          </c:yVal>
          <c:smooth val="0"/>
          <c:extLst>
            <c:ext xmlns:c16="http://schemas.microsoft.com/office/drawing/2014/chart" uri="{C3380CC4-5D6E-409C-BE32-E72D297353CC}">
              <c16:uniqueId val="{00000000-E0B5-4153-A008-5A0BEF1E5A1D}"/>
            </c:ext>
          </c:extLst>
        </c:ser>
        <c:ser>
          <c:idx val="2"/>
          <c:order val="2"/>
          <c:tx>
            <c:v>Projected Depth</c:v>
          </c:tx>
          <c:spPr>
            <a:ln w="25400">
              <a:solidFill>
                <a:srgbClr val="000000"/>
              </a:solidFill>
              <a:prstDash val="sysDash"/>
            </a:ln>
          </c:spPr>
          <c:marker>
            <c:symbol val="none"/>
          </c:marker>
          <c:xVal>
            <c:numRef>
              <c:f>'DepthCost vs Days (Data) '!$G$7:$G$56</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xVal>
          <c:yVal>
            <c:numRef>
              <c:f>'DepthCost vs Days (Data) '!$H$7:$H$56</c:f>
              <c:numCache>
                <c:formatCode>General</c:formatCode>
                <c:ptCount val="50"/>
                <c:pt idx="0">
                  <c:v>0</c:v>
                </c:pt>
              </c:numCache>
            </c:numRef>
          </c:yVal>
          <c:smooth val="0"/>
          <c:extLst>
            <c:ext xmlns:c16="http://schemas.microsoft.com/office/drawing/2014/chart" uri="{C3380CC4-5D6E-409C-BE32-E72D297353CC}">
              <c16:uniqueId val="{00000001-E0B5-4153-A008-5A0BEF1E5A1D}"/>
            </c:ext>
          </c:extLst>
        </c:ser>
        <c:dLbls>
          <c:showLegendKey val="0"/>
          <c:showVal val="0"/>
          <c:showCatName val="0"/>
          <c:showSerName val="0"/>
          <c:showPercent val="0"/>
          <c:showBubbleSize val="0"/>
        </c:dLbls>
        <c:axId val="2110803840"/>
        <c:axId val="2110813088"/>
      </c:scatterChart>
      <c:scatterChart>
        <c:scatterStyle val="lineMarker"/>
        <c:varyColors val="0"/>
        <c:ser>
          <c:idx val="1"/>
          <c:order val="1"/>
          <c:tx>
            <c:v>Actual Costs</c:v>
          </c:tx>
          <c:spPr>
            <a:ln w="25400">
              <a:solidFill>
                <a:srgbClr val="FF0000"/>
              </a:solidFill>
              <a:prstDash val="solid"/>
            </a:ln>
          </c:spPr>
          <c:marker>
            <c:symbol val="none"/>
          </c:marker>
          <c:xVal>
            <c:numRef>
              <c:f>'DepthCost vs Days (Data) '!$B$7:$B$56</c:f>
              <c:numCache>
                <c:formatCode>General</c:formatCode>
                <c:ptCount val="50"/>
              </c:numCache>
            </c:numRef>
          </c:xVal>
          <c:yVal>
            <c:numRef>
              <c:f>'DepthCost vs Days (Data) '!$F$7:$F$55</c:f>
              <c:numCache>
                <c:formatCode>"$"#,##0</c:formatCode>
                <c:ptCount val="49"/>
              </c:numCache>
            </c:numRef>
          </c:yVal>
          <c:smooth val="0"/>
          <c:extLst>
            <c:ext xmlns:c16="http://schemas.microsoft.com/office/drawing/2014/chart" uri="{C3380CC4-5D6E-409C-BE32-E72D297353CC}">
              <c16:uniqueId val="{00000002-E0B5-4153-A008-5A0BEF1E5A1D}"/>
            </c:ext>
          </c:extLst>
        </c:ser>
        <c:ser>
          <c:idx val="3"/>
          <c:order val="3"/>
          <c:tx>
            <c:v>Projected Costs</c:v>
          </c:tx>
          <c:spPr>
            <a:ln w="25400">
              <a:solidFill>
                <a:srgbClr val="000000"/>
              </a:solidFill>
              <a:prstDash val="sysDash"/>
            </a:ln>
          </c:spPr>
          <c:marker>
            <c:symbol val="x"/>
            <c:size val="7"/>
            <c:spPr>
              <a:noFill/>
              <a:ln>
                <a:solidFill>
                  <a:srgbClr val="00FFFF"/>
                </a:solidFill>
                <a:prstDash val="solid"/>
              </a:ln>
            </c:spPr>
          </c:marker>
          <c:xVal>
            <c:numRef>
              <c:f>'DepthCost vs Days (Data) '!$G$7:$G$56</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xVal>
          <c:yVal>
            <c:numRef>
              <c:f>'DepthCost vs Days (Data) '!$I$7:$I$56</c:f>
              <c:numCache>
                <c:formatCode>"$"#,##0</c:formatCode>
                <c:ptCount val="50"/>
                <c:pt idx="0">
                  <c:v>0</c:v>
                </c:pt>
              </c:numCache>
            </c:numRef>
          </c:yVal>
          <c:smooth val="0"/>
          <c:extLst>
            <c:ext xmlns:c16="http://schemas.microsoft.com/office/drawing/2014/chart" uri="{C3380CC4-5D6E-409C-BE32-E72D297353CC}">
              <c16:uniqueId val="{00000003-E0B5-4153-A008-5A0BEF1E5A1D}"/>
            </c:ext>
          </c:extLst>
        </c:ser>
        <c:dLbls>
          <c:showLegendKey val="0"/>
          <c:showVal val="0"/>
          <c:showCatName val="0"/>
          <c:showSerName val="0"/>
          <c:showPercent val="0"/>
          <c:showBubbleSize val="0"/>
        </c:dLbls>
        <c:axId val="2110807648"/>
        <c:axId val="2110804928"/>
      </c:scatterChart>
      <c:valAx>
        <c:axId val="2110803840"/>
        <c:scaling>
          <c:orientation val="minMax"/>
          <c:max val="14"/>
        </c:scaling>
        <c:delete val="0"/>
        <c:axPos val="t"/>
        <c:majorGridlines>
          <c:spPr>
            <a:ln w="3175">
              <a:solidFill>
                <a:srgbClr val="000000"/>
              </a:solidFill>
              <a:prstDash val="solid"/>
            </a:ln>
          </c:spPr>
        </c:majorGridlines>
        <c:minorGridlines>
          <c:spPr>
            <a:ln w="3175">
              <a:solidFill>
                <a:srgbClr val="000000"/>
              </a:solidFill>
              <a:prstDash val="sysDash"/>
            </a:ln>
          </c:spPr>
        </c:minorGridlines>
        <c:numFmt formatCode="General" sourceLinked="1"/>
        <c:majorTickMark val="none"/>
        <c:minorTickMark val="none"/>
        <c:tickLblPos val="high"/>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10813088"/>
        <c:crosses val="autoZero"/>
        <c:crossBetween val="midCat"/>
        <c:majorUnit val="1"/>
        <c:minorUnit val="0.5"/>
      </c:valAx>
      <c:valAx>
        <c:axId val="2110813088"/>
        <c:scaling>
          <c:orientation val="maxMin"/>
          <c:max val="1600"/>
          <c:min val="0"/>
        </c:scaling>
        <c:delete val="0"/>
        <c:axPos val="l"/>
        <c:majorGridlines>
          <c:spPr>
            <a:ln w="3175">
              <a:solidFill>
                <a:srgbClr val="000000"/>
              </a:solidFill>
              <a:prstDash val="solid"/>
            </a:ln>
          </c:spPr>
        </c:majorGridlines>
        <c:minorGridlines>
          <c:spPr>
            <a:ln w="3175">
              <a:solidFill>
                <a:srgbClr val="000000"/>
              </a:solidFill>
              <a:prstDash val="sysDash"/>
            </a:ln>
          </c:spPr>
        </c:minorGridlines>
        <c:title>
          <c:tx>
            <c:rich>
              <a:bodyPr/>
              <a:lstStyle/>
              <a:p>
                <a:pPr>
                  <a:defRPr sz="1200" b="1" i="0" u="none" strike="noStrike" baseline="0">
                    <a:solidFill>
                      <a:srgbClr val="000000"/>
                    </a:solidFill>
                    <a:latin typeface="Times New Roman"/>
                    <a:ea typeface="Times New Roman"/>
                    <a:cs typeface="Times New Roman"/>
                  </a:defRPr>
                </a:pPr>
                <a:r>
                  <a:rPr lang="en-CA"/>
                  <a:t> Cumm. Depth (MD)</a:t>
                </a:r>
              </a:p>
            </c:rich>
          </c:tx>
          <c:layout>
            <c:manualLayout>
              <c:xMode val="edge"/>
              <c:yMode val="edge"/>
              <c:x val="0"/>
              <c:y val="0.49148102804661697"/>
            </c:manualLayout>
          </c:layout>
          <c:overlay val="0"/>
          <c:spPr>
            <a:noFill/>
            <a:ln w="25400">
              <a:noFill/>
            </a:ln>
          </c:spPr>
        </c:title>
        <c:numFmt formatCode="General" sourceLinked="1"/>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10803840"/>
        <c:crosses val="autoZero"/>
        <c:crossBetween val="midCat"/>
        <c:majorUnit val="200"/>
        <c:minorUnit val="100"/>
      </c:valAx>
      <c:valAx>
        <c:axId val="2110807648"/>
        <c:scaling>
          <c:orientation val="minMax"/>
        </c:scaling>
        <c:delete val="1"/>
        <c:axPos val="b"/>
        <c:numFmt formatCode="General" sourceLinked="1"/>
        <c:majorTickMark val="out"/>
        <c:minorTickMark val="none"/>
        <c:tickLblPos val="none"/>
        <c:crossAx val="2110804928"/>
        <c:crosses val="autoZero"/>
        <c:crossBetween val="midCat"/>
      </c:valAx>
      <c:valAx>
        <c:axId val="2110804928"/>
        <c:scaling>
          <c:orientation val="minMax"/>
          <c:max val="800000"/>
          <c:min val="0"/>
        </c:scaling>
        <c:delete val="0"/>
        <c:axPos val="r"/>
        <c:title>
          <c:tx>
            <c:rich>
              <a:bodyPr rot="5400000" vert="horz"/>
              <a:lstStyle/>
              <a:p>
                <a:pPr algn="ctr">
                  <a:defRPr sz="1200" b="1" i="0" u="none" strike="noStrike" baseline="0">
                    <a:solidFill>
                      <a:srgbClr val="000000"/>
                    </a:solidFill>
                    <a:latin typeface="Times New Roman"/>
                    <a:ea typeface="Times New Roman"/>
                    <a:cs typeface="Times New Roman"/>
                  </a:defRPr>
                </a:pPr>
                <a:r>
                  <a:rPr lang="en-CA"/>
                  <a:t>Costs (Cdn $)</a:t>
                </a:r>
              </a:p>
            </c:rich>
          </c:tx>
          <c:layout>
            <c:manualLayout>
              <c:xMode val="edge"/>
              <c:yMode val="edge"/>
              <c:x val="0.96785716166750102"/>
              <c:y val="0.52817832304513501"/>
            </c:manualLayout>
          </c:layout>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Times New Roman"/>
                <a:ea typeface="Times New Roman"/>
                <a:cs typeface="Times New Roman"/>
              </a:defRPr>
            </a:pPr>
            <a:endParaRPr lang="en-US"/>
          </a:p>
        </c:txPr>
        <c:crossAx val="2110807648"/>
        <c:crosses val="max"/>
        <c:crossBetween val="midCat"/>
        <c:majorUnit val="100000"/>
        <c:minorUnit val="50000"/>
      </c:valAx>
      <c:spPr>
        <a:solidFill>
          <a:srgbClr val="FFFFC0"/>
        </a:solidFill>
        <a:ln w="25400">
          <a:solidFill>
            <a:srgbClr val="000000"/>
          </a:solidFill>
          <a:prstDash val="solid"/>
        </a:ln>
      </c:spPr>
    </c:plotArea>
    <c:legend>
      <c:legendPos val="r"/>
      <c:layout>
        <c:manualLayout>
          <c:xMode val="edge"/>
          <c:yMode val="edge"/>
          <c:x val="0.15161649944258904"/>
          <c:y val="0.19312602291325295"/>
          <c:w val="0.68673355629878918"/>
          <c:h val="3.9279869067103811E-2"/>
        </c:manualLayout>
      </c:layout>
      <c:overlay val="0"/>
      <c:spPr>
        <a:solidFill>
          <a:srgbClr val="FFFFFF"/>
        </a:solidFill>
        <a:ln w="3175">
          <a:solidFill>
            <a:srgbClr val="000000"/>
          </a:solidFill>
          <a:prstDash val="solid"/>
        </a:ln>
      </c:spPr>
      <c:txPr>
        <a:bodyPr/>
        <a:lstStyle/>
        <a:p>
          <a:pPr>
            <a:defRPr sz="105" b="0" i="0" u="none" strike="noStrike" baseline="0">
              <a:solidFill>
                <a:srgbClr val="000000"/>
              </a:solidFill>
              <a:latin typeface="Arial"/>
              <a:ea typeface="Arial"/>
              <a:cs typeface="Arial"/>
            </a:defRPr>
          </a:pPr>
          <a:endParaRPr lang="en-US"/>
        </a:p>
      </c:txPr>
    </c:legend>
    <c:plotVisOnly val="1"/>
    <c:dispBlanksAs val="gap"/>
    <c:showDLblsOverMax val="0"/>
  </c:chart>
  <c:spPr>
    <a:noFill/>
    <a:ln w="25400">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48.xml" /><Relationship Id="rId1" Type="http://schemas.openxmlformats.org/officeDocument/2006/relationships/printerSettings" Target="../printerSettings/printerSettings50.bin" /></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2D00-000000000000}">
  <sheetPr codeName="Chart18"/>
  <sheetViews>
    <sheetView workbookViewId="0"/>
  </sheetViews>
  <pageMargins left="0.75" right="0.75" top="1" bottom="1" header="0.5" footer="0.5"/>
  <pageSetup orientation="landscape" horizontalDpi="4294967293" verticalDpi="4294967293" r:id="rId1"/>
  <headerFooter alignWithMargins="0">
    <oddHeader>&amp;A</oddHeader>
    <oddFooter>Page &amp;P</oddFooter>
  </headerFooter>
  <drawing r:id="rId2"/>
</chartsheet>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 /></Relationships>
</file>

<file path=xl/drawings/_rels/drawing2.xml.rels><?xml version="1.0" encoding="UTF-8" standalone="yes"?>
<Relationships xmlns="http://schemas.openxmlformats.org/package/2006/relationships"><Relationship Id="rId1" Type="http://schemas.openxmlformats.org/officeDocument/2006/relationships/image" Target="../media/image2.png" /></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4.xml.rels><?xml version="1.0" encoding="UTF-8" standalone="yes"?>
<Relationships xmlns="http://schemas.openxmlformats.org/package/2006/relationships"><Relationship Id="rId2" Type="http://schemas.openxmlformats.org/officeDocument/2006/relationships/image" Target="../media/image4.png" /><Relationship Id="rId1" Type="http://schemas.openxmlformats.org/officeDocument/2006/relationships/image" Target="../media/image2.png" /></Relationships>
</file>

<file path=xl/drawings/_rels/drawing5.xml.rels><?xml version="1.0" encoding="UTF-8" standalone="yes"?>
<Relationships xmlns="http://schemas.openxmlformats.org/package/2006/relationships"><Relationship Id="rId1" Type="http://schemas.openxmlformats.org/officeDocument/2006/relationships/image" Target="../media/image4.png" /></Relationships>
</file>

<file path=xl/drawings/_rels/drawing6.xml.rels><?xml version="1.0" encoding="UTF-8" standalone="yes"?>
<Relationships xmlns="http://schemas.openxmlformats.org/package/2006/relationships"><Relationship Id="rId2" Type="http://schemas.openxmlformats.org/officeDocument/2006/relationships/image" Target="../media/image5.png" /><Relationship Id="rId1" Type="http://schemas.openxmlformats.org/officeDocument/2006/relationships/image" Target="../media/image1.png" /></Relationships>
</file>

<file path=xl/drawings/_rels/drawing7.xml.rels><?xml version="1.0" encoding="UTF-8" standalone="yes"?>
<Relationships xmlns="http://schemas.openxmlformats.org/package/2006/relationships"><Relationship Id="rId2" Type="http://schemas.openxmlformats.org/officeDocument/2006/relationships/image" Target="../media/image7.png" /><Relationship Id="rId1" Type="http://schemas.openxmlformats.org/officeDocument/2006/relationships/image" Target="../media/image6.png" /></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6.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8.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19.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2.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3.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4.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5.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26.xml.rels><?xml version="1.0" encoding="UTF-8" standalone="yes"?>
<Relationships xmlns="http://schemas.openxmlformats.org/package/2006/relationships"><Relationship Id="rId1" Type="http://schemas.openxmlformats.org/officeDocument/2006/relationships/image" Target="../media/image8.png" /></Relationships>
</file>

<file path=xl/drawings/_rels/drawing27.xml.rels><?xml version="1.0" encoding="UTF-8" standalone="yes"?>
<Relationships xmlns="http://schemas.openxmlformats.org/package/2006/relationships"><Relationship Id="rId1" Type="http://schemas.openxmlformats.org/officeDocument/2006/relationships/image" Target="../media/image8.png" /></Relationships>
</file>

<file path=xl/drawings/_rels/drawing28.xml.rels><?xml version="1.0" encoding="UTF-8" standalone="yes"?>
<Relationships xmlns="http://schemas.openxmlformats.org/package/2006/relationships"><Relationship Id="rId1" Type="http://schemas.openxmlformats.org/officeDocument/2006/relationships/image" Target="../media/image8.png" /></Relationships>
</file>

<file path=xl/drawings/_rels/drawing29.xml.rels><?xml version="1.0" encoding="UTF-8" standalone="yes"?>
<Relationships xmlns="http://schemas.openxmlformats.org/package/2006/relationships"><Relationship Id="rId1" Type="http://schemas.openxmlformats.org/officeDocument/2006/relationships/image" Target="../media/image8.png" /></Relationships>
</file>

<file path=xl/drawings/_rels/drawing30.xml.rels><?xml version="1.0" encoding="UTF-8" standalone="yes"?>
<Relationships xmlns="http://schemas.openxmlformats.org/package/2006/relationships"><Relationship Id="rId2" Type="http://schemas.openxmlformats.org/officeDocument/2006/relationships/image" Target="../media/image9.png" /><Relationship Id="rId1" Type="http://schemas.openxmlformats.org/officeDocument/2006/relationships/image" Target="../media/image8.png" /></Relationships>
</file>

<file path=xl/drawings/_rels/drawing31.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2.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3.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4.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5.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6.xml.rels><?xml version="1.0" encoding="UTF-8" standalone="yes"?>
<Relationships xmlns="http://schemas.openxmlformats.org/package/2006/relationships"><Relationship Id="rId1" Type="http://schemas.openxmlformats.org/officeDocument/2006/relationships/image" Target="../media/image9.png" /></Relationships>
</file>

<file path=xl/drawings/_rels/drawing37.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38.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39.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40.xml.rels><?xml version="1.0" encoding="UTF-8" standalone="yes"?>
<Relationships xmlns="http://schemas.openxmlformats.org/package/2006/relationships"><Relationship Id="rId1" Type="http://schemas.openxmlformats.org/officeDocument/2006/relationships/image" Target="../media/image10.jpeg" /></Relationships>
</file>

<file path=xl/drawings/_rels/drawing41.xml.rels><?xml version="1.0" encoding="UTF-8" standalone="yes"?>
<Relationships xmlns="http://schemas.openxmlformats.org/package/2006/relationships"><Relationship Id="rId1" Type="http://schemas.openxmlformats.org/officeDocument/2006/relationships/image" Target="../media/image10.jpeg" /></Relationships>
</file>

<file path=xl/drawings/_rels/drawing42.xml.rels><?xml version="1.0" encoding="UTF-8" standalone="yes"?>
<Relationships xmlns="http://schemas.openxmlformats.org/package/2006/relationships"><Relationship Id="rId1" Type="http://schemas.openxmlformats.org/officeDocument/2006/relationships/image" Target="../media/image10.jpeg" /></Relationships>
</file>

<file path=xl/drawings/_rels/drawing43.xml.rels><?xml version="1.0" encoding="UTF-8" standalone="yes"?>
<Relationships xmlns="http://schemas.openxmlformats.org/package/2006/relationships"><Relationship Id="rId1" Type="http://schemas.openxmlformats.org/officeDocument/2006/relationships/image" Target="../media/image9.png" /></Relationships>
</file>

<file path=xl/drawings/_rels/drawing44.xml.rels><?xml version="1.0" encoding="UTF-8" standalone="yes"?>
<Relationships xmlns="http://schemas.openxmlformats.org/package/2006/relationships"><Relationship Id="rId1" Type="http://schemas.openxmlformats.org/officeDocument/2006/relationships/image" Target="../media/image9.png" /></Relationships>
</file>

<file path=xl/drawings/_rels/drawing45.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46.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47.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48.xml.rels><?xml version="1.0" encoding="UTF-8" standalone="yes"?>
<Relationships xmlns="http://schemas.openxmlformats.org/package/2006/relationships"><Relationship Id="rId1" Type="http://schemas.openxmlformats.org/officeDocument/2006/relationships/chart" Target="../charts/chart1.xml" /></Relationships>
</file>

<file path=xl/drawings/_rels/drawing49.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50.xml.rels><?xml version="1.0" encoding="UTF-8" standalone="yes"?>
<Relationships xmlns="http://schemas.openxmlformats.org/package/2006/relationships"><Relationship Id="rId1" Type="http://schemas.openxmlformats.org/officeDocument/2006/relationships/image" Target="../media/image3.jpeg" /></Relationships>
</file>

<file path=xl/drawings/_rels/drawing51.xml.rels><?xml version="1.0" encoding="UTF-8" standalone="yes"?>
<Relationships xmlns="http://schemas.openxmlformats.org/package/2006/relationships"><Relationship Id="rId1" Type="http://schemas.openxmlformats.org/officeDocument/2006/relationships/image" Target="../media/image3.jpeg" /></Relationships>
</file>

<file path=xl/drawings/drawing1.xml><?xml version="1.0" encoding="utf-8"?>
<xdr:wsDr xmlns:xdr="http://schemas.openxmlformats.org/drawingml/2006/spreadsheetDrawing" xmlns:a="http://schemas.openxmlformats.org/drawingml/2006/main">
  <xdr:twoCellAnchor editAs="oneCell">
    <xdr:from>
      <xdr:col>3</xdr:col>
      <xdr:colOff>256602</xdr:colOff>
      <xdr:row>10</xdr:row>
      <xdr:rowOff>38100</xdr:rowOff>
    </xdr:from>
    <xdr:to>
      <xdr:col>8</xdr:col>
      <xdr:colOff>180975</xdr:colOff>
      <xdr:row>18</xdr:row>
      <xdr:rowOff>29762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085402" y="1657350"/>
          <a:ext cx="3581973" cy="12870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66676</xdr:rowOff>
    </xdr:from>
    <xdr:to>
      <xdr:col>0</xdr:col>
      <xdr:colOff>2305050</xdr:colOff>
      <xdr:row>0</xdr:row>
      <xdr:rowOff>863066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85725" y="66676"/>
          <a:ext cx="2219325" cy="79639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40821</xdr:colOff>
      <xdr:row>0</xdr:row>
      <xdr:rowOff>39411</xdr:rowOff>
    </xdr:from>
    <xdr:to>
      <xdr:col>2</xdr:col>
      <xdr:colOff>723951</xdr:colOff>
      <xdr:row>0</xdr:row>
      <xdr:rowOff>517071</xdr:rowOff>
    </xdr:to>
    <xdr:pic>
      <xdr:nvPicPr>
        <xdr:cNvPr id="2" name="Picture 1" descr="CBW Logo.jpg">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40821" y="39411"/>
          <a:ext cx="1102230" cy="47766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68037</xdr:colOff>
      <xdr:row>0</xdr:row>
      <xdr:rowOff>108858</xdr:rowOff>
    </xdr:from>
    <xdr:to>
      <xdr:col>2</xdr:col>
      <xdr:colOff>734787</xdr:colOff>
      <xdr:row>0</xdr:row>
      <xdr:rowOff>494602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8037" y="108858"/>
          <a:ext cx="1074964" cy="385744"/>
        </a:xfrm>
        <a:prstGeom prst="rect">
          <a:avLst/>
        </a:prstGeom>
      </xdr:spPr>
    </xdr:pic>
    <xdr:clientData/>
  </xdr:twoCellAnchor>
  <xdr:twoCellAnchor editAs="oneCell">
    <xdr:from>
      <xdr:col>0</xdr:col>
      <xdr:colOff>40821</xdr:colOff>
      <xdr:row>52</xdr:row>
      <xdr:rowOff>81643</xdr:rowOff>
    </xdr:from>
    <xdr:to>
      <xdr:col>2</xdr:col>
      <xdr:colOff>711693</xdr:colOff>
      <xdr:row>52</xdr:row>
      <xdr:rowOff>465724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40821" y="10654393"/>
          <a:ext cx="1079086" cy="384081"/>
        </a:xfrm>
        <a:prstGeom prst="rect">
          <a:avLst/>
        </a:prstGeom>
      </xdr:spPr>
    </xdr:pic>
    <xdr:clientData/>
  </xdr:twoCellAnchor>
  <xdr:twoCellAnchor editAs="oneCell">
    <xdr:from>
      <xdr:col>0</xdr:col>
      <xdr:colOff>54429</xdr:colOff>
      <xdr:row>91</xdr:row>
      <xdr:rowOff>95250</xdr:rowOff>
    </xdr:from>
    <xdr:to>
      <xdr:col>2</xdr:col>
      <xdr:colOff>725301</xdr:colOff>
      <xdr:row>91</xdr:row>
      <xdr:rowOff>479331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54429" y="23676429"/>
          <a:ext cx="1079086" cy="3840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106680</xdr:colOff>
          <xdr:row>19</xdr:row>
          <xdr:rowOff>0</xdr:rowOff>
        </xdr:from>
        <xdr:to>
          <xdr:col>26</xdr:col>
          <xdr:colOff>76200</xdr:colOff>
          <xdr:row>20</xdr:row>
          <xdr:rowOff>68580</xdr:rowOff>
        </xdr:to>
        <xdr:sp macro="" textlink="">
          <xdr:nvSpPr>
            <xdr:cNvPr id="321537" name="Check Box 1" hidden="1">
              <a:extLst>
                <a:ext uri="{63B3BB69-23CF-44E3-9099-C40C66FF867C}">
                  <a14:compatExt spid="_x0000_s321537"/>
                </a:ext>
                <a:ext uri="{FF2B5EF4-FFF2-40B4-BE49-F238E27FC236}">
                  <a16:creationId xmlns:a16="http://schemas.microsoft.com/office/drawing/2014/main" id="{00000000-0008-0000-0500-000001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19</xdr:row>
          <xdr:rowOff>0</xdr:rowOff>
        </xdr:from>
        <xdr:to>
          <xdr:col>29</xdr:col>
          <xdr:colOff>83820</xdr:colOff>
          <xdr:row>20</xdr:row>
          <xdr:rowOff>68580</xdr:rowOff>
        </xdr:to>
        <xdr:sp macro="" textlink="">
          <xdr:nvSpPr>
            <xdr:cNvPr id="321538" name="Check Box 2" hidden="1">
              <a:extLst>
                <a:ext uri="{63B3BB69-23CF-44E3-9099-C40C66FF867C}">
                  <a14:compatExt spid="_x0000_s321538"/>
                </a:ext>
                <a:ext uri="{FF2B5EF4-FFF2-40B4-BE49-F238E27FC236}">
                  <a16:creationId xmlns:a16="http://schemas.microsoft.com/office/drawing/2014/main" id="{00000000-0008-0000-0500-000002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22</xdr:row>
          <xdr:rowOff>144780</xdr:rowOff>
        </xdr:from>
        <xdr:to>
          <xdr:col>29</xdr:col>
          <xdr:colOff>83820</xdr:colOff>
          <xdr:row>24</xdr:row>
          <xdr:rowOff>38100</xdr:rowOff>
        </xdr:to>
        <xdr:sp macro="" textlink="">
          <xdr:nvSpPr>
            <xdr:cNvPr id="321539" name="Check Box 3" hidden="1">
              <a:extLst>
                <a:ext uri="{63B3BB69-23CF-44E3-9099-C40C66FF867C}">
                  <a14:compatExt spid="_x0000_s321539"/>
                </a:ext>
                <a:ext uri="{FF2B5EF4-FFF2-40B4-BE49-F238E27FC236}">
                  <a16:creationId xmlns:a16="http://schemas.microsoft.com/office/drawing/2014/main" id="{00000000-0008-0000-0500-000003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106680</xdr:colOff>
          <xdr:row>22</xdr:row>
          <xdr:rowOff>121920</xdr:rowOff>
        </xdr:from>
        <xdr:to>
          <xdr:col>26</xdr:col>
          <xdr:colOff>76200</xdr:colOff>
          <xdr:row>24</xdr:row>
          <xdr:rowOff>30480</xdr:rowOff>
        </xdr:to>
        <xdr:sp macro="" textlink="">
          <xdr:nvSpPr>
            <xdr:cNvPr id="321540" name="Check Box 4" hidden="1">
              <a:extLst>
                <a:ext uri="{63B3BB69-23CF-44E3-9099-C40C66FF867C}">
                  <a14:compatExt spid="_x0000_s321540"/>
                </a:ext>
                <a:ext uri="{FF2B5EF4-FFF2-40B4-BE49-F238E27FC236}">
                  <a16:creationId xmlns:a16="http://schemas.microsoft.com/office/drawing/2014/main" id="{00000000-0008-0000-0500-000004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106680</xdr:colOff>
          <xdr:row>20</xdr:row>
          <xdr:rowOff>144780</xdr:rowOff>
        </xdr:from>
        <xdr:to>
          <xdr:col>26</xdr:col>
          <xdr:colOff>76200</xdr:colOff>
          <xdr:row>22</xdr:row>
          <xdr:rowOff>38100</xdr:rowOff>
        </xdr:to>
        <xdr:sp macro="" textlink="">
          <xdr:nvSpPr>
            <xdr:cNvPr id="321541" name="Check Box 5" hidden="1">
              <a:extLst>
                <a:ext uri="{63B3BB69-23CF-44E3-9099-C40C66FF867C}">
                  <a14:compatExt spid="_x0000_s321541"/>
                </a:ext>
                <a:ext uri="{FF2B5EF4-FFF2-40B4-BE49-F238E27FC236}">
                  <a16:creationId xmlns:a16="http://schemas.microsoft.com/office/drawing/2014/main" id="{00000000-0008-0000-0500-000005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20</xdr:row>
          <xdr:rowOff>144780</xdr:rowOff>
        </xdr:from>
        <xdr:to>
          <xdr:col>29</xdr:col>
          <xdr:colOff>83820</xdr:colOff>
          <xdr:row>22</xdr:row>
          <xdr:rowOff>45720</xdr:rowOff>
        </xdr:to>
        <xdr:sp macro="" textlink="">
          <xdr:nvSpPr>
            <xdr:cNvPr id="321542" name="Check Box 6" hidden="1">
              <a:extLst>
                <a:ext uri="{63B3BB69-23CF-44E3-9099-C40C66FF867C}">
                  <a14:compatExt spid="_x0000_s321542"/>
                </a:ext>
                <a:ext uri="{FF2B5EF4-FFF2-40B4-BE49-F238E27FC236}">
                  <a16:creationId xmlns:a16="http://schemas.microsoft.com/office/drawing/2014/main" id="{00000000-0008-0000-0500-000006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152400</xdr:colOff>
          <xdr:row>8</xdr:row>
          <xdr:rowOff>144780</xdr:rowOff>
        </xdr:from>
        <xdr:to>
          <xdr:col>30</xdr:col>
          <xdr:colOff>76200</xdr:colOff>
          <xdr:row>10</xdr:row>
          <xdr:rowOff>38100</xdr:rowOff>
        </xdr:to>
        <xdr:sp macro="" textlink="">
          <xdr:nvSpPr>
            <xdr:cNvPr id="321543" name="Check Box 7" hidden="1">
              <a:extLst>
                <a:ext uri="{63B3BB69-23CF-44E3-9099-C40C66FF867C}">
                  <a14:compatExt spid="_x0000_s321543"/>
                </a:ext>
                <a:ext uri="{FF2B5EF4-FFF2-40B4-BE49-F238E27FC236}">
                  <a16:creationId xmlns:a16="http://schemas.microsoft.com/office/drawing/2014/main" id="{00000000-0008-0000-0500-000007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45720</xdr:colOff>
          <xdr:row>8</xdr:row>
          <xdr:rowOff>144780</xdr:rowOff>
        </xdr:from>
        <xdr:to>
          <xdr:col>27</xdr:col>
          <xdr:colOff>236220</xdr:colOff>
          <xdr:row>10</xdr:row>
          <xdr:rowOff>38100</xdr:rowOff>
        </xdr:to>
        <xdr:sp macro="" textlink="">
          <xdr:nvSpPr>
            <xdr:cNvPr id="321544" name="Check Box 8" hidden="1">
              <a:extLst>
                <a:ext uri="{63B3BB69-23CF-44E3-9099-C40C66FF867C}">
                  <a14:compatExt spid="_x0000_s321544"/>
                </a:ext>
                <a:ext uri="{FF2B5EF4-FFF2-40B4-BE49-F238E27FC236}">
                  <a16:creationId xmlns:a16="http://schemas.microsoft.com/office/drawing/2014/main" id="{00000000-0008-0000-0500-000008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68580</xdr:colOff>
          <xdr:row>10</xdr:row>
          <xdr:rowOff>144780</xdr:rowOff>
        </xdr:from>
        <xdr:to>
          <xdr:col>27</xdr:col>
          <xdr:colOff>259080</xdr:colOff>
          <xdr:row>12</xdr:row>
          <xdr:rowOff>38100</xdr:rowOff>
        </xdr:to>
        <xdr:sp macro="" textlink="">
          <xdr:nvSpPr>
            <xdr:cNvPr id="321545" name="Check Box 9" hidden="1">
              <a:extLst>
                <a:ext uri="{63B3BB69-23CF-44E3-9099-C40C66FF867C}">
                  <a14:compatExt spid="_x0000_s321545"/>
                </a:ext>
                <a:ext uri="{FF2B5EF4-FFF2-40B4-BE49-F238E27FC236}">
                  <a16:creationId xmlns:a16="http://schemas.microsoft.com/office/drawing/2014/main" id="{00000000-0008-0000-0500-000009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152400</xdr:colOff>
          <xdr:row>10</xdr:row>
          <xdr:rowOff>121920</xdr:rowOff>
        </xdr:from>
        <xdr:to>
          <xdr:col>30</xdr:col>
          <xdr:colOff>76200</xdr:colOff>
          <xdr:row>12</xdr:row>
          <xdr:rowOff>30480</xdr:rowOff>
        </xdr:to>
        <xdr:sp macro="" textlink="">
          <xdr:nvSpPr>
            <xdr:cNvPr id="321546" name="Check Box 10" hidden="1">
              <a:extLst>
                <a:ext uri="{63B3BB69-23CF-44E3-9099-C40C66FF867C}">
                  <a14:compatExt spid="_x0000_s321546"/>
                </a:ext>
                <a:ext uri="{FF2B5EF4-FFF2-40B4-BE49-F238E27FC236}">
                  <a16:creationId xmlns:a16="http://schemas.microsoft.com/office/drawing/2014/main" id="{00000000-0008-0000-0500-00000A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106680</xdr:colOff>
          <xdr:row>24</xdr:row>
          <xdr:rowOff>121920</xdr:rowOff>
        </xdr:from>
        <xdr:to>
          <xdr:col>26</xdr:col>
          <xdr:colOff>76200</xdr:colOff>
          <xdr:row>26</xdr:row>
          <xdr:rowOff>30480</xdr:rowOff>
        </xdr:to>
        <xdr:sp macro="" textlink="">
          <xdr:nvSpPr>
            <xdr:cNvPr id="321547" name="Check Box 11" hidden="1">
              <a:extLst>
                <a:ext uri="{63B3BB69-23CF-44E3-9099-C40C66FF867C}">
                  <a14:compatExt spid="_x0000_s321547"/>
                </a:ext>
                <a:ext uri="{FF2B5EF4-FFF2-40B4-BE49-F238E27FC236}">
                  <a16:creationId xmlns:a16="http://schemas.microsoft.com/office/drawing/2014/main" id="{00000000-0008-0000-0500-00000B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24</xdr:row>
          <xdr:rowOff>144780</xdr:rowOff>
        </xdr:from>
        <xdr:to>
          <xdr:col>29</xdr:col>
          <xdr:colOff>83820</xdr:colOff>
          <xdr:row>26</xdr:row>
          <xdr:rowOff>38100</xdr:rowOff>
        </xdr:to>
        <xdr:sp macro="" textlink="">
          <xdr:nvSpPr>
            <xdr:cNvPr id="321548" name="Check Box 12" hidden="1">
              <a:extLst>
                <a:ext uri="{63B3BB69-23CF-44E3-9099-C40C66FF867C}">
                  <a14:compatExt spid="_x0000_s321548"/>
                </a:ext>
                <a:ext uri="{FF2B5EF4-FFF2-40B4-BE49-F238E27FC236}">
                  <a16:creationId xmlns:a16="http://schemas.microsoft.com/office/drawing/2014/main" id="{00000000-0008-0000-0500-00000C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106680</xdr:colOff>
          <xdr:row>16</xdr:row>
          <xdr:rowOff>152400</xdr:rowOff>
        </xdr:from>
        <xdr:to>
          <xdr:col>26</xdr:col>
          <xdr:colOff>76200</xdr:colOff>
          <xdr:row>18</xdr:row>
          <xdr:rowOff>68580</xdr:rowOff>
        </xdr:to>
        <xdr:sp macro="" textlink="">
          <xdr:nvSpPr>
            <xdr:cNvPr id="321549" name="Check Box 13" hidden="1">
              <a:extLst>
                <a:ext uri="{63B3BB69-23CF-44E3-9099-C40C66FF867C}">
                  <a14:compatExt spid="_x0000_s321549"/>
                </a:ext>
                <a:ext uri="{FF2B5EF4-FFF2-40B4-BE49-F238E27FC236}">
                  <a16:creationId xmlns:a16="http://schemas.microsoft.com/office/drawing/2014/main" id="{00000000-0008-0000-0500-00000D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160020</xdr:colOff>
          <xdr:row>17</xdr:row>
          <xdr:rowOff>0</xdr:rowOff>
        </xdr:from>
        <xdr:to>
          <xdr:col>29</xdr:col>
          <xdr:colOff>83820</xdr:colOff>
          <xdr:row>18</xdr:row>
          <xdr:rowOff>68580</xdr:rowOff>
        </xdr:to>
        <xdr:sp macro="" textlink="">
          <xdr:nvSpPr>
            <xdr:cNvPr id="321550" name="Check Box 14" hidden="1">
              <a:extLst>
                <a:ext uri="{63B3BB69-23CF-44E3-9099-C40C66FF867C}">
                  <a14:compatExt spid="_x0000_s321550"/>
                </a:ext>
                <a:ext uri="{FF2B5EF4-FFF2-40B4-BE49-F238E27FC236}">
                  <a16:creationId xmlns:a16="http://schemas.microsoft.com/office/drawing/2014/main" id="{00000000-0008-0000-0500-00000EE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CA"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0</xdr:col>
      <xdr:colOff>57150</xdr:colOff>
      <xdr:row>0</xdr:row>
      <xdr:rowOff>47625</xdr:rowOff>
    </xdr:from>
    <xdr:to>
      <xdr:col>5</xdr:col>
      <xdr:colOff>88486</xdr:colOff>
      <xdr:row>1</xdr:row>
      <xdr:rowOff>165006</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57150" y="47625"/>
          <a:ext cx="1079086" cy="3840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200025</xdr:colOff>
      <xdr:row>0</xdr:row>
      <xdr:rowOff>9525</xdr:rowOff>
    </xdr:from>
    <xdr:to>
      <xdr:col>7</xdr:col>
      <xdr:colOff>154053</xdr:colOff>
      <xdr:row>2</xdr:row>
      <xdr:rowOff>1187</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200025" y="9525"/>
          <a:ext cx="1487553" cy="506012"/>
        </a:xfrm>
        <a:prstGeom prst="rect">
          <a:avLst/>
        </a:prstGeom>
      </xdr:spPr>
    </xdr:pic>
    <xdr:clientData/>
  </xdr:twoCellAnchor>
  <xdr:twoCellAnchor editAs="oneCell">
    <xdr:from>
      <xdr:col>47</xdr:col>
      <xdr:colOff>0</xdr:colOff>
      <xdr:row>1</xdr:row>
      <xdr:rowOff>0</xdr:rowOff>
    </xdr:from>
    <xdr:to>
      <xdr:col>48</xdr:col>
      <xdr:colOff>91440</xdr:colOff>
      <xdr:row>2</xdr:row>
      <xdr:rowOff>53340</xdr:rowOff>
    </xdr:to>
    <xdr:sp macro="" textlink="">
      <xdr:nvSpPr>
        <xdr:cNvPr id="325657" name="AutoShape 25" descr="Image result for enercapita logo">
          <a:extLst>
            <a:ext uri="{FF2B5EF4-FFF2-40B4-BE49-F238E27FC236}">
              <a16:creationId xmlns:a16="http://schemas.microsoft.com/office/drawing/2014/main" id="{00000000-0008-0000-0600-000019F80400}"/>
            </a:ext>
          </a:extLst>
        </xdr:cNvPr>
        <xdr:cNvSpPr>
          <a:spLocks noChangeAspect="1" noChangeArrowheads="1"/>
        </xdr:cNvSpPr>
      </xdr:nvSpPr>
      <xdr:spPr bwMode="auto">
        <a:xfrm>
          <a:off x="11163300" y="257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50</xdr:col>
      <xdr:colOff>0</xdr:colOff>
      <xdr:row>1</xdr:row>
      <xdr:rowOff>0</xdr:rowOff>
    </xdr:from>
    <xdr:to>
      <xdr:col>51</xdr:col>
      <xdr:colOff>91440</xdr:colOff>
      <xdr:row>2</xdr:row>
      <xdr:rowOff>53340</xdr:rowOff>
    </xdr:to>
    <xdr:sp macro="" textlink="">
      <xdr:nvSpPr>
        <xdr:cNvPr id="325658" name="AutoShape 26" descr="Image result for enercapita logo">
          <a:extLst>
            <a:ext uri="{FF2B5EF4-FFF2-40B4-BE49-F238E27FC236}">
              <a16:creationId xmlns:a16="http://schemas.microsoft.com/office/drawing/2014/main" id="{00000000-0008-0000-0600-00001AF80400}"/>
            </a:ext>
          </a:extLst>
        </xdr:cNvPr>
        <xdr:cNvSpPr>
          <a:spLocks noChangeAspect="1" noChangeArrowheads="1"/>
        </xdr:cNvSpPr>
      </xdr:nvSpPr>
      <xdr:spPr bwMode="auto">
        <a:xfrm>
          <a:off x="11820525" y="257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34</xdr:col>
      <xdr:colOff>180975</xdr:colOff>
      <xdr:row>0</xdr:row>
      <xdr:rowOff>85726</xdr:rowOff>
    </xdr:from>
    <xdr:to>
      <xdr:col>44</xdr:col>
      <xdr:colOff>212341</xdr:colOff>
      <xdr:row>1</xdr:row>
      <xdr:rowOff>169210</xdr:rowOff>
    </xdr:to>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2"/>
        <a:stretch>
          <a:fillRect/>
        </a:stretch>
      </xdr:blipFill>
      <xdr:spPr>
        <a:xfrm>
          <a:off x="8096250" y="85726"/>
          <a:ext cx="2547871" cy="33113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85725</xdr:colOff>
      <xdr:row>0</xdr:row>
      <xdr:rowOff>57150</xdr:rowOff>
    </xdr:from>
    <xdr:to>
      <xdr:col>1</xdr:col>
      <xdr:colOff>647700</xdr:colOff>
      <xdr:row>1</xdr:row>
      <xdr:rowOff>304800</xdr:rowOff>
    </xdr:to>
    <xdr:pic>
      <xdr:nvPicPr>
        <xdr:cNvPr id="4" name="Picture 3">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725" y="57150"/>
          <a:ext cx="1485900"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171450</xdr:colOff>
      <xdr:row>0</xdr:row>
      <xdr:rowOff>38100</xdr:rowOff>
    </xdr:from>
    <xdr:to>
      <xdr:col>15</xdr:col>
      <xdr:colOff>161657</xdr:colOff>
      <xdr:row>1</xdr:row>
      <xdr:rowOff>305226</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6762750" y="38100"/>
          <a:ext cx="1304657" cy="5243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89089" name="Rectangle 1">
          <a:extLst>
            <a:ext uri="{FF2B5EF4-FFF2-40B4-BE49-F238E27FC236}">
              <a16:creationId xmlns:a16="http://schemas.microsoft.com/office/drawing/2014/main" id="{00000000-0008-0000-0800-0000015C0100}"/>
            </a:ext>
          </a:extLst>
        </xdr:cNvPr>
        <xdr:cNvSpPr>
          <a:spLocks noChangeArrowheads="1"/>
        </xdr:cNvSpPr>
      </xdr:nvSpPr>
      <xdr:spPr bwMode="auto">
        <a:xfrm>
          <a:off x="1333500" y="114300"/>
          <a:ext cx="1066801" cy="295275"/>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28675" cy="4476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900-000002000000}"/>
            </a:ext>
          </a:extLst>
        </xdr:cNvPr>
        <xdr:cNvSpPr>
          <a:spLocks noChangeArrowheads="1"/>
        </xdr:cNvSpPr>
      </xdr:nvSpPr>
      <xdr:spPr bwMode="auto">
        <a:xfrm>
          <a:off x="1209675" y="114300"/>
          <a:ext cx="1066801" cy="295275"/>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28675" cy="447675"/>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A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B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1209675" y="114300"/>
          <a:ext cx="1066801" cy="295275"/>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28675" cy="44767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1209675" y="114300"/>
          <a:ext cx="1066801" cy="295275"/>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28675" cy="447675"/>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0F00-000002000000}"/>
            </a:ext>
          </a:extLst>
        </xdr:cNvPr>
        <xdr:cNvSpPr>
          <a:spLocks noChangeArrowheads="1"/>
        </xdr:cNvSpPr>
      </xdr:nvSpPr>
      <xdr:spPr bwMode="auto">
        <a:xfrm>
          <a:off x="1209675" y="114300"/>
          <a:ext cx="1066801" cy="295275"/>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28675" cy="447675"/>
        </a:xfrm>
        <a:prstGeom prst="rect">
          <a:avLst/>
        </a:prstGeom>
        <a:noFill/>
        <a:ln w="9525">
          <a:noFill/>
          <a:miter lim="800000"/>
          <a:headEnd/>
          <a:tailEn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0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1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2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3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4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5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6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3.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7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8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5.xml><?xml version="1.0" encoding="utf-8"?>
<xdr:wsDr xmlns:xdr="http://schemas.openxmlformats.org/drawingml/2006/spreadsheetDrawing" xmlns:a="http://schemas.openxmlformats.org/drawingml/2006/main">
  <xdr:twoCellAnchor>
    <xdr:from>
      <xdr:col>3</xdr:col>
      <xdr:colOff>352425</xdr:colOff>
      <xdr:row>0</xdr:row>
      <xdr:rowOff>114300</xdr:rowOff>
    </xdr:from>
    <xdr:to>
      <xdr:col>4</xdr:col>
      <xdr:colOff>438151</xdr:colOff>
      <xdr:row>2</xdr:row>
      <xdr:rowOff>57150</xdr:rowOff>
    </xdr:to>
    <xdr:sp macro="[0]!Macro1" textlink="">
      <xdr:nvSpPr>
        <xdr:cNvPr id="2" name="Rectangle 1">
          <a:extLst>
            <a:ext uri="{FF2B5EF4-FFF2-40B4-BE49-F238E27FC236}">
              <a16:creationId xmlns:a16="http://schemas.microsoft.com/office/drawing/2014/main" id="{00000000-0008-0000-1900-000002000000}"/>
            </a:ext>
          </a:extLst>
        </xdr:cNvPr>
        <xdr:cNvSpPr>
          <a:spLocks noChangeArrowheads="1"/>
        </xdr:cNvSpPr>
      </xdr:nvSpPr>
      <xdr:spPr bwMode="auto">
        <a:xfrm>
          <a:off x="1236345" y="114300"/>
          <a:ext cx="1091566" cy="293370"/>
        </a:xfrm>
        <a:prstGeom prst="rect">
          <a:avLst/>
        </a:prstGeom>
        <a:solidFill>
          <a:schemeClr val="bg1"/>
        </a:solidFill>
        <a:ln w="9525">
          <a:solidFill>
            <a:srgbClr val="000000"/>
          </a:solidFill>
          <a:miter lim="800000"/>
          <a:headEnd/>
          <a:tailEnd/>
        </a:ln>
        <a:effectLst>
          <a:outerShdw dist="17961" dir="2700000" algn="ctr" rotWithShape="0">
            <a:srgbClr val="808080"/>
          </a:outerShdw>
        </a:effectLst>
        <a:scene3d>
          <a:camera prst="orthographicFront"/>
          <a:lightRig rig="threePt" dir="t"/>
        </a:scene3d>
        <a:sp3d>
          <a:bevelT/>
          <a:bevelB/>
        </a:sp3d>
      </xdr:spPr>
      <xdr:txBody>
        <a:bodyPr vertOverflow="clip" wrap="square" lIns="27432" tIns="22860" rIns="0" bIns="0" anchor="t" upright="1"/>
        <a:lstStyle/>
        <a:p>
          <a:pPr algn="ctr" rtl="0">
            <a:defRPr sz="1000"/>
          </a:pPr>
          <a:r>
            <a:rPr lang="en-CA" sz="800" b="1" i="0" u="none" strike="noStrike" baseline="0">
              <a:solidFill>
                <a:srgbClr val="000000"/>
              </a:solidFill>
              <a:latin typeface="Arial"/>
              <a:cs typeface="Arial"/>
            </a:rPr>
            <a:t>Click here to add the next day</a:t>
          </a:r>
        </a:p>
      </xdr:txBody>
    </xdr:sp>
    <xdr:clientData fPrintsWithSheet="0"/>
  </xdr:twoCellAnchor>
  <xdr:twoCellAnchor editAs="oneCell">
    <xdr:from>
      <xdr:col>0</xdr:col>
      <xdr:colOff>19050</xdr:colOff>
      <xdr:row>0</xdr:row>
      <xdr:rowOff>28575</xdr:rowOff>
    </xdr:from>
    <xdr:to>
      <xdr:col>2</xdr:col>
      <xdr:colOff>352425</xdr:colOff>
      <xdr:row>2</xdr:row>
      <xdr:rowOff>123825</xdr:rowOff>
    </xdr:to>
    <xdr:pic>
      <xdr:nvPicPr>
        <xdr:cNvPr id="3" name="Picture 2" descr="CBW Logo.jpg">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 y="28575"/>
          <a:ext cx="843915" cy="445770"/>
        </a:xfrm>
        <a:prstGeom prst="rect">
          <a:avLst/>
        </a:prstGeom>
        <a:noFill/>
        <a:ln w="9525">
          <a:noFill/>
          <a:miter lim="800000"/>
          <a:headEnd/>
          <a:tailEnd/>
        </a:ln>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1</xdr:col>
      <xdr:colOff>496953</xdr:colOff>
      <xdr:row>2</xdr:row>
      <xdr:rowOff>172637</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57150" y="57150"/>
          <a:ext cx="1487553" cy="506012"/>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56029</xdr:colOff>
      <xdr:row>0</xdr:row>
      <xdr:rowOff>56031</xdr:rowOff>
    </xdr:from>
    <xdr:to>
      <xdr:col>0</xdr:col>
      <xdr:colOff>1274009</xdr:colOff>
      <xdr:row>1</xdr:row>
      <xdr:rowOff>209103</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stretch>
          <a:fillRect/>
        </a:stretch>
      </xdr:blipFill>
      <xdr:spPr>
        <a:xfrm>
          <a:off x="56029" y="56031"/>
          <a:ext cx="1185931" cy="40341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104775</xdr:colOff>
      <xdr:row>0</xdr:row>
      <xdr:rowOff>57150</xdr:rowOff>
    </xdr:from>
    <xdr:to>
      <xdr:col>0</xdr:col>
      <xdr:colOff>1592328</xdr:colOff>
      <xdr:row>1</xdr:row>
      <xdr:rowOff>258362</xdr:rowOff>
    </xdr:to>
    <xdr:pic>
      <xdr:nvPicPr>
        <xdr:cNvPr id="5" name="Picture 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1"/>
        <a:stretch>
          <a:fillRect/>
        </a:stretch>
      </xdr:blipFill>
      <xdr:spPr>
        <a:xfrm>
          <a:off x="104775" y="57150"/>
          <a:ext cx="1487553" cy="506012"/>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38100</xdr:colOff>
      <xdr:row>0</xdr:row>
      <xdr:rowOff>28575</xdr:rowOff>
    </xdr:from>
    <xdr:to>
      <xdr:col>1</xdr:col>
      <xdr:colOff>702693</xdr:colOff>
      <xdr:row>1</xdr:row>
      <xdr:rowOff>248837</xdr:rowOff>
    </xdr:to>
    <xdr:pic>
      <xdr:nvPicPr>
        <xdr:cNvPr id="3" name="Picture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stretch>
          <a:fillRect/>
        </a:stretch>
      </xdr:blipFill>
      <xdr:spPr>
        <a:xfrm>
          <a:off x="38100" y="28575"/>
          <a:ext cx="1487553" cy="506012"/>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37681</xdr:colOff>
      <xdr:row>0</xdr:row>
      <xdr:rowOff>43963</xdr:rowOff>
    </xdr:from>
    <xdr:to>
      <xdr:col>1</xdr:col>
      <xdr:colOff>454269</xdr:colOff>
      <xdr:row>0</xdr:row>
      <xdr:rowOff>440317</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stretch>
          <a:fillRect/>
        </a:stretch>
      </xdr:blipFill>
      <xdr:spPr>
        <a:xfrm>
          <a:off x="37681" y="43963"/>
          <a:ext cx="1149280" cy="396354"/>
        </a:xfrm>
        <a:prstGeom prst="rect">
          <a:avLst/>
        </a:prstGeom>
      </xdr:spPr>
    </xdr:pic>
    <xdr:clientData/>
  </xdr:twoCellAnchor>
  <xdr:twoCellAnchor editAs="oneCell">
    <xdr:from>
      <xdr:col>0</xdr:col>
      <xdr:colOff>36635</xdr:colOff>
      <xdr:row>33</xdr:row>
      <xdr:rowOff>43962</xdr:rowOff>
    </xdr:from>
    <xdr:to>
      <xdr:col>1</xdr:col>
      <xdr:colOff>456187</xdr:colOff>
      <xdr:row>33</xdr:row>
      <xdr:rowOff>440236</xdr:rowOff>
    </xdr:to>
    <xdr:pic>
      <xdr:nvPicPr>
        <xdr:cNvPr id="5" name="Picture 4">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
        <a:stretch>
          <a:fillRect/>
        </a:stretch>
      </xdr:blipFill>
      <xdr:spPr>
        <a:xfrm>
          <a:off x="36635" y="9122020"/>
          <a:ext cx="1152244" cy="396274"/>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1</xdr:col>
      <xdr:colOff>218794</xdr:colOff>
      <xdr:row>0</xdr:row>
      <xdr:rowOff>481999</xdr:rowOff>
    </xdr:to>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stretch>
          <a:fillRect/>
        </a:stretch>
      </xdr:blipFill>
      <xdr:spPr>
        <a:xfrm>
          <a:off x="57150" y="85725"/>
          <a:ext cx="1152244" cy="39627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1</xdr:col>
      <xdr:colOff>218794</xdr:colOff>
      <xdr:row>0</xdr:row>
      <xdr:rowOff>481999</xdr:rowOff>
    </xdr:to>
    <xdr:pic>
      <xdr:nvPicPr>
        <xdr:cNvPr id="2" name="Picture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a:stretch>
          <a:fillRect/>
        </a:stretch>
      </xdr:blipFill>
      <xdr:spPr>
        <a:xfrm>
          <a:off x="57150" y="85725"/>
          <a:ext cx="1152244" cy="39627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85725</xdr:colOff>
      <xdr:row>0</xdr:row>
      <xdr:rowOff>66675</xdr:rowOff>
    </xdr:from>
    <xdr:to>
      <xdr:col>1</xdr:col>
      <xdr:colOff>247369</xdr:colOff>
      <xdr:row>0</xdr:row>
      <xdr:rowOff>472474</xdr:rowOff>
    </xdr:to>
    <xdr:pic>
      <xdr:nvPicPr>
        <xdr:cNvPr id="2" name="Picture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a:stretch>
          <a:fillRect/>
        </a:stretch>
      </xdr:blipFill>
      <xdr:spPr>
        <a:xfrm>
          <a:off x="85725" y="66675"/>
          <a:ext cx="1152244" cy="39627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85725</xdr:colOff>
      <xdr:row>0</xdr:row>
      <xdr:rowOff>66675</xdr:rowOff>
    </xdr:from>
    <xdr:to>
      <xdr:col>1</xdr:col>
      <xdr:colOff>247369</xdr:colOff>
      <xdr:row>0</xdr:row>
      <xdr:rowOff>466759</xdr:rowOff>
    </xdr:to>
    <xdr:pic>
      <xdr:nvPicPr>
        <xdr:cNvPr id="2" name="Picture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a:stretch>
          <a:fillRect/>
        </a:stretch>
      </xdr:blipFill>
      <xdr:spPr>
        <a:xfrm>
          <a:off x="85725" y="66675"/>
          <a:ext cx="1152244" cy="39627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85725</xdr:colOff>
      <xdr:row>0</xdr:row>
      <xdr:rowOff>66675</xdr:rowOff>
    </xdr:from>
    <xdr:to>
      <xdr:col>1</xdr:col>
      <xdr:colOff>247369</xdr:colOff>
      <xdr:row>0</xdr:row>
      <xdr:rowOff>462949</xdr:rowOff>
    </xdr:to>
    <xdr:pic>
      <xdr:nvPicPr>
        <xdr:cNvPr id="7" name="Picture 6">
          <a:extLst>
            <a:ext uri="{FF2B5EF4-FFF2-40B4-BE49-F238E27FC236}">
              <a16:creationId xmlns:a16="http://schemas.microsoft.com/office/drawing/2014/main" id="{00000000-0008-0000-2500-000007000000}"/>
            </a:ext>
          </a:extLst>
        </xdr:cNvPr>
        <xdr:cNvPicPr>
          <a:picLocks noChangeAspect="1"/>
        </xdr:cNvPicPr>
      </xdr:nvPicPr>
      <xdr:blipFill>
        <a:blip xmlns:r="http://schemas.openxmlformats.org/officeDocument/2006/relationships" r:embed="rId1"/>
        <a:stretch>
          <a:fillRect/>
        </a:stretch>
      </xdr:blipFill>
      <xdr:spPr>
        <a:xfrm>
          <a:off x="85725" y="66675"/>
          <a:ext cx="1152244" cy="39627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57150</xdr:colOff>
      <xdr:row>0</xdr:row>
      <xdr:rowOff>85725</xdr:rowOff>
    </xdr:from>
    <xdr:to>
      <xdr:col>1</xdr:col>
      <xdr:colOff>218794</xdr:colOff>
      <xdr:row>0</xdr:row>
      <xdr:rowOff>481999</xdr:rowOff>
    </xdr:to>
    <xdr:pic>
      <xdr:nvPicPr>
        <xdr:cNvPr id="2" name="Picture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a:stretch>
          <a:fillRect/>
        </a:stretch>
      </xdr:blipFill>
      <xdr:spPr>
        <a:xfrm>
          <a:off x="57150" y="85725"/>
          <a:ext cx="1152244" cy="396274"/>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xdr:col>
      <xdr:colOff>39414</xdr:colOff>
      <xdr:row>0</xdr:row>
      <xdr:rowOff>42370</xdr:rowOff>
    </xdr:from>
    <xdr:to>
      <xdr:col>2</xdr:col>
      <xdr:colOff>355068</xdr:colOff>
      <xdr:row>1</xdr:row>
      <xdr:rowOff>197068</xdr:rowOff>
    </xdr:to>
    <xdr:pic>
      <xdr:nvPicPr>
        <xdr:cNvPr id="2" name="Picture 1" descr="CBW Logo.jpg">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83931" y="42370"/>
          <a:ext cx="926568" cy="404319"/>
        </a:xfrm>
        <a:prstGeom prst="rect">
          <a:avLst/>
        </a:prstGeom>
        <a:noFill/>
        <a:ln w="9525">
          <a:noFill/>
          <a:miter lim="800000"/>
          <a:headEnd/>
          <a:tailEnd/>
        </a:ln>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9526</xdr:colOff>
      <xdr:row>0</xdr:row>
      <xdr:rowOff>19051</xdr:rowOff>
    </xdr:from>
    <xdr:to>
      <xdr:col>1</xdr:col>
      <xdr:colOff>11653</xdr:colOff>
      <xdr:row>1</xdr:row>
      <xdr:rowOff>0</xdr:rowOff>
    </xdr:to>
    <xdr:pic>
      <xdr:nvPicPr>
        <xdr:cNvPr id="2" name="Picture 1" descr="CBW Logo.jpg">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9526" y="19051"/>
          <a:ext cx="849852" cy="371474"/>
        </a:xfrm>
        <a:prstGeom prst="rect">
          <a:avLst/>
        </a:prstGeom>
        <a:noFill/>
        <a:ln w="9525">
          <a:noFill/>
          <a:miter lim="800000"/>
          <a:headEnd/>
          <a:tailEnd/>
        </a:ln>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9527</xdr:colOff>
      <xdr:row>0</xdr:row>
      <xdr:rowOff>19051</xdr:rowOff>
    </xdr:from>
    <xdr:to>
      <xdr:col>1</xdr:col>
      <xdr:colOff>28576</xdr:colOff>
      <xdr:row>0</xdr:row>
      <xdr:rowOff>435392</xdr:rowOff>
    </xdr:to>
    <xdr:pic>
      <xdr:nvPicPr>
        <xdr:cNvPr id="2" name="Picture 1" descr="CBW Logo.jpg">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9527" y="19051"/>
          <a:ext cx="866774" cy="416341"/>
        </a:xfrm>
        <a:prstGeom prst="rect">
          <a:avLst/>
        </a:prstGeom>
        <a:noFill/>
        <a:ln w="9525">
          <a:noFill/>
          <a:miter lim="800000"/>
          <a:headEnd/>
          <a:tailEnd/>
        </a:ln>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9524</xdr:rowOff>
    </xdr:from>
    <xdr:to>
      <xdr:col>1</xdr:col>
      <xdr:colOff>0</xdr:colOff>
      <xdr:row>0</xdr:row>
      <xdr:rowOff>419175</xdr:rowOff>
    </xdr:to>
    <xdr:pic>
      <xdr:nvPicPr>
        <xdr:cNvPr id="3" name="Picture 1" descr="CBW Logo.jpg">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9524"/>
          <a:ext cx="847725" cy="409651"/>
        </a:xfrm>
        <a:prstGeom prst="rect">
          <a:avLst/>
        </a:prstGeom>
        <a:noFill/>
        <a:ln w="9525">
          <a:noFill/>
          <a:miter lim="800000"/>
          <a:headEnd/>
          <a:tailEnd/>
        </a:ln>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39264</xdr:colOff>
      <xdr:row>1</xdr:row>
      <xdr:rowOff>0</xdr:rowOff>
    </xdr:to>
    <xdr:pic>
      <xdr:nvPicPr>
        <xdr:cNvPr id="2" name="Picture 1" descr="CBW Logo.jpg">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886989" cy="428625"/>
        </a:xfrm>
        <a:prstGeom prst="rect">
          <a:avLst/>
        </a:prstGeom>
        <a:noFill/>
        <a:ln w="9525">
          <a:noFill/>
          <a:miter lim="800000"/>
          <a:headEnd/>
          <a:tailEnd/>
        </a:ln>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0</xdr:row>
      <xdr:rowOff>428625</xdr:rowOff>
    </xdr:to>
    <xdr:pic>
      <xdr:nvPicPr>
        <xdr:cNvPr id="2" name="Picture 1" descr="CBW Logo.jpg">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847725" cy="428625"/>
        </a:xfrm>
        <a:prstGeom prst="rect">
          <a:avLst/>
        </a:prstGeom>
        <a:noFill/>
        <a:ln w="9525">
          <a:noFill/>
          <a:miter lim="800000"/>
          <a:headEnd/>
          <a:tailEnd/>
        </a:ln>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180975</xdr:colOff>
      <xdr:row>1</xdr:row>
      <xdr:rowOff>3125</xdr:rowOff>
    </xdr:to>
    <xdr:pic>
      <xdr:nvPicPr>
        <xdr:cNvPr id="3" name="Picture 2">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stretch>
          <a:fillRect/>
        </a:stretch>
      </xdr:blipFill>
      <xdr:spPr>
        <a:xfrm>
          <a:off x="0" y="1"/>
          <a:ext cx="895350" cy="307924"/>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180975</xdr:colOff>
      <xdr:row>1</xdr:row>
      <xdr:rowOff>3125</xdr:rowOff>
    </xdr:to>
    <xdr:pic>
      <xdr:nvPicPr>
        <xdr:cNvPr id="2" name="Picture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a:stretch>
          <a:fillRect/>
        </a:stretch>
      </xdr:blipFill>
      <xdr:spPr>
        <a:xfrm>
          <a:off x="0" y="1"/>
          <a:ext cx="895350" cy="307924"/>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32148</xdr:colOff>
      <xdr:row>0</xdr:row>
      <xdr:rowOff>23812</xdr:rowOff>
    </xdr:from>
    <xdr:to>
      <xdr:col>1</xdr:col>
      <xdr:colOff>127398</xdr:colOff>
      <xdr:row>4</xdr:row>
      <xdr:rowOff>181781</xdr:rowOff>
    </xdr:to>
    <xdr:pic>
      <xdr:nvPicPr>
        <xdr:cNvPr id="2" name="Picture 1" descr="CBW Logo.jpg">
          <a:extLst>
            <a:ext uri="{FF2B5EF4-FFF2-40B4-BE49-F238E27FC236}">
              <a16:creationId xmlns:a16="http://schemas.microsoft.com/office/drawing/2014/main" id="{00000000-0008-0000-33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32148" y="23812"/>
          <a:ext cx="970359" cy="425860"/>
        </a:xfrm>
        <a:prstGeom prst="rect">
          <a:avLst/>
        </a:prstGeom>
        <a:noFill/>
        <a:ln w="9525">
          <a:noFill/>
          <a:miter lim="800000"/>
          <a:headEnd/>
          <a:tailEnd/>
        </a:ln>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9525</xdr:colOff>
      <xdr:row>0</xdr:row>
      <xdr:rowOff>9526</xdr:rowOff>
    </xdr:from>
    <xdr:to>
      <xdr:col>1</xdr:col>
      <xdr:colOff>173853</xdr:colOff>
      <xdr:row>1</xdr:row>
      <xdr:rowOff>28575</xdr:rowOff>
    </xdr:to>
    <xdr:pic>
      <xdr:nvPicPr>
        <xdr:cNvPr id="2" name="Picture 1" descr="CBW Logo.jpg">
          <a:extLst>
            <a:ext uri="{FF2B5EF4-FFF2-40B4-BE49-F238E27FC236}">
              <a16:creationId xmlns:a16="http://schemas.microsoft.com/office/drawing/2014/main" id="{00000000-0008-0000-34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90500" y="9526"/>
          <a:ext cx="1154928" cy="504824"/>
        </a:xfrm>
        <a:prstGeom prst="rect">
          <a:avLst/>
        </a:prstGeom>
        <a:noFill/>
        <a:ln w="9525">
          <a:noFill/>
          <a:miter lim="800000"/>
          <a:headEnd/>
          <a:tailEnd/>
        </a:ln>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28026</xdr:colOff>
      <xdr:row>0</xdr:row>
      <xdr:rowOff>19051</xdr:rowOff>
    </xdr:from>
    <xdr:to>
      <xdr:col>0</xdr:col>
      <xdr:colOff>676275</xdr:colOff>
      <xdr:row>1</xdr:row>
      <xdr:rowOff>130954</xdr:rowOff>
    </xdr:to>
    <xdr:pic>
      <xdr:nvPicPr>
        <xdr:cNvPr id="2" name="Picture 1" descr="CBW Logo.jpg">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8026" y="19051"/>
          <a:ext cx="648249" cy="283353"/>
        </a:xfrm>
        <a:prstGeom prst="rect">
          <a:avLst/>
        </a:prstGeom>
        <a:noFill/>
        <a:ln w="9525">
          <a:noFill/>
          <a:miter lim="800000"/>
          <a:headEnd/>
          <a:tailEnd/>
        </a:ln>
      </xdr:spPr>
    </xdr:pic>
    <xdr:clientData/>
  </xdr:twoCellAnchor>
</xdr:wsDr>
</file>

<file path=xl/drawings/drawing48.xml><?xml version="1.0" encoding="utf-8"?>
<xdr:wsDr xmlns:xdr="http://schemas.openxmlformats.org/drawingml/2006/spreadsheetDrawing" xmlns:a="http://schemas.openxmlformats.org/drawingml/2006/main">
  <xdr:absoluteAnchor>
    <xdr:pos x="0" y="0"/>
    <xdr:ext cx="8553450" cy="5819775"/>
    <xdr:graphicFrame macro="">
      <xdr:nvGraphicFramePr>
        <xdr:cNvPr id="2" name="Chart 1">
          <a:extLst>
            <a:ext uri="{FF2B5EF4-FFF2-40B4-BE49-F238E27FC236}">
              <a16:creationId xmlns:a16="http://schemas.microsoft.com/office/drawing/2014/main" id="{00000000-0008-0000-3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9.xml><?xml version="1.0" encoding="utf-8"?>
<c:userShapes xmlns:c="http://schemas.openxmlformats.org/drawingml/2006/chart">
  <cdr:relSizeAnchor xmlns:cdr="http://schemas.openxmlformats.org/drawingml/2006/chartDrawing">
    <cdr:from>
      <cdr:x>0.47625</cdr:x>
      <cdr:y>0.95575</cdr:y>
    </cdr:from>
    <cdr:to>
      <cdr:x>0.47625</cdr:x>
      <cdr:y>0.959</cdr:y>
    </cdr:to>
    <cdr:sp macro="" textlink="">
      <cdr:nvSpPr>
        <cdr:cNvPr id="278529" name="Text Box 1"/>
        <cdr:cNvSpPr txBox="1">
          <a:spLocks xmlns:a="http://schemas.openxmlformats.org/drawingml/2006/main" noChangeArrowheads="1"/>
        </cdr:cNvSpPr>
      </cdr:nvSpPr>
      <cdr:spPr bwMode="auto">
        <a:xfrm xmlns:a="http://schemas.openxmlformats.org/drawingml/2006/main">
          <a:off x="4049775" y="5560025"/>
          <a:ext cx="380296" cy="2416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27432" tIns="32004" rIns="27432" bIns="32004" anchor="ctr" upright="1">
          <a:spAutoFit/>
        </a:bodyPr>
        <a:lstStyle xmlns:a="http://schemas.openxmlformats.org/drawingml/2006/main"/>
        <a:p xmlns:a="http://schemas.openxmlformats.org/drawingml/2006/main">
          <a:pPr algn="ctr" rtl="0">
            <a:defRPr sz="1000"/>
          </a:pPr>
          <a:r>
            <a:rPr lang="en-CA" sz="1200" b="1" i="0" u="none" strike="noStrike" baseline="0">
              <a:solidFill>
                <a:srgbClr val="000000"/>
              </a:solidFill>
              <a:latin typeface="Times New Roman"/>
              <a:cs typeface="Times New Roman"/>
            </a:rPr>
            <a:t>Days</a:t>
          </a:r>
        </a:p>
      </cdr:txBody>
    </cdr:sp>
  </cdr:relSizeAnchor>
  <cdr:relSizeAnchor xmlns:cdr="http://schemas.openxmlformats.org/drawingml/2006/chartDrawing">
    <cdr:from>
      <cdr:x>0.28107</cdr:x>
      <cdr:y>0.28639</cdr:y>
    </cdr:from>
    <cdr:to>
      <cdr:x>0.28893</cdr:x>
      <cdr:y>0.31586</cdr:y>
    </cdr:to>
    <cdr:sp macro="" textlink="">
      <cdr:nvSpPr>
        <cdr:cNvPr id="278530" name="Text Box 2"/>
        <cdr:cNvSpPr txBox="1">
          <a:spLocks xmlns:a="http://schemas.openxmlformats.org/drawingml/2006/main" noChangeArrowheads="1"/>
        </cdr:cNvSpPr>
      </cdr:nvSpPr>
      <cdr:spPr bwMode="auto">
        <a:xfrm xmlns:a="http://schemas.openxmlformats.org/drawingml/2006/main">
          <a:off x="2401420" y="1666719"/>
          <a:ext cx="67198" cy="171522"/>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en-CA" sz="850" b="0" i="0" u="none" strike="noStrike" baseline="0">
              <a:solidFill>
                <a:srgbClr val="000000"/>
              </a:solidFill>
              <a:latin typeface="Arial"/>
              <a:cs typeface="Arial"/>
            </a:rPr>
            <a:t> </a:t>
          </a:r>
        </a:p>
      </cdr:txBody>
    </cdr:sp>
  </cdr:relSizeAnchor>
  <cdr:relSizeAnchor xmlns:cdr="http://schemas.openxmlformats.org/drawingml/2006/chartDrawing">
    <cdr:from>
      <cdr:x>0.62525</cdr:x>
      <cdr:y>0.33725</cdr:y>
    </cdr:from>
    <cdr:to>
      <cdr:x>0.71175</cdr:x>
      <cdr:y>0.41575</cdr:y>
    </cdr:to>
    <cdr:sp macro="" textlink="">
      <cdr:nvSpPr>
        <cdr:cNvPr id="278531" name="Rectangle 3"/>
        <cdr:cNvSpPr>
          <a:spLocks xmlns:a="http://schemas.openxmlformats.org/drawingml/2006/main" noChangeArrowheads="1"/>
        </cdr:cNvSpPr>
      </cdr:nvSpPr>
      <cdr:spPr bwMode="auto">
        <a:xfrm xmlns:a="http://schemas.openxmlformats.org/drawingml/2006/main">
          <a:off x="5293462" y="2157016"/>
          <a:ext cx="723290" cy="428787"/>
        </a:xfrm>
        <a:prstGeom xmlns:a="http://schemas.openxmlformats.org/drawingml/2006/main" prst="rect">
          <a:avLst/>
        </a:prstGeom>
        <a:solidFill xmlns:a="http://schemas.openxmlformats.org/drawingml/2006/main">
          <a:srgbClr val="FFFFFF"/>
        </a:solidFill>
        <a:ln xmlns:a="http://schemas.openxmlformats.org/drawingml/2006/main" w="1">
          <a:solidFill>
            <a:srgbClr val="000000"/>
          </a:solidFill>
          <a:miter lim="800000"/>
          <a:headEnd/>
          <a:tailEnd/>
        </a:ln>
        <a:effectLst xmlns:a="http://schemas.openxmlformats.org/drawingml/2006/main"/>
      </cdr:spPr>
      <cdr:txBody>
        <a:bodyPr xmlns:a="http://schemas.openxmlformats.org/drawingml/2006/main" vertOverflow="clip" wrap="square" lIns="27432" tIns="22860" rIns="0" bIns="0" anchor="t" upright="1"/>
        <a:lstStyle xmlns:a="http://schemas.openxmlformats.org/drawingml/2006/main"/>
        <a:p xmlns:a="http://schemas.openxmlformats.org/drawingml/2006/main">
          <a:pPr algn="l" rtl="0">
            <a:defRPr sz="1000"/>
          </a:pPr>
          <a:r>
            <a:rPr lang="en-CA" sz="850" b="0" i="0" u="none" strike="noStrike" baseline="0">
              <a:solidFill>
                <a:srgbClr val="000000"/>
              </a:solidFill>
              <a:latin typeface="Arial"/>
              <a:cs typeface="Arial"/>
            </a:rPr>
            <a:t>AFE: $352,000</a:t>
          </a:r>
        </a:p>
        <a:p xmlns:a="http://schemas.openxmlformats.org/drawingml/2006/main">
          <a:pPr algn="l" rtl="0">
            <a:defRPr sz="1000"/>
          </a:pPr>
          <a:r>
            <a:rPr lang="en-CA" sz="850" b="0" i="0" u="none" strike="noStrike" baseline="0">
              <a:solidFill>
                <a:srgbClr val="000000"/>
              </a:solidFill>
              <a:latin typeface="Arial"/>
              <a:cs typeface="Arial"/>
            </a:rPr>
            <a:t>FC: $</a:t>
          </a:r>
        </a:p>
      </cdr:txBody>
    </cdr:sp>
  </cdr:relSizeAnchor>
  <cdr:relSizeAnchor xmlns:cdr="http://schemas.openxmlformats.org/drawingml/2006/chartDrawing">
    <cdr:from>
      <cdr:x>0.40925</cdr:x>
      <cdr:y>0.71075</cdr:y>
    </cdr:from>
    <cdr:to>
      <cdr:x>0.41675</cdr:x>
      <cdr:y>0.72775</cdr:y>
    </cdr:to>
    <cdr:sp macro="" textlink="">
      <cdr:nvSpPr>
        <cdr:cNvPr id="278532" name="Text Box 4"/>
        <cdr:cNvSpPr txBox="1">
          <a:spLocks xmlns:a="http://schemas.openxmlformats.org/drawingml/2006/main" noChangeArrowheads="1"/>
        </cdr:cNvSpPr>
      </cdr:nvSpPr>
      <cdr:spPr bwMode="auto">
        <a:xfrm xmlns:a="http://schemas.openxmlformats.org/drawingml/2006/main">
          <a:off x="3488436" y="4196298"/>
          <a:ext cx="61874" cy="9302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CA" sz="850" b="0" i="0" u="none" strike="noStrike" baseline="0">
              <a:solidFill>
                <a:srgbClr val="000000"/>
              </a:solidFill>
              <a:latin typeface="Arial"/>
              <a:cs typeface="Arial"/>
            </a:rPr>
            <a:t> </a:t>
          </a:r>
        </a:p>
      </cdr:txBody>
    </cdr:sp>
  </cdr:relSizeAnchor>
  <cdr:relSizeAnchor xmlns:cdr="http://schemas.openxmlformats.org/drawingml/2006/chartDrawing">
    <cdr:from>
      <cdr:x>0.59075</cdr:x>
      <cdr:y>0.32625</cdr:y>
    </cdr:from>
    <cdr:to>
      <cdr:x>0.69325</cdr:x>
      <cdr:y>0.42375</cdr:y>
    </cdr:to>
    <cdr:sp macro="" textlink="">
      <cdr:nvSpPr>
        <cdr:cNvPr id="278533" name="Rectangle 5"/>
        <cdr:cNvSpPr>
          <a:spLocks xmlns:a="http://schemas.openxmlformats.org/drawingml/2006/main" noChangeArrowheads="1"/>
        </cdr:cNvSpPr>
      </cdr:nvSpPr>
      <cdr:spPr bwMode="auto">
        <a:xfrm xmlns:a="http://schemas.openxmlformats.org/drawingml/2006/main">
          <a:off x="5005426" y="2095969"/>
          <a:ext cx="857707" cy="53344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CA"/>
        </a:p>
      </cdr:txBody>
    </cdr:sp>
  </cdr:relSizeAnchor>
  <cdr:relSizeAnchor xmlns:cdr="http://schemas.openxmlformats.org/drawingml/2006/chartDrawing">
    <cdr:from>
      <cdr:x>0.1485</cdr:x>
      <cdr:y>0.01125</cdr:y>
    </cdr:from>
    <cdr:to>
      <cdr:x>0.858</cdr:x>
      <cdr:y>0.06</cdr:y>
    </cdr:to>
    <cdr:sp macro="" textlink="">
      <cdr:nvSpPr>
        <cdr:cNvPr id="278534" name="Text Box 6"/>
        <cdr:cNvSpPr txBox="1">
          <a:spLocks xmlns:a="http://schemas.openxmlformats.org/drawingml/2006/main" noChangeArrowheads="1"/>
        </cdr:cNvSpPr>
      </cdr:nvSpPr>
      <cdr:spPr bwMode="auto">
        <a:xfrm xmlns:a="http://schemas.openxmlformats.org/drawingml/2006/main">
          <a:off x="1310030" y="75583"/>
          <a:ext cx="5929275" cy="32558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45720" tIns="32004" rIns="45720" bIns="0" anchor="t" upright="1"/>
        <a:lstStyle xmlns:a="http://schemas.openxmlformats.org/drawingml/2006/main"/>
        <a:p xmlns:a="http://schemas.openxmlformats.org/drawingml/2006/main">
          <a:pPr algn="ctr" rtl="0">
            <a:defRPr sz="1000"/>
          </a:pPr>
          <a:r>
            <a:rPr lang="en-CA" sz="1400" b="1" i="0" u="none" strike="noStrike" baseline="0">
              <a:solidFill>
                <a:srgbClr val="000000"/>
              </a:solidFill>
              <a:latin typeface="Arial"/>
              <a:cs typeface="Arial"/>
            </a:rPr>
            <a:t>CBW ENGINEERING</a:t>
          </a:r>
        </a:p>
      </cdr:txBody>
    </cdr:sp>
  </cdr:relSizeAnchor>
  <cdr:relSizeAnchor xmlns:cdr="http://schemas.openxmlformats.org/drawingml/2006/chartDrawing">
    <cdr:from>
      <cdr:x>0.00888</cdr:x>
      <cdr:y>0.00489</cdr:y>
    </cdr:from>
    <cdr:to>
      <cdr:x>0.17646</cdr:x>
      <cdr:y>0.11256</cdr:y>
    </cdr:to>
    <cdr:pic>
      <cdr:nvPicPr>
        <cdr:cNvPr id="9" name="Picture 8" descr="CBW Logo.jpg">
          <a:extLst xmlns:a="http://schemas.openxmlformats.org/drawingml/2006/main">
            <a:ext uri="{FF2B5EF4-FFF2-40B4-BE49-F238E27FC236}">
              <a16:creationId xmlns:a16="http://schemas.microsoft.com/office/drawing/2014/main" id="{C57967E7-05FE-45FF-B367-A93F086A0A6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srcRect xmlns:a="http://schemas.openxmlformats.org/drawingml/2006/main"/>
        <a:stretch xmlns:a="http://schemas.openxmlformats.org/drawingml/2006/main">
          <a:fillRect/>
        </a:stretch>
      </cdr:blipFill>
      <cdr:spPr bwMode="auto">
        <a:xfrm xmlns:a="http://schemas.openxmlformats.org/drawingml/2006/main">
          <a:off x="76200" y="28575"/>
          <a:ext cx="1438213" cy="628649"/>
        </a:xfrm>
        <a:prstGeom xmlns:a="http://schemas.openxmlformats.org/drawingml/2006/main" prst="rect">
          <a:avLst/>
        </a:prstGeom>
        <a:noFill xmlns:a="http://schemas.openxmlformats.org/drawingml/2006/main"/>
        <a:ln xmlns:a="http://schemas.openxmlformats.org/drawingml/2006/main" w="9525">
          <a:noFill/>
          <a:miter lim="800000"/>
          <a:headEnd/>
          <a:tailEnd/>
        </a:ln>
      </cdr:spPr>
    </cdr:pic>
  </cdr:relSizeAnchor>
</c:userShapes>
</file>

<file path=xl/drawings/drawing50.xml><?xml version="1.0" encoding="utf-8"?>
<xdr:wsDr xmlns:xdr="http://schemas.openxmlformats.org/drawingml/2006/spreadsheetDrawing" xmlns:a="http://schemas.openxmlformats.org/drawingml/2006/main">
  <xdr:twoCellAnchor editAs="oneCell">
    <xdr:from>
      <xdr:col>0</xdr:col>
      <xdr:colOff>123825</xdr:colOff>
      <xdr:row>0</xdr:row>
      <xdr:rowOff>9526</xdr:rowOff>
    </xdr:from>
    <xdr:to>
      <xdr:col>2</xdr:col>
      <xdr:colOff>304800</xdr:colOff>
      <xdr:row>1</xdr:row>
      <xdr:rowOff>255617</xdr:rowOff>
    </xdr:to>
    <xdr:pic>
      <xdr:nvPicPr>
        <xdr:cNvPr id="2" name="Picture 1" descr="CBW Logo.jpg">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123825" y="9526"/>
          <a:ext cx="933450" cy="408016"/>
        </a:xfrm>
        <a:prstGeom prst="rect">
          <a:avLst/>
        </a:prstGeom>
        <a:noFill/>
        <a:ln w="9525">
          <a:noFill/>
          <a:miter lim="800000"/>
          <a:headEnd/>
          <a:tailEnd/>
        </a:ln>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38888</xdr:colOff>
      <xdr:row>0</xdr:row>
      <xdr:rowOff>40107</xdr:rowOff>
    </xdr:from>
    <xdr:to>
      <xdr:col>5</xdr:col>
      <xdr:colOff>85725</xdr:colOff>
      <xdr:row>2</xdr:row>
      <xdr:rowOff>1</xdr:rowOff>
    </xdr:to>
    <xdr:pic>
      <xdr:nvPicPr>
        <xdr:cNvPr id="2" name="Picture 1" descr="CBW Logo.jpg">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38888" y="40107"/>
          <a:ext cx="1142212" cy="474244"/>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 /><Relationship Id="rId1" Type="http://schemas.openxmlformats.org/officeDocument/2006/relationships/printerSettings" Target="../printerSettings/printerSettings2.bin" /></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 /><Relationship Id="rId1" Type="http://schemas.openxmlformats.org/officeDocument/2006/relationships/printerSettings" Target="../printerSettings/printerSettings3.bin" /></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 /><Relationship Id="rId1" Type="http://schemas.openxmlformats.org/officeDocument/2006/relationships/printerSettings" Target="../printerSettings/printerSettings4.bin" /></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 /><Relationship Id="rId1" Type="http://schemas.openxmlformats.org/officeDocument/2006/relationships/printerSettings" Target="../printerSettings/printerSettings5.bin" /></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 /><Relationship Id="rId13" Type="http://schemas.openxmlformats.org/officeDocument/2006/relationships/ctrlProp" Target="../ctrlProps/ctrlProp10.xml" /><Relationship Id="rId3" Type="http://schemas.openxmlformats.org/officeDocument/2006/relationships/vmlDrawing" Target="../drawings/vmlDrawing1.vml" /><Relationship Id="rId7" Type="http://schemas.openxmlformats.org/officeDocument/2006/relationships/ctrlProp" Target="../ctrlProps/ctrlProp4.xml" /><Relationship Id="rId12" Type="http://schemas.openxmlformats.org/officeDocument/2006/relationships/ctrlProp" Target="../ctrlProps/ctrlProp9.xml" /><Relationship Id="rId17" Type="http://schemas.openxmlformats.org/officeDocument/2006/relationships/ctrlProp" Target="../ctrlProps/ctrlProp14.xml" /><Relationship Id="rId2" Type="http://schemas.openxmlformats.org/officeDocument/2006/relationships/drawing" Target="../drawings/drawing5.xml" /><Relationship Id="rId16" Type="http://schemas.openxmlformats.org/officeDocument/2006/relationships/ctrlProp" Target="../ctrlProps/ctrlProp13.xml" /><Relationship Id="rId1" Type="http://schemas.openxmlformats.org/officeDocument/2006/relationships/printerSettings" Target="../printerSettings/printerSettings6.bin" /><Relationship Id="rId6" Type="http://schemas.openxmlformats.org/officeDocument/2006/relationships/ctrlProp" Target="../ctrlProps/ctrlProp3.xml" /><Relationship Id="rId11" Type="http://schemas.openxmlformats.org/officeDocument/2006/relationships/ctrlProp" Target="../ctrlProps/ctrlProp8.xml" /><Relationship Id="rId5" Type="http://schemas.openxmlformats.org/officeDocument/2006/relationships/ctrlProp" Target="../ctrlProps/ctrlProp2.xml" /><Relationship Id="rId15" Type="http://schemas.openxmlformats.org/officeDocument/2006/relationships/ctrlProp" Target="../ctrlProps/ctrlProp12.xml" /><Relationship Id="rId10" Type="http://schemas.openxmlformats.org/officeDocument/2006/relationships/ctrlProp" Target="../ctrlProps/ctrlProp7.xml" /><Relationship Id="rId4" Type="http://schemas.openxmlformats.org/officeDocument/2006/relationships/ctrlProp" Target="../ctrlProps/ctrlProp1.xml" /><Relationship Id="rId9" Type="http://schemas.openxmlformats.org/officeDocument/2006/relationships/ctrlProp" Target="../ctrlProps/ctrlProp6.xml" /><Relationship Id="rId14" Type="http://schemas.openxmlformats.org/officeDocument/2006/relationships/ctrlProp" Target="../ctrlProps/ctrlProp11.xml" /></Relationships>
</file>

<file path=xl/worksheets/_rels/sheet7.xml.rels><?xml version="1.0" encoding="UTF-8" standalone="yes"?>
<Relationships xmlns="http://schemas.openxmlformats.org/package/2006/relationships"><Relationship Id="rId8" Type="http://schemas.openxmlformats.org/officeDocument/2006/relationships/hyperlink" Target="mailto:jmartin@enercapita.com" TargetMode="External" /><Relationship Id="rId13" Type="http://schemas.openxmlformats.org/officeDocument/2006/relationships/vmlDrawing" Target="../drawings/vmlDrawing2.vml" /><Relationship Id="rId3" Type="http://schemas.openxmlformats.org/officeDocument/2006/relationships/hyperlink" Target="mailto:dustink@CBWeng.com" TargetMode="External" /><Relationship Id="rId7" Type="http://schemas.openxmlformats.org/officeDocument/2006/relationships/hyperlink" Target="mailto:kenentze@gmail.com" TargetMode="External" /><Relationship Id="rId12" Type="http://schemas.openxmlformats.org/officeDocument/2006/relationships/drawing" Target="../drawings/drawing6.xml" /><Relationship Id="rId2" Type="http://schemas.openxmlformats.org/officeDocument/2006/relationships/hyperlink" Target="mailto:bik@subterraengineering.ca" TargetMode="External" /><Relationship Id="rId1" Type="http://schemas.openxmlformats.org/officeDocument/2006/relationships/hyperlink" Target="mailto:ftobrien@telus.net" TargetMode="External" /><Relationship Id="rId6" Type="http://schemas.openxmlformats.org/officeDocument/2006/relationships/hyperlink" Target="mailto:rluft56@gmail.com" TargetMode="External" /><Relationship Id="rId11" Type="http://schemas.openxmlformats.org/officeDocument/2006/relationships/printerSettings" Target="../printerSettings/printerSettings7.bin" /><Relationship Id="rId5" Type="http://schemas.openxmlformats.org/officeDocument/2006/relationships/hyperlink" Target="mailto:bpetrie@enercapita.com" TargetMode="External" /><Relationship Id="rId10" Type="http://schemas.openxmlformats.org/officeDocument/2006/relationships/hyperlink" Target="mailto:kenentze@gmail.com" TargetMode="External" /><Relationship Id="rId4" Type="http://schemas.openxmlformats.org/officeDocument/2006/relationships/hyperlink" Target="mailto:cwurz@enercapita.com" TargetMode="External" /><Relationship Id="rId9" Type="http://schemas.openxmlformats.org/officeDocument/2006/relationships/hyperlink" Target="mailto:rluft56@gmail.com" TargetMode="External" /><Relationship Id="rId14" Type="http://schemas.openxmlformats.org/officeDocument/2006/relationships/comments" Target="../comments1.xml" /></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 /><Relationship Id="rId1" Type="http://schemas.openxmlformats.org/officeDocument/2006/relationships/printerSettings" Target="../printerSettings/printerSettings8.bin" /></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 /><Relationship Id="rId2" Type="http://schemas.openxmlformats.org/officeDocument/2006/relationships/drawing" Target="../drawings/drawing8.xml" /><Relationship Id="rId1" Type="http://schemas.openxmlformats.org/officeDocument/2006/relationships/printerSettings" Target="../printerSettings/printerSettings9.bin" /><Relationship Id="rId4" Type="http://schemas.openxmlformats.org/officeDocument/2006/relationships/comments" Target="../comments2.xml" /></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 /><Relationship Id="rId2" Type="http://schemas.openxmlformats.org/officeDocument/2006/relationships/drawing" Target="../drawings/drawing9.xml" /><Relationship Id="rId1" Type="http://schemas.openxmlformats.org/officeDocument/2006/relationships/printerSettings" Target="../printerSettings/printerSettings10.bin" /><Relationship Id="rId4" Type="http://schemas.openxmlformats.org/officeDocument/2006/relationships/comments" Target="../comments3.xml" /></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 /><Relationship Id="rId2" Type="http://schemas.openxmlformats.org/officeDocument/2006/relationships/drawing" Target="../drawings/drawing10.xml" /><Relationship Id="rId1" Type="http://schemas.openxmlformats.org/officeDocument/2006/relationships/printerSettings" Target="../printerSettings/printerSettings11.bin" /><Relationship Id="rId4" Type="http://schemas.openxmlformats.org/officeDocument/2006/relationships/comments" Target="../comments4.xml" /></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 /><Relationship Id="rId2" Type="http://schemas.openxmlformats.org/officeDocument/2006/relationships/drawing" Target="../drawings/drawing11.xml" /><Relationship Id="rId1" Type="http://schemas.openxmlformats.org/officeDocument/2006/relationships/printerSettings" Target="../printerSettings/printerSettings12.bin" /><Relationship Id="rId4" Type="http://schemas.openxmlformats.org/officeDocument/2006/relationships/comments" Target="../comments5.xml" /></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 /><Relationship Id="rId2" Type="http://schemas.openxmlformats.org/officeDocument/2006/relationships/drawing" Target="../drawings/drawing12.xml" /><Relationship Id="rId1" Type="http://schemas.openxmlformats.org/officeDocument/2006/relationships/printerSettings" Target="../printerSettings/printerSettings13.bin" /><Relationship Id="rId4" Type="http://schemas.openxmlformats.org/officeDocument/2006/relationships/comments" Target="../comments6.xml" /></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 /><Relationship Id="rId2" Type="http://schemas.openxmlformats.org/officeDocument/2006/relationships/drawing" Target="../drawings/drawing13.xml" /><Relationship Id="rId1" Type="http://schemas.openxmlformats.org/officeDocument/2006/relationships/printerSettings" Target="../printerSettings/printerSettings14.bin" /><Relationship Id="rId4" Type="http://schemas.openxmlformats.org/officeDocument/2006/relationships/comments" Target="../comments7.xml" /></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 /><Relationship Id="rId2" Type="http://schemas.openxmlformats.org/officeDocument/2006/relationships/drawing" Target="../drawings/drawing14.xml" /><Relationship Id="rId1" Type="http://schemas.openxmlformats.org/officeDocument/2006/relationships/printerSettings" Target="../printerSettings/printerSettings15.bin" /><Relationship Id="rId4" Type="http://schemas.openxmlformats.org/officeDocument/2006/relationships/comments" Target="../comments8.xml" /></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 /><Relationship Id="rId2" Type="http://schemas.openxmlformats.org/officeDocument/2006/relationships/drawing" Target="../drawings/drawing15.xml" /><Relationship Id="rId1" Type="http://schemas.openxmlformats.org/officeDocument/2006/relationships/printerSettings" Target="../printerSettings/printerSettings16.bin" /><Relationship Id="rId4" Type="http://schemas.openxmlformats.org/officeDocument/2006/relationships/comments" Target="../comments9.xml" /></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 /><Relationship Id="rId2" Type="http://schemas.openxmlformats.org/officeDocument/2006/relationships/drawing" Target="../drawings/drawing16.xml" /><Relationship Id="rId1" Type="http://schemas.openxmlformats.org/officeDocument/2006/relationships/printerSettings" Target="../printerSettings/printerSettings17.bin" /><Relationship Id="rId4" Type="http://schemas.openxmlformats.org/officeDocument/2006/relationships/comments" Target="../comments10.xml" /></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 /><Relationship Id="rId2" Type="http://schemas.openxmlformats.org/officeDocument/2006/relationships/drawing" Target="../drawings/drawing17.xml" /><Relationship Id="rId1" Type="http://schemas.openxmlformats.org/officeDocument/2006/relationships/printerSettings" Target="../printerSettings/printerSettings18.bin" /><Relationship Id="rId4" Type="http://schemas.openxmlformats.org/officeDocument/2006/relationships/comments" Target="../comments11.xml" /></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 /><Relationship Id="rId2" Type="http://schemas.openxmlformats.org/officeDocument/2006/relationships/drawing" Target="../drawings/drawing18.xml" /><Relationship Id="rId1" Type="http://schemas.openxmlformats.org/officeDocument/2006/relationships/printerSettings" Target="../printerSettings/printerSettings19.bin" /><Relationship Id="rId4" Type="http://schemas.openxmlformats.org/officeDocument/2006/relationships/comments" Target="../comments12.xml" /></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 /><Relationship Id="rId1" Type="http://schemas.openxmlformats.org/officeDocument/2006/relationships/printerSettings" Target="../printerSettings/printerSettings20.bin" /></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 /><Relationship Id="rId1" Type="http://schemas.openxmlformats.org/officeDocument/2006/relationships/printerSettings" Target="../printerSettings/printerSettings21.bin" /></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 /><Relationship Id="rId1" Type="http://schemas.openxmlformats.org/officeDocument/2006/relationships/printerSettings" Target="../printerSettings/printerSettings22.bin" /></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 /><Relationship Id="rId1" Type="http://schemas.openxmlformats.org/officeDocument/2006/relationships/printerSettings" Target="../printerSettings/printerSettings23.bin" /></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 /><Relationship Id="rId1" Type="http://schemas.openxmlformats.org/officeDocument/2006/relationships/printerSettings" Target="../printerSettings/printerSettings24.bin" /></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 /><Relationship Id="rId1" Type="http://schemas.openxmlformats.org/officeDocument/2006/relationships/printerSettings" Target="../printerSettings/printerSettings25.bin" /></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 /><Relationship Id="rId1" Type="http://schemas.openxmlformats.org/officeDocument/2006/relationships/printerSettings" Target="../printerSettings/printerSettings26.bin" /></Relationships>
</file>

<file path=xl/worksheets/_rels/sheet27.xml.rels><?xml version="1.0" encoding="UTF-8" standalone="yes"?>
<Relationships xmlns="http://schemas.openxmlformats.org/package/2006/relationships"><Relationship Id="rId3" Type="http://schemas.openxmlformats.org/officeDocument/2006/relationships/comments" Target="../comments13.xml" /><Relationship Id="rId2" Type="http://schemas.openxmlformats.org/officeDocument/2006/relationships/vmlDrawing" Target="../drawings/vmlDrawing14.vml" /><Relationship Id="rId1" Type="http://schemas.openxmlformats.org/officeDocument/2006/relationships/printerSettings" Target="../printerSettings/printerSettings27.bin" /></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 /><Relationship Id="rId2" Type="http://schemas.openxmlformats.org/officeDocument/2006/relationships/drawing" Target="../drawings/drawing26.xml" /><Relationship Id="rId1" Type="http://schemas.openxmlformats.org/officeDocument/2006/relationships/printerSettings" Target="../printerSettings/printerSettings28.bin" /><Relationship Id="rId4" Type="http://schemas.openxmlformats.org/officeDocument/2006/relationships/comments" Target="../comments14.xml" /></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6.vml" /><Relationship Id="rId2" Type="http://schemas.openxmlformats.org/officeDocument/2006/relationships/drawing" Target="../drawings/drawing27.xml" /><Relationship Id="rId1" Type="http://schemas.openxmlformats.org/officeDocument/2006/relationships/printerSettings" Target="../printerSettings/printerSettings29.bin" /><Relationship Id="rId4" Type="http://schemas.openxmlformats.org/officeDocument/2006/relationships/comments" Target="../comments15.xml" /></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 /></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 /><Relationship Id="rId1" Type="http://schemas.openxmlformats.org/officeDocument/2006/relationships/printerSettings" Target="../printerSettings/printerSettings31.bin" /></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 /><Relationship Id="rId2" Type="http://schemas.openxmlformats.org/officeDocument/2006/relationships/drawing" Target="../drawings/drawing29.xml" /><Relationship Id="rId1" Type="http://schemas.openxmlformats.org/officeDocument/2006/relationships/printerSettings" Target="../printerSettings/printerSettings32.bin" /><Relationship Id="rId4" Type="http://schemas.openxmlformats.org/officeDocument/2006/relationships/comments" Target="../comments16.xml" /></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 /><Relationship Id="rId1" Type="http://schemas.openxmlformats.org/officeDocument/2006/relationships/printerSettings" Target="../printerSettings/printerSettings33.bin" /></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 /><Relationship Id="rId2" Type="http://schemas.openxmlformats.org/officeDocument/2006/relationships/drawing" Target="../drawings/drawing31.xml" /><Relationship Id="rId1" Type="http://schemas.openxmlformats.org/officeDocument/2006/relationships/printerSettings" Target="../printerSettings/printerSettings34.bin" /><Relationship Id="rId4" Type="http://schemas.openxmlformats.org/officeDocument/2006/relationships/comments" Target="../comments17.xml" /></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9.vml" /><Relationship Id="rId2" Type="http://schemas.openxmlformats.org/officeDocument/2006/relationships/drawing" Target="../drawings/drawing32.xml" /><Relationship Id="rId1" Type="http://schemas.openxmlformats.org/officeDocument/2006/relationships/printerSettings" Target="../printerSettings/printerSettings35.bin" /><Relationship Id="rId4" Type="http://schemas.openxmlformats.org/officeDocument/2006/relationships/comments" Target="../comments18.xml" /></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0.vml" /><Relationship Id="rId2" Type="http://schemas.openxmlformats.org/officeDocument/2006/relationships/drawing" Target="../drawings/drawing33.xml" /><Relationship Id="rId1" Type="http://schemas.openxmlformats.org/officeDocument/2006/relationships/printerSettings" Target="../printerSettings/printerSettings36.bin" /><Relationship Id="rId4" Type="http://schemas.openxmlformats.org/officeDocument/2006/relationships/comments" Target="../comments19.xml" /></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1.vml" /><Relationship Id="rId2" Type="http://schemas.openxmlformats.org/officeDocument/2006/relationships/drawing" Target="../drawings/drawing34.xml" /><Relationship Id="rId1" Type="http://schemas.openxmlformats.org/officeDocument/2006/relationships/printerSettings" Target="../printerSettings/printerSettings37.bin" /><Relationship Id="rId4" Type="http://schemas.openxmlformats.org/officeDocument/2006/relationships/comments" Target="../comments20.xml" /></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2.vml" /><Relationship Id="rId2" Type="http://schemas.openxmlformats.org/officeDocument/2006/relationships/drawing" Target="../drawings/drawing35.xml" /><Relationship Id="rId1" Type="http://schemas.openxmlformats.org/officeDocument/2006/relationships/printerSettings" Target="../printerSettings/printerSettings38.bin" /><Relationship Id="rId4" Type="http://schemas.openxmlformats.org/officeDocument/2006/relationships/comments" Target="../comments21.xml" /></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3.vml" /><Relationship Id="rId2" Type="http://schemas.openxmlformats.org/officeDocument/2006/relationships/drawing" Target="../drawings/drawing36.xml" /><Relationship Id="rId1" Type="http://schemas.openxmlformats.org/officeDocument/2006/relationships/printerSettings" Target="../printerSettings/printerSettings39.bin" /><Relationship Id="rId4" Type="http://schemas.openxmlformats.org/officeDocument/2006/relationships/comments" Target="../comments22.xml" /></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7.xml" /></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8.xml" /><Relationship Id="rId1" Type="http://schemas.openxmlformats.org/officeDocument/2006/relationships/printerSettings" Target="../printerSettings/printerSettings40.bin" /></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9.xml" /><Relationship Id="rId1" Type="http://schemas.openxmlformats.org/officeDocument/2006/relationships/printerSettings" Target="../printerSettings/printerSettings41.bin" /></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 /><Relationship Id="rId1" Type="http://schemas.openxmlformats.org/officeDocument/2006/relationships/printerSettings" Target="../printerSettings/printerSettings42.bin" /></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 /><Relationship Id="rId1" Type="http://schemas.openxmlformats.org/officeDocument/2006/relationships/printerSettings" Target="../printerSettings/printerSettings43.bin" /></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 /><Relationship Id="rId1" Type="http://schemas.openxmlformats.org/officeDocument/2006/relationships/printerSettings" Target="../printerSettings/printerSettings44.bin" /></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 /><Relationship Id="rId1" Type="http://schemas.openxmlformats.org/officeDocument/2006/relationships/printerSettings" Target="../printerSettings/printerSettings45.bin" /></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4.xml" /><Relationship Id="rId1" Type="http://schemas.openxmlformats.org/officeDocument/2006/relationships/printerSettings" Target="../printerSettings/printerSettings46.bin" /></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5.xml" /><Relationship Id="rId1" Type="http://schemas.openxmlformats.org/officeDocument/2006/relationships/printerSettings" Target="../printerSettings/printerSettings47.bin" /></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24.vml" /><Relationship Id="rId2" Type="http://schemas.openxmlformats.org/officeDocument/2006/relationships/drawing" Target="../drawings/drawing46.xml" /><Relationship Id="rId1" Type="http://schemas.openxmlformats.org/officeDocument/2006/relationships/printerSettings" Target="../printerSettings/printerSettings48.bin" /><Relationship Id="rId4" Type="http://schemas.openxmlformats.org/officeDocument/2006/relationships/comments" Target="../comments23.xml" /></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47.xml" /><Relationship Id="rId1" Type="http://schemas.openxmlformats.org/officeDocument/2006/relationships/printerSettings" Target="../printerSettings/printerSettings49.bin" /></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0.xml" /><Relationship Id="rId1" Type="http://schemas.openxmlformats.org/officeDocument/2006/relationships/printerSettings" Target="../printerSettings/printerSettings51.bin" /></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1.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L37"/>
  <sheetViews>
    <sheetView tabSelected="1" zoomScale="70" zoomScaleNormal="70" workbookViewId="0">
      <selection activeCell="B31" sqref="B31"/>
    </sheetView>
  </sheetViews>
  <sheetFormatPr defaultColWidth="8.8984375" defaultRowHeight="12.75"/>
  <cols>
    <col min="1" max="1" width="5.12109375" style="528" customWidth="1"/>
    <col min="2" max="16384" width="8.8984375" style="191"/>
  </cols>
  <sheetData>
    <row r="1" spans="1:12" ht="18">
      <c r="A1" s="1270" t="s">
        <v>388</v>
      </c>
      <c r="B1" s="1270"/>
      <c r="C1" s="1270"/>
      <c r="D1" s="1270"/>
      <c r="E1" s="1270"/>
      <c r="F1" s="1270"/>
      <c r="G1" s="1270"/>
      <c r="H1" s="1270"/>
      <c r="I1" s="1270"/>
      <c r="J1" s="1270"/>
      <c r="K1" s="1270"/>
      <c r="L1" s="1270"/>
    </row>
    <row r="2" spans="1:12" ht="12.75" customHeight="1">
      <c r="A2" s="413"/>
      <c r="B2" s="413"/>
      <c r="C2" s="413"/>
      <c r="D2" s="413"/>
      <c r="E2" s="413"/>
      <c r="F2" s="413"/>
      <c r="G2" s="413"/>
      <c r="H2" s="413"/>
    </row>
    <row r="3" spans="1:12">
      <c r="B3" s="529" t="s">
        <v>389</v>
      </c>
      <c r="C3" s="530"/>
    </row>
    <row r="4" spans="1:12" ht="7.5" customHeight="1"/>
    <row r="5" spans="1:12">
      <c r="A5" s="528" t="s">
        <v>649</v>
      </c>
      <c r="B5" s="191" t="s">
        <v>405</v>
      </c>
    </row>
    <row r="6" spans="1:12">
      <c r="A6" s="528" t="s">
        <v>650</v>
      </c>
      <c r="B6" s="191" t="s">
        <v>406</v>
      </c>
    </row>
    <row r="7" spans="1:12">
      <c r="A7" s="528" t="s">
        <v>651</v>
      </c>
      <c r="B7" s="191" t="s">
        <v>390</v>
      </c>
    </row>
    <row r="8" spans="1:12">
      <c r="B8" s="191" t="s">
        <v>391</v>
      </c>
    </row>
    <row r="10" spans="1:12">
      <c r="B10" s="529" t="s">
        <v>392</v>
      </c>
      <c r="C10" s="530"/>
    </row>
    <row r="11" spans="1:12" ht="6.75" customHeight="1"/>
    <row r="12" spans="1:12">
      <c r="A12" s="528" t="s">
        <v>652</v>
      </c>
      <c r="B12" s="242" t="s">
        <v>407</v>
      </c>
    </row>
    <row r="13" spans="1:12">
      <c r="A13" s="528" t="s">
        <v>653</v>
      </c>
      <c r="B13" s="191" t="s">
        <v>393</v>
      </c>
    </row>
    <row r="14" spans="1:12">
      <c r="B14" s="191" t="s">
        <v>394</v>
      </c>
    </row>
    <row r="15" spans="1:12">
      <c r="A15" s="528" t="s">
        <v>654</v>
      </c>
      <c r="B15" s="191" t="s">
        <v>408</v>
      </c>
    </row>
    <row r="16" spans="1:12">
      <c r="B16" s="191" t="s">
        <v>409</v>
      </c>
      <c r="H16" s="415"/>
    </row>
    <row r="17" spans="1:4">
      <c r="A17" s="528" t="s">
        <v>655</v>
      </c>
      <c r="B17" s="191" t="s">
        <v>410</v>
      </c>
    </row>
    <row r="19" spans="1:4">
      <c r="B19" s="529" t="s">
        <v>395</v>
      </c>
      <c r="C19" s="530"/>
      <c r="D19" s="231"/>
    </row>
    <row r="20" spans="1:4" ht="8.25" customHeight="1"/>
    <row r="21" spans="1:4">
      <c r="A21" s="528" t="s">
        <v>656</v>
      </c>
      <c r="B21" s="191" t="s">
        <v>396</v>
      </c>
    </row>
    <row r="22" spans="1:4">
      <c r="A22" s="528" t="s">
        <v>657</v>
      </c>
      <c r="B22" s="191" t="s">
        <v>397</v>
      </c>
    </row>
    <row r="23" spans="1:4">
      <c r="A23" s="528" t="s">
        <v>658</v>
      </c>
      <c r="B23" s="191" t="s">
        <v>398</v>
      </c>
    </row>
    <row r="24" spans="1:4">
      <c r="A24" s="528" t="s">
        <v>659</v>
      </c>
      <c r="B24" s="191" t="s">
        <v>411</v>
      </c>
    </row>
    <row r="26" spans="1:4">
      <c r="B26" s="529" t="s">
        <v>399</v>
      </c>
      <c r="C26" s="530"/>
    </row>
    <row r="27" spans="1:4" ht="6.75" customHeight="1"/>
    <row r="28" spans="1:4">
      <c r="A28" s="528" t="s">
        <v>660</v>
      </c>
      <c r="B28" s="191" t="s">
        <v>400</v>
      </c>
    </row>
    <row r="29" spans="1:4">
      <c r="A29" s="528" t="s">
        <v>661</v>
      </c>
      <c r="B29" s="191" t="s">
        <v>401</v>
      </c>
    </row>
    <row r="30" spans="1:4">
      <c r="A30" s="528" t="s">
        <v>662</v>
      </c>
      <c r="B30" s="191" t="s">
        <v>402</v>
      </c>
    </row>
    <row r="31" spans="1:4">
      <c r="A31" s="528" t="s">
        <v>663</v>
      </c>
      <c r="B31" s="191" t="s">
        <v>403</v>
      </c>
    </row>
    <row r="32" spans="1:4">
      <c r="B32" s="191" t="s">
        <v>404</v>
      </c>
    </row>
    <row r="34" spans="1:12">
      <c r="B34" s="529" t="s">
        <v>412</v>
      </c>
      <c r="C34" s="530"/>
      <c r="D34" s="530"/>
    </row>
    <row r="35" spans="1:12" ht="7.5" customHeight="1">
      <c r="B35" s="414"/>
    </row>
    <row r="36" spans="1:12">
      <c r="A36" s="528" t="s">
        <v>664</v>
      </c>
      <c r="B36" s="1269" t="s">
        <v>441</v>
      </c>
      <c r="C36" s="1269"/>
      <c r="D36" s="1269"/>
      <c r="E36" s="1269"/>
      <c r="F36" s="1269"/>
      <c r="G36" s="1269"/>
      <c r="H36" s="1269"/>
      <c r="I36" s="1269"/>
      <c r="J36" s="1269"/>
      <c r="K36" s="1269"/>
      <c r="L36" s="1269"/>
    </row>
    <row r="37" spans="1:12">
      <c r="B37" s="1269"/>
      <c r="C37" s="1269"/>
      <c r="D37" s="1269"/>
      <c r="E37" s="1269"/>
      <c r="F37" s="1269"/>
      <c r="G37" s="1269"/>
      <c r="H37" s="1269"/>
      <c r="I37" s="1269"/>
      <c r="J37" s="1269"/>
      <c r="K37" s="1269"/>
      <c r="L37" s="1269"/>
    </row>
  </sheetData>
  <sheetProtection password="DEC5" sheet="1" objects="1" scenarios="1"/>
  <mergeCells count="2">
    <mergeCell ref="B36:L37"/>
    <mergeCell ref="A1:L1"/>
  </mergeCells>
  <pageMargins left="0.7" right="0.7" top="0.75" bottom="0.75" header="0.3" footer="0.3"/>
  <pageSetup scale="8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25:L57"/>
  <sheetViews>
    <sheetView showGridLines="0" topLeftCell="A27" zoomScaleNormal="100" workbookViewId="0">
      <selection activeCell="H34" sqref="H34"/>
    </sheetView>
  </sheetViews>
  <sheetFormatPr defaultColWidth="8.8984375" defaultRowHeight="12.75"/>
  <cols>
    <col min="1" max="3" width="9.16796875" customWidth="1"/>
    <col min="8" max="8" width="19.41796875" customWidth="1"/>
    <col min="9" max="12" width="9.16796875" customWidth="1"/>
    <col min="13" max="13" width="3.91015625" customWidth="1"/>
  </cols>
  <sheetData>
    <row r="25" spans="1:12" ht="20.25">
      <c r="A25" s="1272" t="s">
        <v>132</v>
      </c>
      <c r="B25" s="1272"/>
      <c r="C25" s="1272"/>
      <c r="D25" s="1272"/>
      <c r="E25" s="1272"/>
      <c r="F25" s="1272"/>
      <c r="G25" s="1272"/>
      <c r="H25" s="1272"/>
      <c r="I25" s="1272"/>
      <c r="J25" s="1272"/>
      <c r="K25" s="1272"/>
      <c r="L25" s="1272"/>
    </row>
    <row r="26" spans="1:12">
      <c r="A26" s="1273" t="s">
        <v>243</v>
      </c>
      <c r="B26" s="1273"/>
      <c r="C26" s="1273"/>
      <c r="D26" s="1273"/>
      <c r="E26" s="1273"/>
      <c r="F26" s="1273"/>
      <c r="G26" s="1273"/>
      <c r="H26" s="1273"/>
      <c r="I26" s="1273"/>
      <c r="J26" s="1273"/>
      <c r="K26" s="1273"/>
      <c r="L26" s="1273"/>
    </row>
    <row r="27" spans="1:12" ht="18" customHeight="1">
      <c r="A27" s="1274" t="str">
        <f>IF('DATA SHEET'!AF5="","",'DATA SHEET'!AF5)</f>
        <v>Robyn Luft</v>
      </c>
      <c r="B27" s="1274"/>
      <c r="C27" s="1274"/>
      <c r="D27" s="1274"/>
      <c r="E27" s="1274"/>
      <c r="F27" s="1274"/>
      <c r="G27" s="1274"/>
      <c r="H27" s="1274"/>
      <c r="I27" s="1274"/>
      <c r="J27" s="1274"/>
      <c r="K27" s="1274"/>
      <c r="L27" s="1274"/>
    </row>
    <row r="28" spans="1:12" ht="18" customHeight="1">
      <c r="A28" s="1274" t="str">
        <f>'DATA SHEET'!$AF$6</f>
        <v>(403) 318-2327</v>
      </c>
      <c r="B28" s="1274"/>
      <c r="C28" s="1274"/>
      <c r="D28" s="1274"/>
      <c r="E28" s="1274"/>
      <c r="F28" s="1274"/>
      <c r="G28" s="1274"/>
      <c r="H28" s="1274"/>
      <c r="I28" s="1274"/>
      <c r="J28" s="1274"/>
      <c r="K28" s="1274"/>
      <c r="L28" s="1274"/>
    </row>
    <row r="29" spans="1:12" ht="10.5" customHeight="1">
      <c r="A29" s="237"/>
      <c r="B29" s="237"/>
      <c r="C29" s="237"/>
      <c r="D29" s="237"/>
      <c r="E29" s="237"/>
      <c r="F29" s="237"/>
      <c r="G29" s="237"/>
      <c r="H29" s="237"/>
      <c r="I29" s="237"/>
      <c r="J29" s="237"/>
      <c r="K29" s="237"/>
      <c r="L29" s="237"/>
    </row>
    <row r="30" spans="1:12" ht="12.75" customHeight="1">
      <c r="A30" s="1271" t="str">
        <f>'DATA SHEET'!F4</f>
        <v>ENERCAPITA HZ SUNSET 14-31-69-19</v>
      </c>
      <c r="B30" s="1271"/>
      <c r="C30" s="1271"/>
      <c r="D30" s="1271"/>
      <c r="E30" s="1271"/>
      <c r="F30" s="1271"/>
      <c r="G30" s="1271"/>
      <c r="H30" s="1271"/>
      <c r="I30" s="1271"/>
      <c r="J30" s="1271"/>
      <c r="K30" s="1271"/>
      <c r="L30" s="1271"/>
    </row>
    <row r="31" spans="1:12" ht="6.75" customHeight="1">
      <c r="A31" s="71"/>
      <c r="B31" s="71"/>
      <c r="C31" s="71"/>
      <c r="D31" s="71"/>
      <c r="E31" s="71"/>
      <c r="F31" s="71"/>
      <c r="G31" s="71"/>
      <c r="H31" s="71"/>
      <c r="I31" s="71"/>
      <c r="J31" s="71"/>
      <c r="K31" s="71"/>
      <c r="L31" s="71"/>
    </row>
    <row r="32" spans="1:12" ht="18" customHeight="1">
      <c r="A32" s="1271" t="str">
        <f>'DATA SHEET'!F5</f>
        <v>100/14-31-069-19W5/0</v>
      </c>
      <c r="B32" s="1271"/>
      <c r="C32" s="1271"/>
      <c r="D32" s="1271"/>
      <c r="E32" s="1271"/>
      <c r="F32" s="1271"/>
      <c r="G32" s="1271"/>
      <c r="H32" s="1271"/>
      <c r="I32" s="1271"/>
      <c r="J32" s="1271"/>
      <c r="K32" s="1271"/>
      <c r="L32" s="1271"/>
    </row>
    <row r="33" spans="1:12" ht="14.25">
      <c r="A33" s="71"/>
      <c r="B33" s="71"/>
      <c r="C33" s="71"/>
      <c r="D33" s="71"/>
      <c r="E33" s="71"/>
      <c r="F33" s="71"/>
      <c r="G33" s="71"/>
      <c r="H33" s="71"/>
      <c r="I33" s="71"/>
      <c r="J33" s="71"/>
      <c r="K33" s="71"/>
      <c r="L33" s="71"/>
    </row>
    <row r="34" spans="1:12">
      <c r="E34" s="782" t="s">
        <v>4</v>
      </c>
      <c r="H34" s="663">
        <f>IF('DATA SHEET'!F6 ="","",'DATA SHEET'!F6)</f>
        <v>514520</v>
      </c>
      <c r="I34" s="663"/>
      <c r="J34" s="663"/>
      <c r="K34" s="663"/>
    </row>
    <row r="35" spans="1:12">
      <c r="E35" s="782"/>
    </row>
    <row r="36" spans="1:12">
      <c r="E36" s="782" t="s">
        <v>133</v>
      </c>
      <c r="H36" s="845">
        <f>IF('DATA SHEET'!H36="","",'DATA SHEET'!H36)</f>
        <v>45532.697916666664</v>
      </c>
    </row>
    <row r="37" spans="1:12">
      <c r="E37" s="782" t="s">
        <v>134</v>
      </c>
      <c r="H37" s="845">
        <f>IF('DATA SHEET'!H40="","",'DATA SHEET'!H40)</f>
        <v>45546.333333333336</v>
      </c>
      <c r="I37" s="237"/>
      <c r="J37" s="237"/>
      <c r="K37" s="237"/>
    </row>
    <row r="38" spans="1:12">
      <c r="D38" s="1"/>
      <c r="E38" s="782" t="s">
        <v>734</v>
      </c>
      <c r="H38" s="780">
        <f>IF(H37="","",IF(H36="","",H37-H36))</f>
        <v>13.635416666671517</v>
      </c>
      <c r="I38" s="3"/>
      <c r="J38" s="3"/>
      <c r="K38" s="3"/>
      <c r="L38" s="1"/>
    </row>
    <row r="39" spans="1:12">
      <c r="E39" s="781"/>
    </row>
    <row r="40" spans="1:12">
      <c r="E40" s="783" t="s">
        <v>6</v>
      </c>
      <c r="H40" s="237" t="str">
        <f>'DATA SHEET'!F7</f>
        <v>E24DR186</v>
      </c>
    </row>
    <row r="41" spans="1:12">
      <c r="E41" s="782" t="s">
        <v>165</v>
      </c>
      <c r="H41" s="779">
        <f>'DATA SHEET'!F8</f>
        <v>3089916</v>
      </c>
    </row>
    <row r="42" spans="1:12">
      <c r="E42" s="782" t="s">
        <v>705</v>
      </c>
      <c r="H42" s="779">
        <f>'DATA SHEET'!F9</f>
        <v>2983089.85</v>
      </c>
    </row>
    <row r="54" spans="1:12" ht="13.5">
      <c r="A54" s="664" t="s">
        <v>569</v>
      </c>
      <c r="B54" s="664"/>
      <c r="C54" s="664"/>
      <c r="D54" s="1"/>
      <c r="E54" s="1"/>
      <c r="F54" s="1"/>
      <c r="G54" s="1"/>
      <c r="H54" s="1"/>
      <c r="I54" s="1"/>
      <c r="J54" s="1"/>
      <c r="K54" s="1"/>
      <c r="L54" s="1"/>
    </row>
    <row r="55" spans="1:12">
      <c r="A55" s="1" t="s">
        <v>338</v>
      </c>
      <c r="B55" s="1"/>
      <c r="C55" s="1"/>
      <c r="D55" s="1"/>
      <c r="E55" s="1"/>
      <c r="F55" s="1"/>
      <c r="G55" s="1"/>
      <c r="H55" s="1"/>
      <c r="I55" s="1"/>
      <c r="J55" s="1"/>
      <c r="K55" s="1"/>
      <c r="L55" s="1"/>
    </row>
    <row r="56" spans="1:12">
      <c r="A56" s="1" t="s">
        <v>262</v>
      </c>
      <c r="B56" s="1"/>
      <c r="C56" s="1"/>
      <c r="D56" s="1"/>
      <c r="E56" s="1"/>
      <c r="F56" s="1"/>
      <c r="G56" s="1"/>
      <c r="H56" s="1"/>
      <c r="I56" s="1"/>
      <c r="J56" s="1"/>
      <c r="K56" s="1"/>
      <c r="L56" s="1"/>
    </row>
    <row r="57" spans="1:12">
      <c r="A57" s="1"/>
      <c r="B57" s="1"/>
      <c r="C57" s="1"/>
      <c r="D57" s="1"/>
      <c r="E57" s="1"/>
      <c r="F57" s="1"/>
      <c r="G57" s="1"/>
      <c r="H57" s="1"/>
      <c r="I57" s="1"/>
      <c r="J57" s="1"/>
      <c r="K57" s="1"/>
      <c r="L57" s="1"/>
    </row>
  </sheetData>
  <sheetProtection algorithmName="SHA-512" hashValue="PDZnGdYvT8TRdbhfTo19ZGM5ko0It+BAqzxT8DJAHVfIvf1u6S5sdJLauodY5AnzuzOnZimXn/N1649iXtTihg==" saltValue="2OY5aTIr79lbZtkjbiP64w==" spinCount="100000" sheet="1" objects="1" scenarios="1"/>
  <mergeCells count="6">
    <mergeCell ref="A30:L30"/>
    <mergeCell ref="A25:L25"/>
    <mergeCell ref="A26:L26"/>
    <mergeCell ref="A27:L27"/>
    <mergeCell ref="A32:L32"/>
    <mergeCell ref="A28:L28"/>
  </mergeCells>
  <phoneticPr fontId="33" type="noConversion"/>
  <printOptions horizontalCentered="1" verticalCentered="1"/>
  <pageMargins left="0" right="0" top="0.5" bottom="0" header="0.1968" footer="0.1968"/>
  <pageSetup scale="89" orientation="portrait" horizontalDpi="4294967292" verticalDpi="36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N42"/>
  <sheetViews>
    <sheetView showGridLines="0" topLeftCell="A7" zoomScale="106" zoomScaleNormal="100" workbookViewId="0">
      <selection activeCell="B6" sqref="B6"/>
    </sheetView>
  </sheetViews>
  <sheetFormatPr defaultColWidth="9.16796875" defaultRowHeight="12.75"/>
  <cols>
    <col min="1" max="1" width="40.58984375" style="907" customWidth="1"/>
    <col min="2" max="2" width="46.1171875" style="907" customWidth="1"/>
    <col min="3" max="3" width="53.40234375" style="907" customWidth="1"/>
    <col min="4" max="16384" width="9.16796875" style="907"/>
  </cols>
  <sheetData>
    <row r="1" spans="1:14" ht="74.25" customHeight="1" thickBot="1">
      <c r="A1" s="1275" t="s">
        <v>807</v>
      </c>
      <c r="B1" s="1276"/>
      <c r="C1" s="1277"/>
      <c r="D1" s="906"/>
      <c r="E1" s="906"/>
      <c r="F1" s="906"/>
      <c r="G1" s="906"/>
      <c r="H1" s="906"/>
      <c r="I1" s="906"/>
      <c r="J1" s="906"/>
      <c r="K1" s="906"/>
      <c r="L1" s="906"/>
      <c r="M1" s="906"/>
      <c r="N1" s="906"/>
    </row>
    <row r="2" spans="1:14" ht="21.75" thickBot="1">
      <c r="A2" s="908" t="s">
        <v>361</v>
      </c>
      <c r="B2" s="1278" t="str">
        <f>'DATA SHEET'!F4</f>
        <v>ENERCAPITA HZ SUNSET 14-31-69-19</v>
      </c>
      <c r="C2" s="1279"/>
      <c r="D2" s="909"/>
      <c r="E2" s="909"/>
      <c r="F2" s="909"/>
      <c r="G2" s="909"/>
      <c r="H2" s="909"/>
      <c r="I2" s="909"/>
      <c r="J2" s="909"/>
      <c r="K2" s="909"/>
      <c r="L2" s="909"/>
      <c r="M2" s="909"/>
      <c r="N2" s="909"/>
    </row>
    <row r="3" spans="1:14" ht="23.25" customHeight="1" thickBot="1">
      <c r="A3" s="910" t="s">
        <v>808</v>
      </c>
      <c r="B3" s="1280" t="str">
        <f>'DATA SHEET'!R5</f>
        <v>07-32--069-19W5</v>
      </c>
      <c r="C3" s="1281"/>
    </row>
    <row r="4" spans="1:14" ht="21" thickBot="1">
      <c r="A4" s="911" t="s">
        <v>809</v>
      </c>
      <c r="B4" s="1042">
        <v>17387</v>
      </c>
      <c r="C4" s="979" t="s">
        <v>1126</v>
      </c>
    </row>
    <row r="5" spans="1:14" ht="21" thickBot="1">
      <c r="A5" s="912" t="s">
        <v>810</v>
      </c>
      <c r="B5" s="913" t="s">
        <v>811</v>
      </c>
      <c r="C5" s="914" t="s">
        <v>812</v>
      </c>
    </row>
    <row r="6" spans="1:14" ht="15" thickTop="1">
      <c r="A6" s="915" t="s">
        <v>5</v>
      </c>
      <c r="B6" s="916" t="str">
        <f>'DATA SHEET'!R6</f>
        <v>Enercapita</v>
      </c>
      <c r="C6" s="917" t="s">
        <v>1025</v>
      </c>
    </row>
    <row r="7" spans="1:14" ht="14.25">
      <c r="A7" s="918" t="s">
        <v>813</v>
      </c>
      <c r="B7" s="919" t="str">
        <f>'DATA SHEET'!AF5</f>
        <v>Robyn Luft</v>
      </c>
      <c r="C7" s="920" t="str">
        <f>'DATA SHEET'!$AF$6</f>
        <v>(403) 318-2327</v>
      </c>
    </row>
    <row r="8" spans="1:14" ht="14.25">
      <c r="A8" s="918" t="s">
        <v>814</v>
      </c>
      <c r="B8" s="919" t="str">
        <f>'DATA SHEET'!AF21</f>
        <v>Bik Sandhu</v>
      </c>
      <c r="C8" s="917" t="str">
        <f>'DATA SHEET'!$AF$22</f>
        <v>(403) 369-3399</v>
      </c>
    </row>
    <row r="9" spans="1:14" ht="14.25">
      <c r="A9" s="918" t="s">
        <v>815</v>
      </c>
      <c r="B9" s="919" t="str">
        <f>'DATA SHEET'!H27</f>
        <v>Stampede Drilling</v>
      </c>
      <c r="C9" s="917">
        <v>52</v>
      </c>
    </row>
    <row r="10" spans="1:14" ht="14.25">
      <c r="A10" s="918" t="s">
        <v>32</v>
      </c>
      <c r="B10" s="919" t="str">
        <f>'DATA SHEET'!H29</f>
        <v>Dan Chabot</v>
      </c>
      <c r="C10" s="921" t="str">
        <f>'DATA SHEET'!H30</f>
        <v>(780) 222-1051</v>
      </c>
    </row>
    <row r="11" spans="1:14" ht="14.25">
      <c r="A11" s="918" t="s">
        <v>816</v>
      </c>
      <c r="B11" s="919" t="s">
        <v>1053</v>
      </c>
      <c r="C11" s="917" t="s">
        <v>1054</v>
      </c>
    </row>
    <row r="12" spans="1:14" ht="14.25">
      <c r="A12" s="918" t="s">
        <v>894</v>
      </c>
      <c r="B12" s="919" t="s">
        <v>1020</v>
      </c>
      <c r="C12" s="917" t="s">
        <v>1021</v>
      </c>
    </row>
    <row r="13" spans="1:14" ht="14.25">
      <c r="A13" s="918" t="s">
        <v>837</v>
      </c>
      <c r="B13" s="919" t="s">
        <v>888</v>
      </c>
      <c r="C13" s="921" t="s">
        <v>889</v>
      </c>
    </row>
    <row r="14" spans="1:14" ht="20.25">
      <c r="A14" s="912" t="s">
        <v>817</v>
      </c>
      <c r="B14" s="922"/>
      <c r="C14" s="923"/>
    </row>
    <row r="15" spans="1:14" ht="14.25">
      <c r="A15" s="918" t="s">
        <v>830</v>
      </c>
      <c r="B15" s="924" t="s">
        <v>895</v>
      </c>
      <c r="C15" s="917" t="s">
        <v>896</v>
      </c>
    </row>
    <row r="16" spans="1:14" ht="14.25">
      <c r="A16" s="918" t="s">
        <v>1026</v>
      </c>
      <c r="B16" s="924" t="s">
        <v>903</v>
      </c>
      <c r="C16" s="917" t="s">
        <v>904</v>
      </c>
    </row>
    <row r="17" spans="1:4" ht="14.25">
      <c r="A17" s="918" t="s">
        <v>818</v>
      </c>
      <c r="B17" s="924" t="s">
        <v>831</v>
      </c>
      <c r="C17" s="917" t="s">
        <v>905</v>
      </c>
    </row>
    <row r="18" spans="1:4" ht="14.25">
      <c r="A18" s="918" t="s">
        <v>819</v>
      </c>
      <c r="B18" s="925" t="s">
        <v>831</v>
      </c>
      <c r="C18" s="976" t="s">
        <v>901</v>
      </c>
      <c r="D18" s="977"/>
    </row>
    <row r="19" spans="1:4" ht="14.25">
      <c r="A19" s="918" t="s">
        <v>820</v>
      </c>
      <c r="B19" s="924" t="s">
        <v>831</v>
      </c>
      <c r="C19" s="917" t="s">
        <v>906</v>
      </c>
    </row>
    <row r="20" spans="1:4" ht="15" thickBot="1">
      <c r="A20" s="918" t="s">
        <v>821</v>
      </c>
      <c r="B20" s="926" t="s">
        <v>903</v>
      </c>
      <c r="C20" s="927" t="s">
        <v>907</v>
      </c>
    </row>
    <row r="21" spans="1:4" ht="21.75" thickTop="1" thickBot="1">
      <c r="A21" s="912" t="s">
        <v>822</v>
      </c>
      <c r="B21" s="928"/>
      <c r="C21" s="929"/>
    </row>
    <row r="22" spans="1:4" ht="15" thickTop="1">
      <c r="A22" s="918" t="s">
        <v>823</v>
      </c>
      <c r="B22" s="924" t="s">
        <v>897</v>
      </c>
      <c r="C22" s="917" t="s">
        <v>898</v>
      </c>
    </row>
    <row r="23" spans="1:4" ht="14.25">
      <c r="A23" s="918" t="s">
        <v>824</v>
      </c>
      <c r="B23" s="924" t="s">
        <v>899</v>
      </c>
      <c r="C23" s="917">
        <v>911</v>
      </c>
    </row>
    <row r="24" spans="1:4" ht="14.25">
      <c r="A24" s="918" t="s">
        <v>825</v>
      </c>
      <c r="B24" s="930" t="s">
        <v>902</v>
      </c>
      <c r="C24" s="1010">
        <v>15353</v>
      </c>
    </row>
    <row r="25" spans="1:4" ht="14.25">
      <c r="A25" s="918" t="s">
        <v>826</v>
      </c>
      <c r="B25" s="924" t="s">
        <v>899</v>
      </c>
      <c r="C25" s="917" t="s">
        <v>900</v>
      </c>
    </row>
    <row r="26" spans="1:4" ht="14.25">
      <c r="A26" s="918" t="s">
        <v>827</v>
      </c>
      <c r="B26" s="924" t="s">
        <v>831</v>
      </c>
      <c r="C26" s="917" t="s">
        <v>901</v>
      </c>
    </row>
    <row r="27" spans="1:4" ht="14.25">
      <c r="A27" s="918" t="s">
        <v>828</v>
      </c>
      <c r="B27" s="924" t="s">
        <v>899</v>
      </c>
      <c r="C27" s="917">
        <v>911</v>
      </c>
    </row>
    <row r="28" spans="1:4" ht="14.25">
      <c r="A28" s="932"/>
      <c r="C28" s="931"/>
    </row>
    <row r="29" spans="1:4">
      <c r="A29" s="1282" t="s">
        <v>829</v>
      </c>
      <c r="B29" s="1283"/>
      <c r="C29" s="1284"/>
    </row>
    <row r="30" spans="1:4" ht="13.5" thickBot="1">
      <c r="A30" s="1285"/>
      <c r="B30" s="1286"/>
      <c r="C30" s="1287"/>
    </row>
    <row r="31" spans="1:4" ht="27.75" customHeight="1" thickTop="1">
      <c r="A31" s="1288" t="str">
        <f>'DATA SHEET'!B77</f>
        <v xml:space="preserve">From Valleyview:North on hwy 49 to hwy 669 east on hwy 669 33.8km to hwy 747 south on hwy 747 10km  turn right into location </v>
      </c>
      <c r="B31" s="1289"/>
      <c r="C31" s="1290"/>
    </row>
    <row r="32" spans="1:4">
      <c r="A32" s="1291"/>
      <c r="B32" s="1292"/>
      <c r="C32" s="1293"/>
    </row>
    <row r="33" spans="1:3">
      <c r="A33" s="1291"/>
      <c r="B33" s="1292"/>
      <c r="C33" s="1293"/>
    </row>
    <row r="34" spans="1:3">
      <c r="A34" s="1291"/>
      <c r="B34" s="1292"/>
      <c r="C34" s="1293"/>
    </row>
    <row r="35" spans="1:3">
      <c r="A35" s="1291"/>
      <c r="B35" s="1292"/>
      <c r="C35" s="1293"/>
    </row>
    <row r="36" spans="1:3">
      <c r="A36" s="1291"/>
      <c r="B36" s="1292"/>
      <c r="C36" s="1293"/>
    </row>
    <row r="37" spans="1:3">
      <c r="A37" s="1291"/>
      <c r="B37" s="1292"/>
      <c r="C37" s="1293"/>
    </row>
    <row r="38" spans="1:3">
      <c r="A38" s="1291"/>
      <c r="B38" s="1292"/>
      <c r="C38" s="1293"/>
    </row>
    <row r="39" spans="1:3">
      <c r="A39" s="1291"/>
      <c r="B39" s="1292"/>
      <c r="C39" s="1293"/>
    </row>
    <row r="40" spans="1:3">
      <c r="A40" s="1291"/>
      <c r="B40" s="1292"/>
      <c r="C40" s="1293"/>
    </row>
    <row r="41" spans="1:3" ht="13.5" thickBot="1">
      <c r="A41" s="1294"/>
      <c r="B41" s="1295"/>
      <c r="C41" s="1296"/>
    </row>
    <row r="42" spans="1:3" ht="13.5" thickTop="1"/>
  </sheetData>
  <mergeCells count="5">
    <mergeCell ref="A1:C1"/>
    <mergeCell ref="B2:C2"/>
    <mergeCell ref="B3:C3"/>
    <mergeCell ref="A29:C30"/>
    <mergeCell ref="A31:C41"/>
  </mergeCells>
  <pageMargins left="0.70866141732283472" right="0.70866141732283472" top="0.74803149606299213" bottom="0.74803149606299213" header="0.31496062992125984" footer="0.31496062992125984"/>
  <pageSetup scale="65"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I108"/>
  <sheetViews>
    <sheetView topLeftCell="A7" zoomScale="70" zoomScaleNormal="70" zoomScaleSheetLayoutView="50" zoomScalePageLayoutView="70" workbookViewId="0">
      <selection activeCell="M27" sqref="M27"/>
    </sheetView>
  </sheetViews>
  <sheetFormatPr defaultColWidth="8.8984375" defaultRowHeight="12.75"/>
  <cols>
    <col min="1" max="1" width="3.50390625" customWidth="1"/>
    <col min="2" max="2" width="2.6953125" customWidth="1"/>
    <col min="3" max="3" width="23.05859375" customWidth="1"/>
    <col min="4" max="4" width="19.41796875" customWidth="1"/>
    <col min="5" max="5" width="27.10546875" customWidth="1"/>
    <col min="6" max="6" width="25.484375" customWidth="1"/>
    <col min="7" max="7" width="8.359375" customWidth="1"/>
    <col min="8" max="8" width="26.4296875" customWidth="1"/>
    <col min="9" max="9" width="1.48046875" customWidth="1"/>
  </cols>
  <sheetData>
    <row r="1" spans="1:9" ht="44.25" customHeight="1" thickBot="1">
      <c r="A1" s="1298" t="s">
        <v>665</v>
      </c>
      <c r="B1" s="1299"/>
      <c r="C1" s="1299"/>
      <c r="D1" s="1300"/>
      <c r="E1" s="1301" t="s">
        <v>339</v>
      </c>
      <c r="F1" s="1302"/>
      <c r="G1" s="1302"/>
      <c r="H1" s="1302"/>
      <c r="I1" s="1303"/>
    </row>
    <row r="2" spans="1:9" ht="10.5" customHeight="1">
      <c r="A2" s="493"/>
      <c r="B2" s="494"/>
      <c r="C2" s="494"/>
      <c r="D2" s="494"/>
      <c r="E2" s="494"/>
      <c r="F2" s="494"/>
      <c r="G2" s="494"/>
      <c r="H2" s="494"/>
      <c r="I2" s="495"/>
    </row>
    <row r="3" spans="1:9" s="483" customFormat="1" ht="19.5" customHeight="1">
      <c r="A3" s="508"/>
      <c r="B3" s="506" t="s">
        <v>641</v>
      </c>
      <c r="C3" s="481"/>
      <c r="D3" s="481"/>
      <c r="E3" s="481"/>
      <c r="F3" s="481"/>
      <c r="G3" s="1304" t="str">
        <f>'DATA SHEET'!R6</f>
        <v>Enercapita</v>
      </c>
      <c r="H3" s="1305"/>
      <c r="I3" s="516"/>
    </row>
    <row r="4" spans="1:9" s="483" customFormat="1" ht="9.75" customHeight="1">
      <c r="A4" s="480"/>
      <c r="B4" s="481"/>
      <c r="C4" s="481"/>
      <c r="D4" s="481"/>
      <c r="E4" s="481"/>
      <c r="F4" s="481"/>
      <c r="G4" s="484"/>
      <c r="H4" s="484"/>
      <c r="I4" s="516"/>
    </row>
    <row r="5" spans="1:9" s="483" customFormat="1" ht="20.25" customHeight="1">
      <c r="A5" s="508"/>
      <c r="B5" s="506" t="s">
        <v>643</v>
      </c>
      <c r="C5" s="481"/>
      <c r="D5" s="481"/>
      <c r="E5" s="576" t="str">
        <f>IF('DATA SHEET'!AF9="","",'DATA SHEET'!AF9)</f>
        <v>Kenneth Entze</v>
      </c>
      <c r="F5" s="577" t="str">
        <f>IF('DATA SHEET'!AF10="","",'DATA SHEET'!AF10)</f>
        <v>(587) 839-8948</v>
      </c>
      <c r="G5" s="485" t="s">
        <v>644</v>
      </c>
      <c r="H5" s="485"/>
      <c r="I5" s="509"/>
    </row>
    <row r="6" spans="1:9" s="483" customFormat="1" ht="24" customHeight="1">
      <c r="A6" s="508"/>
      <c r="B6" s="481" t="s">
        <v>645</v>
      </c>
      <c r="C6" s="481"/>
      <c r="D6" s="481"/>
      <c r="E6" s="481"/>
      <c r="F6" s="481"/>
      <c r="G6" s="481"/>
      <c r="H6" s="481"/>
      <c r="I6" s="482"/>
    </row>
    <row r="7" spans="1:9" s="483" customFormat="1" ht="6.75" customHeight="1" thickBot="1">
      <c r="A7" s="486"/>
      <c r="B7" s="481"/>
      <c r="C7" s="481"/>
      <c r="D7" s="481"/>
      <c r="E7" s="481"/>
      <c r="F7" s="481"/>
      <c r="G7" s="481"/>
      <c r="H7" s="481"/>
      <c r="I7" s="482"/>
    </row>
    <row r="8" spans="1:9" s="483" customFormat="1" ht="16.5" customHeight="1" thickBot="1">
      <c r="A8" s="486"/>
      <c r="B8" s="666" t="s">
        <v>778</v>
      </c>
      <c r="C8" s="481" t="s">
        <v>340</v>
      </c>
      <c r="D8" s="487"/>
      <c r="E8" s="481"/>
      <c r="F8" s="481"/>
      <c r="G8" s="481"/>
      <c r="H8" s="481"/>
      <c r="I8" s="482"/>
    </row>
    <row r="9" spans="1:9" s="483" customFormat="1" ht="6" customHeight="1" thickBot="1">
      <c r="A9" s="486"/>
      <c r="B9" s="481"/>
      <c r="C9" s="481"/>
      <c r="D9" s="481"/>
      <c r="E9" s="481"/>
      <c r="F9" s="481"/>
      <c r="G9" s="481"/>
      <c r="H9" s="481"/>
      <c r="I9" s="482"/>
    </row>
    <row r="10" spans="1:9" s="483" customFormat="1" ht="16.5" customHeight="1" thickBot="1">
      <c r="A10" s="486"/>
      <c r="B10" s="666"/>
      <c r="C10" s="481" t="s">
        <v>341</v>
      </c>
      <c r="D10" s="487"/>
      <c r="E10" s="481"/>
      <c r="F10" s="481"/>
      <c r="G10" s="481"/>
      <c r="H10" s="481"/>
      <c r="I10" s="482"/>
    </row>
    <row r="11" spans="1:9" s="483" customFormat="1" ht="5.25" customHeight="1" thickBot="1">
      <c r="A11" s="486"/>
      <c r="B11" s="481"/>
      <c r="C11" s="481"/>
      <c r="D11" s="481"/>
      <c r="E11" s="481"/>
      <c r="F11" s="481"/>
      <c r="G11" s="481"/>
      <c r="H11" s="481"/>
      <c r="I11" s="482"/>
    </row>
    <row r="12" spans="1:9" s="483" customFormat="1" ht="16.5" customHeight="1" thickBot="1">
      <c r="A12" s="486"/>
      <c r="B12" s="666"/>
      <c r="C12" s="481" t="s">
        <v>342</v>
      </c>
      <c r="D12" s="487"/>
      <c r="E12" s="481"/>
      <c r="F12" s="481"/>
      <c r="G12" s="481"/>
      <c r="H12" s="481"/>
      <c r="I12" s="482"/>
    </row>
    <row r="13" spans="1:9" s="483" customFormat="1" ht="4.5" customHeight="1">
      <c r="A13" s="486"/>
      <c r="B13" s="481"/>
      <c r="C13" s="481"/>
      <c r="D13" s="481"/>
      <c r="E13" s="481"/>
      <c r="F13" s="481"/>
      <c r="G13" s="481"/>
      <c r="H13" s="481"/>
      <c r="I13" s="482"/>
    </row>
    <row r="14" spans="1:9" s="483" customFormat="1" ht="25.5" customHeight="1">
      <c r="A14" s="508"/>
      <c r="B14" s="507" t="s">
        <v>611</v>
      </c>
      <c r="C14" s="481"/>
      <c r="D14" s="481"/>
      <c r="E14" s="481"/>
      <c r="F14" s="1306" t="str">
        <f>IF('DATA SHEET'!F4="","",'DATA SHEET'!F4)</f>
        <v>ENERCAPITA HZ SUNSET 14-31-69-19</v>
      </c>
      <c r="G14" s="1307"/>
      <c r="H14" s="1308"/>
      <c r="I14" s="517"/>
    </row>
    <row r="15" spans="1:9" s="483" customFormat="1" ht="6" customHeight="1">
      <c r="A15" s="486"/>
      <c r="B15" s="481"/>
      <c r="C15" s="481"/>
      <c r="D15" s="481"/>
      <c r="E15" s="481"/>
      <c r="F15" s="481"/>
      <c r="G15" s="481"/>
      <c r="H15" s="481"/>
      <c r="I15" s="482"/>
    </row>
    <row r="16" spans="1:9" s="483" customFormat="1" ht="4.5" customHeight="1">
      <c r="A16" s="486"/>
      <c r="B16" s="488"/>
      <c r="C16" s="488"/>
      <c r="D16" s="488"/>
      <c r="E16" s="481"/>
      <c r="F16" s="481"/>
      <c r="G16" s="481"/>
      <c r="H16" s="481"/>
      <c r="I16" s="482"/>
    </row>
    <row r="17" spans="1:9" s="483" customFormat="1" ht="18.95" customHeight="1">
      <c r="A17" s="508"/>
      <c r="B17" s="506" t="s">
        <v>612</v>
      </c>
      <c r="C17" s="488"/>
      <c r="D17" s="488"/>
      <c r="E17" s="496" t="str">
        <f>IF('DATA SHEET'!AF21="","",'DATA SHEET'!AF21)</f>
        <v>Bik Sandhu</v>
      </c>
      <c r="F17" s="497" t="s">
        <v>539</v>
      </c>
      <c r="G17" s="1309" t="str">
        <f>IF('DATA SHEET'!AF22="","",'DATA SHEET'!AF22)</f>
        <v>(403) 369-3399</v>
      </c>
      <c r="H17" s="1310"/>
      <c r="I17" s="518"/>
    </row>
    <row r="18" spans="1:9" ht="6" customHeight="1">
      <c r="A18" s="350"/>
      <c r="B18" s="349"/>
      <c r="C18" s="349"/>
      <c r="D18" s="349"/>
      <c r="E18" s="349"/>
      <c r="F18" s="349"/>
      <c r="G18" s="349"/>
      <c r="H18" s="349"/>
      <c r="I18" s="519"/>
    </row>
    <row r="19" spans="1:9" s="483" customFormat="1" ht="15.75" customHeight="1">
      <c r="A19" s="514"/>
      <c r="B19" s="481" t="s">
        <v>613</v>
      </c>
      <c r="C19" s="481"/>
      <c r="D19" s="481"/>
      <c r="E19" s="481"/>
      <c r="F19" s="481"/>
      <c r="G19" s="481"/>
      <c r="H19" s="481"/>
      <c r="I19" s="482"/>
    </row>
    <row r="20" spans="1:9" s="483" customFormat="1" ht="15.75" customHeight="1">
      <c r="A20" s="513" t="s">
        <v>642</v>
      </c>
      <c r="B20" s="481" t="s">
        <v>614</v>
      </c>
      <c r="C20" s="481"/>
      <c r="D20" s="481"/>
      <c r="E20" s="481"/>
      <c r="F20" s="481"/>
      <c r="G20" s="481"/>
      <c r="H20" s="481"/>
      <c r="I20" s="482"/>
    </row>
    <row r="21" spans="1:9" s="483" customFormat="1" ht="15.75" customHeight="1">
      <c r="A21" s="513" t="s">
        <v>642</v>
      </c>
      <c r="B21" s="481" t="s">
        <v>615</v>
      </c>
      <c r="C21" s="481"/>
      <c r="D21" s="481"/>
      <c r="E21" s="481"/>
      <c r="F21" s="481"/>
      <c r="G21" s="481"/>
      <c r="H21" s="481"/>
      <c r="I21" s="482"/>
    </row>
    <row r="22" spans="1:9" s="483" customFormat="1" ht="15.75" customHeight="1">
      <c r="A22" s="513" t="s">
        <v>642</v>
      </c>
      <c r="B22" s="1297" t="s">
        <v>616</v>
      </c>
      <c r="C22" s="1297"/>
      <c r="D22" s="1297"/>
      <c r="E22" s="1297"/>
      <c r="F22" s="1297"/>
      <c r="G22" s="1297"/>
      <c r="H22" s="1297"/>
      <c r="I22" s="489"/>
    </row>
    <row r="23" spans="1:9" s="483" customFormat="1" ht="15.75" customHeight="1">
      <c r="A23" s="513"/>
      <c r="B23" s="1297"/>
      <c r="C23" s="1297"/>
      <c r="D23" s="1297"/>
      <c r="E23" s="1297"/>
      <c r="F23" s="1297"/>
      <c r="G23" s="1297"/>
      <c r="H23" s="1297"/>
      <c r="I23" s="489"/>
    </row>
    <row r="24" spans="1:9" s="483" customFormat="1" ht="15.75" customHeight="1">
      <c r="A24" s="513" t="s">
        <v>642</v>
      </c>
      <c r="B24" s="490" t="s">
        <v>617</v>
      </c>
      <c r="C24" s="491"/>
      <c r="D24" s="491"/>
      <c r="E24" s="491"/>
      <c r="F24" s="491"/>
      <c r="G24" s="491"/>
      <c r="H24" s="491"/>
      <c r="I24" s="489"/>
    </row>
    <row r="25" spans="1:9" s="483" customFormat="1" ht="15.75" customHeight="1">
      <c r="A25" s="513"/>
      <c r="B25" s="490" t="s">
        <v>618</v>
      </c>
      <c r="C25" s="490" t="s">
        <v>619</v>
      </c>
      <c r="D25" s="491"/>
      <c r="E25" s="491"/>
      <c r="F25" s="491"/>
      <c r="G25" s="491"/>
      <c r="H25" s="491"/>
      <c r="I25" s="489"/>
    </row>
    <row r="26" spans="1:9" s="483" customFormat="1" ht="15.75" customHeight="1">
      <c r="A26" s="513"/>
      <c r="B26" s="490" t="s">
        <v>618</v>
      </c>
      <c r="C26" s="490" t="s">
        <v>620</v>
      </c>
      <c r="D26" s="491"/>
      <c r="E26" s="491"/>
      <c r="F26" s="491"/>
      <c r="G26" s="491"/>
      <c r="H26" s="491"/>
      <c r="I26" s="489"/>
    </row>
    <row r="27" spans="1:9" s="483" customFormat="1" ht="15.75" customHeight="1">
      <c r="A27" s="513"/>
      <c r="B27" s="490" t="s">
        <v>618</v>
      </c>
      <c r="C27" s="490" t="s">
        <v>621</v>
      </c>
      <c r="D27" s="491"/>
      <c r="E27" s="491"/>
      <c r="F27" s="491"/>
      <c r="G27" s="491"/>
      <c r="H27" s="491"/>
      <c r="I27" s="489"/>
    </row>
    <row r="28" spans="1:9" s="483" customFormat="1" ht="15.75" customHeight="1">
      <c r="A28" s="513" t="s">
        <v>642</v>
      </c>
      <c r="B28" s="1297" t="s">
        <v>622</v>
      </c>
      <c r="C28" s="1297"/>
      <c r="D28" s="1297"/>
      <c r="E28" s="1297"/>
      <c r="F28" s="1297"/>
      <c r="G28" s="1297"/>
      <c r="H28" s="1297"/>
      <c r="I28" s="489"/>
    </row>
    <row r="29" spans="1:9" s="483" customFormat="1" ht="15.75" customHeight="1">
      <c r="A29" s="513"/>
      <c r="B29" s="1297"/>
      <c r="C29" s="1297"/>
      <c r="D29" s="1297"/>
      <c r="E29" s="1297"/>
      <c r="F29" s="1297"/>
      <c r="G29" s="1297"/>
      <c r="H29" s="1297"/>
      <c r="I29" s="489"/>
    </row>
    <row r="30" spans="1:9" s="483" customFormat="1" ht="15.75" customHeight="1">
      <c r="A30" s="513" t="s">
        <v>642</v>
      </c>
      <c r="B30" s="490" t="s">
        <v>623</v>
      </c>
      <c r="C30" s="491"/>
      <c r="D30" s="491"/>
      <c r="E30" s="491"/>
      <c r="F30" s="491"/>
      <c r="G30" s="491"/>
      <c r="H30" s="491"/>
      <c r="I30" s="489"/>
    </row>
    <row r="31" spans="1:9" s="483" customFormat="1" ht="15.75" customHeight="1">
      <c r="A31" s="513"/>
      <c r="B31" s="490" t="s">
        <v>618</v>
      </c>
      <c r="C31" s="490" t="s">
        <v>624</v>
      </c>
      <c r="D31" s="491"/>
      <c r="E31" s="491"/>
      <c r="F31" s="491"/>
      <c r="G31" s="491"/>
      <c r="H31" s="491"/>
      <c r="I31" s="489"/>
    </row>
    <row r="32" spans="1:9" s="483" customFormat="1" ht="15.75" customHeight="1">
      <c r="A32" s="513"/>
      <c r="B32" s="490" t="s">
        <v>618</v>
      </c>
      <c r="C32" s="490" t="s">
        <v>625</v>
      </c>
      <c r="D32" s="491"/>
      <c r="E32" s="491"/>
      <c r="F32" s="491"/>
      <c r="G32" s="491"/>
      <c r="H32" s="491"/>
      <c r="I32" s="489"/>
    </row>
    <row r="33" spans="1:9" s="483" customFormat="1" ht="15.75" customHeight="1">
      <c r="A33" s="513"/>
      <c r="B33" s="490" t="s">
        <v>618</v>
      </c>
      <c r="C33" s="490" t="s">
        <v>626</v>
      </c>
      <c r="D33" s="491"/>
      <c r="E33" s="491"/>
      <c r="F33" s="491"/>
      <c r="G33" s="491"/>
      <c r="H33" s="491"/>
      <c r="I33" s="489"/>
    </row>
    <row r="34" spans="1:9" s="483" customFormat="1" ht="15.75" customHeight="1">
      <c r="A34" s="513" t="s">
        <v>642</v>
      </c>
      <c r="B34" s="490" t="s">
        <v>627</v>
      </c>
      <c r="C34" s="490"/>
      <c r="D34" s="491"/>
      <c r="E34" s="491"/>
      <c r="F34" s="491"/>
      <c r="G34" s="491"/>
      <c r="H34" s="491"/>
      <c r="I34" s="489"/>
    </row>
    <row r="35" spans="1:9" s="483" customFormat="1" ht="15.75" customHeight="1">
      <c r="A35" s="513" t="s">
        <v>642</v>
      </c>
      <c r="B35" s="490" t="s">
        <v>628</v>
      </c>
      <c r="C35" s="490"/>
      <c r="D35" s="491"/>
      <c r="E35" s="491"/>
      <c r="F35" s="491"/>
      <c r="G35" s="491"/>
      <c r="H35" s="491"/>
      <c r="I35" s="489"/>
    </row>
    <row r="36" spans="1:9" s="483" customFormat="1" ht="15.75" customHeight="1">
      <c r="A36" s="486"/>
      <c r="B36" s="490" t="s">
        <v>618</v>
      </c>
      <c r="C36" s="490" t="s">
        <v>629</v>
      </c>
      <c r="D36" s="491"/>
      <c r="E36" s="491"/>
      <c r="F36" s="491"/>
      <c r="G36" s="491"/>
      <c r="H36" s="491"/>
      <c r="I36" s="489"/>
    </row>
    <row r="37" spans="1:9" s="483" customFormat="1" ht="15.75" customHeight="1">
      <c r="A37" s="486"/>
      <c r="B37" s="490" t="s">
        <v>618</v>
      </c>
      <c r="C37" s="490" t="s">
        <v>630</v>
      </c>
      <c r="D37" s="491"/>
      <c r="E37" s="491"/>
      <c r="F37" s="491"/>
      <c r="G37" s="491"/>
      <c r="H37" s="491"/>
      <c r="I37" s="489"/>
    </row>
    <row r="38" spans="1:9" s="483" customFormat="1" ht="15.75" customHeight="1">
      <c r="A38" s="486"/>
      <c r="B38" s="490" t="s">
        <v>618</v>
      </c>
      <c r="C38" s="490" t="s">
        <v>631</v>
      </c>
      <c r="D38" s="491"/>
      <c r="E38" s="491"/>
      <c r="F38" s="491"/>
      <c r="G38" s="491"/>
      <c r="H38" s="491"/>
      <c r="I38" s="489"/>
    </row>
    <row r="39" spans="1:9" s="483" customFormat="1" ht="7.5" customHeight="1">
      <c r="A39" s="486"/>
      <c r="B39" s="490"/>
      <c r="C39" s="490"/>
      <c r="D39" s="491"/>
      <c r="E39" s="491"/>
      <c r="F39" s="491"/>
      <c r="G39" s="491"/>
      <c r="H39" s="491"/>
      <c r="I39" s="489"/>
    </row>
    <row r="40" spans="1:9" s="483" customFormat="1" ht="54" customHeight="1">
      <c r="A40" s="508"/>
      <c r="B40" s="1311" t="s">
        <v>632</v>
      </c>
      <c r="C40" s="1311"/>
      <c r="D40" s="1311"/>
      <c r="E40" s="1311"/>
      <c r="F40" s="1311"/>
      <c r="G40" s="1311"/>
      <c r="H40" s="1311"/>
      <c r="I40" s="505"/>
    </row>
    <row r="41" spans="1:9" s="483" customFormat="1" ht="20.25" customHeight="1">
      <c r="A41" s="508"/>
      <c r="B41" s="492" t="s">
        <v>633</v>
      </c>
      <c r="C41" s="492"/>
      <c r="D41" s="492"/>
      <c r="E41" s="492"/>
      <c r="F41" s="492"/>
      <c r="G41" s="1312" t="str">
        <f>'DATA SHEET'!R6</f>
        <v>Enercapita</v>
      </c>
      <c r="H41" s="1313"/>
      <c r="I41" s="520"/>
    </row>
    <row r="42" spans="1:9" s="483" customFormat="1" ht="9" customHeight="1">
      <c r="A42" s="486"/>
      <c r="B42" s="481"/>
      <c r="C42" s="481"/>
      <c r="D42" s="481"/>
      <c r="E42" s="481"/>
      <c r="F42" s="481"/>
      <c r="G42" s="481"/>
      <c r="H42" s="481"/>
      <c r="I42" s="482"/>
    </row>
    <row r="43" spans="1:9" s="483" customFormat="1" ht="18" customHeight="1">
      <c r="A43" s="513" t="s">
        <v>343</v>
      </c>
      <c r="B43" s="1314" t="s">
        <v>634</v>
      </c>
      <c r="C43" s="1314"/>
      <c r="D43" s="1314"/>
      <c r="E43" s="1314"/>
      <c r="F43" s="1314"/>
      <c r="G43" s="1314"/>
      <c r="H43" s="1314"/>
      <c r="I43" s="521"/>
    </row>
    <row r="44" spans="1:9" s="483" customFormat="1" ht="17.25" customHeight="1">
      <c r="A44" s="513"/>
      <c r="B44" s="1314"/>
      <c r="C44" s="1314"/>
      <c r="D44" s="1314"/>
      <c r="E44" s="1314"/>
      <c r="F44" s="1314"/>
      <c r="G44" s="1314"/>
      <c r="H44" s="1314"/>
      <c r="I44" s="521"/>
    </row>
    <row r="45" spans="1:9" s="483" customFormat="1" ht="18" customHeight="1">
      <c r="A45" s="513" t="s">
        <v>343</v>
      </c>
      <c r="B45" s="481" t="s">
        <v>344</v>
      </c>
      <c r="C45" s="481"/>
      <c r="D45" s="481"/>
      <c r="E45" s="481"/>
      <c r="F45" s="481"/>
      <c r="G45" s="481"/>
      <c r="H45" s="481"/>
      <c r="I45" s="482"/>
    </row>
    <row r="46" spans="1:9" s="483" customFormat="1" ht="18" customHeight="1">
      <c r="A46" s="486"/>
      <c r="B46" s="481"/>
      <c r="C46" s="481"/>
      <c r="D46" s="481"/>
      <c r="E46" s="481"/>
      <c r="F46" s="481"/>
      <c r="G46" s="481"/>
      <c r="H46" s="481"/>
      <c r="I46" s="482"/>
    </row>
    <row r="47" spans="1:9" s="483" customFormat="1" ht="18" customHeight="1">
      <c r="A47" s="486"/>
      <c r="B47" s="1315"/>
      <c r="C47" s="1315"/>
      <c r="D47" s="1315"/>
      <c r="E47" s="1315" t="s">
        <v>648</v>
      </c>
      <c r="F47" s="1315"/>
      <c r="G47" s="1315"/>
      <c r="H47" s="1315"/>
      <c r="I47" s="482"/>
    </row>
    <row r="48" spans="1:9" s="483" customFormat="1" ht="19.5" customHeight="1">
      <c r="A48" s="526"/>
      <c r="B48" s="527" t="s">
        <v>346</v>
      </c>
      <c r="C48" s="487"/>
      <c r="D48" s="487"/>
      <c r="E48" s="527" t="s">
        <v>347</v>
      </c>
      <c r="F48" s="487"/>
      <c r="G48" s="527" t="s">
        <v>345</v>
      </c>
      <c r="H48" s="481"/>
      <c r="I48" s="482"/>
    </row>
    <row r="49" spans="1:9" s="483" customFormat="1" ht="18" customHeight="1">
      <c r="A49" s="486" t="s">
        <v>348</v>
      </c>
      <c r="B49" s="481"/>
      <c r="C49" s="481"/>
      <c r="D49" s="481"/>
      <c r="E49" s="481"/>
      <c r="F49" s="481"/>
      <c r="G49" s="481"/>
      <c r="H49" s="481"/>
      <c r="I49" s="482"/>
    </row>
    <row r="50" spans="1:9" ht="18" customHeight="1" thickBot="1">
      <c r="A50" s="352"/>
      <c r="B50" s="353"/>
      <c r="C50" s="353"/>
      <c r="D50" s="353"/>
      <c r="E50" s="353"/>
      <c r="F50" s="353"/>
      <c r="G50" s="353"/>
      <c r="H50" s="353"/>
      <c r="I50" s="354"/>
    </row>
    <row r="51" spans="1:9" ht="15" customHeight="1">
      <c r="A51" s="349"/>
      <c r="B51" s="349"/>
      <c r="C51" s="349"/>
      <c r="D51" s="349"/>
      <c r="E51" s="349"/>
      <c r="F51" s="349"/>
      <c r="G51" s="349"/>
      <c r="H51" s="349"/>
      <c r="I51" s="349"/>
    </row>
    <row r="52" spans="1:9" ht="18" hidden="1" customHeight="1" thickBot="1">
      <c r="A52" s="349"/>
      <c r="B52" s="349"/>
      <c r="C52" s="349"/>
      <c r="D52" s="349"/>
      <c r="E52" s="349"/>
      <c r="F52" s="349"/>
      <c r="G52" s="349"/>
      <c r="H52" s="349"/>
      <c r="I52" s="349"/>
    </row>
    <row r="53" spans="1:9" ht="14.25">
      <c r="A53" s="51"/>
      <c r="B53" s="51"/>
      <c r="C53" s="51"/>
      <c r="D53" s="51"/>
      <c r="E53" s="51"/>
      <c r="F53" s="51"/>
      <c r="G53" s="51"/>
      <c r="H53" s="51"/>
      <c r="I53" s="51"/>
    </row>
    <row r="54" spans="1:9" ht="14.25">
      <c r="A54" s="51"/>
      <c r="B54" s="51"/>
      <c r="C54" s="51"/>
      <c r="D54" s="51"/>
      <c r="E54" s="51"/>
      <c r="F54" s="51"/>
      <c r="G54" s="51"/>
      <c r="H54" s="51"/>
      <c r="I54" s="51"/>
    </row>
    <row r="55" spans="1:9" ht="14.25">
      <c r="A55" s="51"/>
      <c r="B55" s="51"/>
      <c r="C55" s="51"/>
      <c r="D55" s="51"/>
      <c r="E55" s="51"/>
      <c r="F55" s="51"/>
      <c r="G55" s="51"/>
      <c r="H55" s="51"/>
      <c r="I55" s="51"/>
    </row>
    <row r="56" spans="1:9" ht="14.25">
      <c r="A56" s="51"/>
      <c r="B56" s="51"/>
      <c r="C56" s="51"/>
      <c r="D56" s="51"/>
      <c r="E56" s="51"/>
      <c r="F56" s="51"/>
      <c r="G56" s="51"/>
      <c r="H56" s="51"/>
      <c r="I56" s="51"/>
    </row>
    <row r="57" spans="1:9" ht="14.25">
      <c r="A57" s="51"/>
      <c r="B57" s="51"/>
      <c r="C57" s="51"/>
      <c r="D57" s="51"/>
      <c r="E57" s="51"/>
      <c r="F57" s="51"/>
      <c r="G57" s="51"/>
      <c r="H57" s="51"/>
      <c r="I57" s="51"/>
    </row>
    <row r="58" spans="1:9" ht="14.25">
      <c r="A58" s="51"/>
      <c r="B58" s="51"/>
      <c r="C58" s="51"/>
      <c r="D58" s="51"/>
      <c r="E58" s="51"/>
      <c r="F58" s="51"/>
      <c r="G58" s="51"/>
      <c r="H58" s="51"/>
      <c r="I58" s="51"/>
    </row>
    <row r="59" spans="1:9" ht="14.25">
      <c r="A59" s="51"/>
      <c r="B59" s="51"/>
      <c r="C59" s="51"/>
      <c r="D59" s="51"/>
      <c r="E59" s="51"/>
      <c r="F59" s="51"/>
      <c r="G59" s="51"/>
      <c r="H59" s="51"/>
      <c r="I59" s="51"/>
    </row>
    <row r="60" spans="1:9" ht="14.25">
      <c r="A60" s="51"/>
      <c r="B60" s="51"/>
      <c r="C60" s="51"/>
      <c r="D60" s="51"/>
      <c r="E60" s="51"/>
      <c r="F60" s="51"/>
      <c r="G60" s="51"/>
      <c r="H60" s="51"/>
      <c r="I60" s="51"/>
    </row>
    <row r="61" spans="1:9" ht="14.25">
      <c r="A61" s="51"/>
      <c r="B61" s="51"/>
      <c r="C61" s="51"/>
      <c r="D61" s="51"/>
      <c r="E61" s="51"/>
      <c r="F61" s="51"/>
      <c r="G61" s="51"/>
      <c r="H61" s="51"/>
      <c r="I61" s="51"/>
    </row>
    <row r="62" spans="1:9" ht="14.25">
      <c r="A62" s="51"/>
      <c r="B62" s="51"/>
      <c r="C62" s="51"/>
      <c r="D62" s="51"/>
      <c r="E62" s="51"/>
      <c r="F62" s="51"/>
      <c r="G62" s="51"/>
      <c r="H62" s="51"/>
      <c r="I62" s="51"/>
    </row>
    <row r="63" spans="1:9" ht="14.25">
      <c r="A63" s="51"/>
      <c r="B63" s="51"/>
      <c r="C63" s="51"/>
      <c r="D63" s="51"/>
      <c r="E63" s="51"/>
      <c r="F63" s="51"/>
      <c r="G63" s="51"/>
      <c r="H63" s="51"/>
      <c r="I63" s="51"/>
    </row>
    <row r="64" spans="1:9" ht="14.25">
      <c r="A64" s="51"/>
      <c r="B64" s="51"/>
      <c r="C64" s="51"/>
      <c r="D64" s="51"/>
      <c r="E64" s="51"/>
      <c r="F64" s="51"/>
      <c r="G64" s="51"/>
      <c r="H64" s="51"/>
      <c r="I64" s="51"/>
    </row>
    <row r="65" spans="1:9" ht="14.25">
      <c r="A65" s="51"/>
      <c r="B65" s="51"/>
      <c r="C65" s="51"/>
      <c r="D65" s="51"/>
      <c r="E65" s="51"/>
      <c r="F65" s="51"/>
      <c r="G65" s="51"/>
      <c r="H65" s="51"/>
      <c r="I65" s="51"/>
    </row>
    <row r="66" spans="1:9" ht="14.25">
      <c r="A66" s="51"/>
      <c r="B66" s="51"/>
      <c r="C66" s="51"/>
      <c r="D66" s="51"/>
      <c r="E66" s="51"/>
      <c r="F66" s="51"/>
      <c r="G66" s="51"/>
      <c r="H66" s="51"/>
      <c r="I66" s="51"/>
    </row>
    <row r="67" spans="1:9" ht="14.25">
      <c r="A67" s="51"/>
      <c r="B67" s="51"/>
      <c r="C67" s="51"/>
      <c r="D67" s="51"/>
      <c r="E67" s="51"/>
      <c r="F67" s="51"/>
      <c r="G67" s="51"/>
      <c r="H67" s="51"/>
      <c r="I67" s="51"/>
    </row>
    <row r="68" spans="1:9" ht="14.25">
      <c r="A68" s="51"/>
      <c r="B68" s="51"/>
      <c r="C68" s="51"/>
      <c r="D68" s="51"/>
      <c r="E68" s="51"/>
      <c r="F68" s="51"/>
      <c r="G68" s="51"/>
      <c r="H68" s="51"/>
      <c r="I68" s="51"/>
    </row>
    <row r="69" spans="1:9" ht="14.25">
      <c r="A69" s="51"/>
      <c r="B69" s="51"/>
      <c r="C69" s="51"/>
      <c r="D69" s="51"/>
      <c r="E69" s="51"/>
      <c r="F69" s="51"/>
      <c r="G69" s="51"/>
      <c r="H69" s="51"/>
      <c r="I69" s="51"/>
    </row>
    <row r="70" spans="1:9" ht="14.25">
      <c r="A70" s="51"/>
      <c r="B70" s="51"/>
      <c r="C70" s="51"/>
      <c r="D70" s="51"/>
      <c r="E70" s="51"/>
      <c r="F70" s="51"/>
      <c r="G70" s="51"/>
      <c r="H70" s="51"/>
      <c r="I70" s="51"/>
    </row>
    <row r="71" spans="1:9" ht="14.25">
      <c r="A71" s="51"/>
      <c r="B71" s="51"/>
      <c r="C71" s="51"/>
      <c r="D71" s="51"/>
      <c r="E71" s="51"/>
      <c r="F71" s="51"/>
      <c r="G71" s="51"/>
      <c r="H71" s="51"/>
      <c r="I71" s="51"/>
    </row>
    <row r="72" spans="1:9" ht="14.25">
      <c r="A72" s="51"/>
      <c r="B72" s="51"/>
      <c r="C72" s="51"/>
      <c r="D72" s="51"/>
      <c r="E72" s="51"/>
      <c r="F72" s="51"/>
      <c r="G72" s="51"/>
      <c r="H72" s="51"/>
      <c r="I72" s="51"/>
    </row>
    <row r="73" spans="1:9" ht="14.25">
      <c r="A73" s="51"/>
      <c r="B73" s="51"/>
      <c r="C73" s="51"/>
      <c r="D73" s="51"/>
      <c r="E73" s="51"/>
      <c r="F73" s="51"/>
      <c r="G73" s="51"/>
      <c r="H73" s="51"/>
      <c r="I73" s="51"/>
    </row>
    <row r="74" spans="1:9" ht="14.25">
      <c r="A74" s="51"/>
      <c r="B74" s="51"/>
      <c r="C74" s="51"/>
      <c r="D74" s="51"/>
      <c r="E74" s="51"/>
      <c r="F74" s="51"/>
      <c r="G74" s="51"/>
      <c r="H74" s="51"/>
      <c r="I74" s="51"/>
    </row>
    <row r="75" spans="1:9" ht="14.25">
      <c r="A75" s="51"/>
      <c r="B75" s="51"/>
      <c r="C75" s="51"/>
      <c r="D75" s="51"/>
      <c r="E75" s="51"/>
      <c r="F75" s="51"/>
      <c r="G75" s="51"/>
      <c r="H75" s="51"/>
      <c r="I75" s="51"/>
    </row>
    <row r="76" spans="1:9" ht="14.25">
      <c r="A76" s="51"/>
      <c r="B76" s="51"/>
      <c r="C76" s="51"/>
      <c r="D76" s="51"/>
      <c r="E76" s="51"/>
      <c r="F76" s="51"/>
      <c r="G76" s="51"/>
      <c r="H76" s="51"/>
      <c r="I76" s="51"/>
    </row>
    <row r="77" spans="1:9" ht="14.25">
      <c r="A77" s="51"/>
      <c r="B77" s="51"/>
      <c r="C77" s="51"/>
      <c r="D77" s="51"/>
      <c r="E77" s="51"/>
      <c r="F77" s="51"/>
      <c r="G77" s="51"/>
      <c r="H77" s="51"/>
      <c r="I77" s="51"/>
    </row>
    <row r="78" spans="1:9" ht="14.25">
      <c r="A78" s="51"/>
      <c r="B78" s="51"/>
      <c r="C78" s="51"/>
      <c r="D78" s="51"/>
      <c r="E78" s="51"/>
      <c r="F78" s="51"/>
      <c r="G78" s="51"/>
      <c r="H78" s="51"/>
      <c r="I78" s="51"/>
    </row>
    <row r="79" spans="1:9" ht="14.25">
      <c r="A79" s="51"/>
      <c r="B79" s="51"/>
      <c r="C79" s="51"/>
      <c r="D79" s="51"/>
      <c r="E79" s="51"/>
      <c r="F79" s="51"/>
      <c r="G79" s="51"/>
      <c r="H79" s="51"/>
      <c r="I79" s="51"/>
    </row>
    <row r="80" spans="1:9" ht="14.25">
      <c r="A80" s="51"/>
      <c r="B80" s="51"/>
      <c r="C80" s="51"/>
      <c r="D80" s="51"/>
      <c r="E80" s="51"/>
      <c r="F80" s="51"/>
      <c r="G80" s="51"/>
      <c r="H80" s="51"/>
      <c r="I80" s="51"/>
    </row>
    <row r="81" spans="1:9" ht="14.25">
      <c r="A81" s="51"/>
      <c r="B81" s="51"/>
      <c r="C81" s="51"/>
      <c r="D81" s="51"/>
      <c r="E81" s="51"/>
      <c r="F81" s="51"/>
      <c r="G81" s="51"/>
      <c r="H81" s="51"/>
      <c r="I81" s="51"/>
    </row>
    <row r="82" spans="1:9" ht="14.25">
      <c r="A82" s="51"/>
      <c r="B82" s="51"/>
      <c r="C82" s="51"/>
      <c r="D82" s="51"/>
      <c r="E82" s="51"/>
      <c r="F82" s="51"/>
      <c r="G82" s="51"/>
      <c r="H82" s="51"/>
      <c r="I82" s="51"/>
    </row>
    <row r="83" spans="1:9" ht="14.25">
      <c r="A83" s="51"/>
      <c r="B83" s="51"/>
      <c r="C83" s="51"/>
      <c r="D83" s="51"/>
      <c r="E83" s="51"/>
      <c r="F83" s="51"/>
      <c r="G83" s="51"/>
      <c r="H83" s="51"/>
      <c r="I83" s="51"/>
    </row>
    <row r="84" spans="1:9" ht="14.25">
      <c r="A84" s="51"/>
      <c r="B84" s="51"/>
      <c r="C84" s="51"/>
      <c r="D84" s="51"/>
      <c r="E84" s="51"/>
      <c r="F84" s="51"/>
      <c r="G84" s="51"/>
      <c r="H84" s="51"/>
      <c r="I84" s="51"/>
    </row>
    <row r="85" spans="1:9" ht="14.25">
      <c r="A85" s="51"/>
      <c r="B85" s="51"/>
      <c r="C85" s="51"/>
      <c r="D85" s="51"/>
      <c r="E85" s="51"/>
      <c r="F85" s="51"/>
      <c r="G85" s="51"/>
      <c r="H85" s="51"/>
      <c r="I85" s="51"/>
    </row>
    <row r="86" spans="1:9" ht="14.25">
      <c r="A86" s="51"/>
      <c r="B86" s="51"/>
      <c r="C86" s="51"/>
      <c r="D86" s="51"/>
      <c r="E86" s="51"/>
      <c r="F86" s="51"/>
      <c r="G86" s="51"/>
      <c r="H86" s="51"/>
      <c r="I86" s="51"/>
    </row>
    <row r="87" spans="1:9" ht="14.25">
      <c r="A87" s="51"/>
      <c r="B87" s="51"/>
      <c r="C87" s="51"/>
      <c r="D87" s="51"/>
      <c r="E87" s="51"/>
      <c r="F87" s="51"/>
      <c r="G87" s="51"/>
      <c r="H87" s="51"/>
      <c r="I87" s="51"/>
    </row>
    <row r="88" spans="1:9" ht="14.25">
      <c r="A88" s="51"/>
      <c r="B88" s="51"/>
      <c r="C88" s="51"/>
      <c r="D88" s="51"/>
      <c r="E88" s="51"/>
      <c r="F88" s="51"/>
      <c r="G88" s="51"/>
      <c r="H88" s="51"/>
      <c r="I88" s="51"/>
    </row>
    <row r="89" spans="1:9" ht="14.25">
      <c r="A89" s="51"/>
      <c r="B89" s="51"/>
      <c r="C89" s="51"/>
      <c r="D89" s="51"/>
      <c r="E89" s="51"/>
      <c r="F89" s="51"/>
      <c r="G89" s="51"/>
      <c r="H89" s="51"/>
      <c r="I89" s="51"/>
    </row>
    <row r="90" spans="1:9" ht="14.25">
      <c r="A90" s="51"/>
      <c r="B90" s="51"/>
      <c r="C90" s="51"/>
      <c r="D90" s="51"/>
      <c r="E90" s="51"/>
      <c r="F90" s="51"/>
      <c r="G90" s="51"/>
      <c r="H90" s="51"/>
      <c r="I90" s="51"/>
    </row>
    <row r="91" spans="1:9" ht="14.25">
      <c r="A91" s="51"/>
      <c r="B91" s="51"/>
      <c r="C91" s="51"/>
      <c r="D91" s="51"/>
      <c r="E91" s="51"/>
      <c r="F91" s="51"/>
      <c r="G91" s="51"/>
      <c r="H91" s="51"/>
      <c r="I91" s="51"/>
    </row>
    <row r="92" spans="1:9" ht="14.25">
      <c r="A92" s="51"/>
      <c r="B92" s="51"/>
      <c r="C92" s="51"/>
      <c r="D92" s="51"/>
      <c r="E92" s="51"/>
      <c r="F92" s="51"/>
      <c r="G92" s="51"/>
      <c r="H92" s="51"/>
      <c r="I92" s="51"/>
    </row>
    <row r="93" spans="1:9" ht="14.25">
      <c r="A93" s="51"/>
      <c r="B93" s="51"/>
      <c r="C93" s="51"/>
      <c r="D93" s="51"/>
      <c r="E93" s="51"/>
      <c r="F93" s="51"/>
      <c r="G93" s="51"/>
      <c r="H93" s="51"/>
      <c r="I93" s="51"/>
    </row>
    <row r="94" spans="1:9" ht="14.25">
      <c r="A94" s="51"/>
      <c r="B94" s="51"/>
      <c r="C94" s="51"/>
      <c r="D94" s="51"/>
      <c r="E94" s="51"/>
      <c r="F94" s="51"/>
      <c r="G94" s="51"/>
      <c r="H94" s="51"/>
      <c r="I94" s="51"/>
    </row>
    <row r="95" spans="1:9" ht="14.25">
      <c r="A95" s="51"/>
      <c r="B95" s="51"/>
      <c r="C95" s="51"/>
      <c r="D95" s="51"/>
      <c r="E95" s="51"/>
      <c r="F95" s="51"/>
      <c r="G95" s="51"/>
      <c r="H95" s="51"/>
      <c r="I95" s="51"/>
    </row>
    <row r="96" spans="1:9" ht="14.25">
      <c r="A96" s="51"/>
      <c r="B96" s="51"/>
      <c r="C96" s="51"/>
      <c r="D96" s="51"/>
      <c r="E96" s="51"/>
      <c r="F96" s="51"/>
      <c r="G96" s="51"/>
      <c r="H96" s="51"/>
      <c r="I96" s="51"/>
    </row>
    <row r="97" spans="1:9" ht="14.25">
      <c r="A97" s="51"/>
      <c r="B97" s="51"/>
      <c r="C97" s="51"/>
      <c r="D97" s="51"/>
      <c r="E97" s="51"/>
      <c r="F97" s="51"/>
      <c r="G97" s="51"/>
      <c r="H97" s="51"/>
      <c r="I97" s="51"/>
    </row>
    <row r="98" spans="1:9" ht="14.25">
      <c r="A98" s="51"/>
      <c r="B98" s="51"/>
      <c r="C98" s="51"/>
      <c r="D98" s="51"/>
      <c r="E98" s="51"/>
      <c r="F98" s="51"/>
      <c r="G98" s="51"/>
      <c r="H98" s="51"/>
      <c r="I98" s="51"/>
    </row>
    <row r="99" spans="1:9" ht="14.25">
      <c r="A99" s="51"/>
      <c r="B99" s="51"/>
      <c r="C99" s="51"/>
      <c r="D99" s="51"/>
      <c r="E99" s="51"/>
      <c r="F99" s="51"/>
      <c r="G99" s="51"/>
      <c r="H99" s="51"/>
      <c r="I99" s="51"/>
    </row>
    <row r="100" spans="1:9" ht="14.25">
      <c r="A100" s="51"/>
      <c r="B100" s="51"/>
      <c r="C100" s="51"/>
      <c r="D100" s="51"/>
      <c r="E100" s="51"/>
      <c r="F100" s="51"/>
      <c r="G100" s="51"/>
      <c r="H100" s="51"/>
      <c r="I100" s="51"/>
    </row>
    <row r="101" spans="1:9" ht="14.25">
      <c r="A101" s="51"/>
      <c r="B101" s="51"/>
      <c r="C101" s="51"/>
      <c r="D101" s="51"/>
      <c r="E101" s="51"/>
      <c r="F101" s="51"/>
      <c r="G101" s="51"/>
      <c r="H101" s="51"/>
      <c r="I101" s="51"/>
    </row>
    <row r="102" spans="1:9" ht="14.25">
      <c r="A102" s="51"/>
      <c r="B102" s="51"/>
      <c r="C102" s="51"/>
      <c r="D102" s="51"/>
      <c r="E102" s="51"/>
      <c r="F102" s="51"/>
      <c r="G102" s="51"/>
      <c r="H102" s="51"/>
      <c r="I102" s="51"/>
    </row>
    <row r="103" spans="1:9" ht="14.25">
      <c r="A103" s="51"/>
      <c r="B103" s="51"/>
      <c r="C103" s="51"/>
      <c r="D103" s="51"/>
      <c r="E103" s="51"/>
      <c r="F103" s="51"/>
      <c r="G103" s="51"/>
      <c r="H103" s="51"/>
      <c r="I103" s="51"/>
    </row>
    <row r="104" spans="1:9" ht="14.25">
      <c r="A104" s="51"/>
      <c r="B104" s="51"/>
      <c r="C104" s="51"/>
      <c r="D104" s="51"/>
      <c r="E104" s="51"/>
      <c r="F104" s="51"/>
      <c r="G104" s="51"/>
      <c r="H104" s="51"/>
      <c r="I104" s="51"/>
    </row>
    <row r="105" spans="1:9" ht="14.25">
      <c r="A105" s="51"/>
      <c r="B105" s="51"/>
      <c r="C105" s="51"/>
      <c r="D105" s="51"/>
      <c r="E105" s="51"/>
      <c r="F105" s="51"/>
      <c r="G105" s="51"/>
      <c r="H105" s="51"/>
      <c r="I105" s="51"/>
    </row>
    <row r="106" spans="1:9" ht="14.25">
      <c r="C106" s="51"/>
      <c r="D106" s="51"/>
      <c r="E106" s="51"/>
      <c r="F106" s="51"/>
      <c r="G106" s="51"/>
      <c r="H106" s="51"/>
      <c r="I106" s="51"/>
    </row>
    <row r="107" spans="1:9" ht="14.25">
      <c r="C107" s="51"/>
      <c r="D107" s="51"/>
      <c r="E107" s="51"/>
      <c r="F107" s="51"/>
      <c r="G107" s="51"/>
      <c r="H107" s="51"/>
      <c r="I107" s="51"/>
    </row>
    <row r="108" spans="1:9" ht="14.25">
      <c r="C108" s="51"/>
      <c r="D108" s="51"/>
      <c r="E108" s="51"/>
      <c r="F108" s="51"/>
      <c r="G108" s="51"/>
      <c r="H108" s="51"/>
      <c r="I108" s="51"/>
    </row>
  </sheetData>
  <sheetProtection algorithmName="SHA-512" hashValue="aYONbmftEh87eC1thy8MVWAKUsAamdaoqC70l04j9jIPNCbZUeWNHCn/flyTNZS3LcasrutywZEUQLKR+njygw==" saltValue="DZDCktSe6LF3PzJEbjNDgg==" spinCount="100000" sheet="1" objects="1" scenarios="1"/>
  <mergeCells count="13">
    <mergeCell ref="B28:H29"/>
    <mergeCell ref="B40:H40"/>
    <mergeCell ref="G41:H41"/>
    <mergeCell ref="B43:H44"/>
    <mergeCell ref="B47:D47"/>
    <mergeCell ref="E47:F47"/>
    <mergeCell ref="G47:H47"/>
    <mergeCell ref="B22:H23"/>
    <mergeCell ref="A1:D1"/>
    <mergeCell ref="E1:I1"/>
    <mergeCell ref="G3:H3"/>
    <mergeCell ref="F14:H14"/>
    <mergeCell ref="G17:H17"/>
  </mergeCells>
  <pageMargins left="0.26" right="0" top="0.25" bottom="0.2890625" header="0.22" footer="0.17"/>
  <pageSetup scale="72" fitToHeight="2" orientation="portrait" horizontalDpi="1200" verticalDpi="1200" r:id="rId1"/>
  <headerFooter alignWithMargins="0">
    <oddFooter>&amp;L&amp;"Book Antiqua,Regular"CBW Engineering- Notice of Supervision&amp;R&amp;"Book Antiqua,Regular"&amp;P</oddFooter>
  </headerFooter>
  <rowBreaks count="1" manualBreakCount="1">
    <brk id="50" max="10"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Q209"/>
  <sheetViews>
    <sheetView zoomScale="70" zoomScaleNormal="70" zoomScaleSheetLayoutView="50" zoomScalePageLayoutView="70" workbookViewId="0">
      <selection activeCell="C49" sqref="C49"/>
    </sheetView>
  </sheetViews>
  <sheetFormatPr defaultColWidth="8.8984375" defaultRowHeight="12.75"/>
  <cols>
    <col min="1" max="1" width="3.50390625" customWidth="1"/>
    <col min="2" max="2" width="2.6953125" customWidth="1"/>
    <col min="3" max="3" width="23.05859375" customWidth="1"/>
    <col min="4" max="4" width="19.41796875" customWidth="1"/>
    <col min="5" max="5" width="27.10546875" customWidth="1"/>
    <col min="6" max="6" width="25.484375" customWidth="1"/>
    <col min="7" max="7" width="8.359375" customWidth="1"/>
    <col min="8" max="8" width="26.4296875" customWidth="1"/>
    <col min="9" max="9" width="1.48046875" customWidth="1"/>
  </cols>
  <sheetData>
    <row r="1" spans="1:9" ht="44.25" customHeight="1" thickBot="1">
      <c r="A1" s="1298" t="s">
        <v>665</v>
      </c>
      <c r="B1" s="1299"/>
      <c r="C1" s="1299"/>
      <c r="D1" s="1300"/>
      <c r="E1" s="1301" t="s">
        <v>339</v>
      </c>
      <c r="F1" s="1302"/>
      <c r="G1" s="1302"/>
      <c r="H1" s="1302"/>
      <c r="I1" s="1303"/>
    </row>
    <row r="2" spans="1:9" ht="10.5" customHeight="1">
      <c r="A2" s="493"/>
      <c r="B2" s="494"/>
      <c r="C2" s="494"/>
      <c r="D2" s="494"/>
      <c r="E2" s="494"/>
      <c r="F2" s="494"/>
      <c r="G2" s="494"/>
      <c r="H2" s="494"/>
      <c r="I2" s="495"/>
    </row>
    <row r="3" spans="1:9" s="483" customFormat="1" ht="19.5" customHeight="1">
      <c r="A3" s="508"/>
      <c r="B3" s="506" t="s">
        <v>641</v>
      </c>
      <c r="C3" s="481"/>
      <c r="D3" s="481"/>
      <c r="E3" s="481"/>
      <c r="F3" s="481"/>
      <c r="G3" s="1304" t="str">
        <f>'DATA SHEET'!R6</f>
        <v>Enercapita</v>
      </c>
      <c r="H3" s="1305"/>
      <c r="I3" s="516"/>
    </row>
    <row r="4" spans="1:9" s="483" customFormat="1" ht="9.75" customHeight="1">
      <c r="A4" s="480"/>
      <c r="B4" s="481"/>
      <c r="C4" s="481"/>
      <c r="D4" s="481"/>
      <c r="E4" s="481"/>
      <c r="F4" s="481"/>
      <c r="G4" s="484"/>
      <c r="H4" s="484"/>
      <c r="I4" s="516"/>
    </row>
    <row r="5" spans="1:9" s="483" customFormat="1" ht="20.25" customHeight="1">
      <c r="A5" s="508"/>
      <c r="B5" s="506" t="s">
        <v>643</v>
      </c>
      <c r="C5" s="481"/>
      <c r="D5" s="481"/>
      <c r="E5" s="576" t="str">
        <f>IF('DATA SHEET'!AF5="","",'DATA SHEET'!AF5)</f>
        <v>Robyn Luft</v>
      </c>
      <c r="F5" s="577" t="str">
        <f>IF('DATA SHEET'!AF6="","",'DATA SHEET'!AF6)</f>
        <v>(403) 318-2327</v>
      </c>
      <c r="G5" s="485" t="s">
        <v>644</v>
      </c>
      <c r="H5" s="485"/>
      <c r="I5" s="509"/>
    </row>
    <row r="6" spans="1:9" s="483" customFormat="1" ht="24" customHeight="1">
      <c r="A6" s="508"/>
      <c r="B6" s="481" t="s">
        <v>645</v>
      </c>
      <c r="C6" s="481"/>
      <c r="D6" s="481"/>
      <c r="E6" s="481"/>
      <c r="F6" s="481"/>
      <c r="G6" s="481"/>
      <c r="H6" s="481"/>
      <c r="I6" s="482"/>
    </row>
    <row r="7" spans="1:9" s="483" customFormat="1" ht="6.75" customHeight="1" thickBot="1">
      <c r="A7" s="486"/>
      <c r="B7" s="481"/>
      <c r="C7" s="481"/>
      <c r="D7" s="481"/>
      <c r="E7" s="481"/>
      <c r="F7" s="481"/>
      <c r="G7" s="481"/>
      <c r="H7" s="481"/>
      <c r="I7" s="482"/>
    </row>
    <row r="8" spans="1:9" s="483" customFormat="1" ht="16.5" customHeight="1" thickBot="1">
      <c r="A8" s="486"/>
      <c r="B8" s="666" t="s">
        <v>908</v>
      </c>
      <c r="C8" s="481" t="s">
        <v>340</v>
      </c>
      <c r="D8" s="487"/>
      <c r="E8" s="481"/>
      <c r="F8" s="481"/>
      <c r="G8" s="481"/>
      <c r="H8" s="481"/>
      <c r="I8" s="482"/>
    </row>
    <row r="9" spans="1:9" s="483" customFormat="1" ht="6" customHeight="1" thickBot="1">
      <c r="A9" s="486"/>
      <c r="B9" s="481"/>
      <c r="C9" s="481"/>
      <c r="D9" s="481"/>
      <c r="E9" s="481"/>
      <c r="F9" s="481"/>
      <c r="G9" s="481"/>
      <c r="H9" s="481"/>
      <c r="I9" s="482"/>
    </row>
    <row r="10" spans="1:9" s="483" customFormat="1" ht="16.5" customHeight="1" thickBot="1">
      <c r="A10" s="486"/>
      <c r="B10" s="666"/>
      <c r="C10" s="481" t="s">
        <v>341</v>
      </c>
      <c r="D10" s="487"/>
      <c r="E10" s="481"/>
      <c r="F10" s="481"/>
      <c r="G10" s="481"/>
      <c r="H10" s="481"/>
      <c r="I10" s="482"/>
    </row>
    <row r="11" spans="1:9" s="483" customFormat="1" ht="5.25" customHeight="1" thickBot="1">
      <c r="A11" s="486"/>
      <c r="B11" s="481"/>
      <c r="C11" s="481"/>
      <c r="D11" s="481"/>
      <c r="E11" s="481"/>
      <c r="F11" s="481"/>
      <c r="G11" s="481"/>
      <c r="H11" s="481"/>
      <c r="I11" s="482"/>
    </row>
    <row r="12" spans="1:9" s="483" customFormat="1" ht="16.5" customHeight="1" thickBot="1">
      <c r="A12" s="486"/>
      <c r="B12" s="666"/>
      <c r="C12" s="481" t="s">
        <v>342</v>
      </c>
      <c r="D12" s="487"/>
      <c r="E12" s="481"/>
      <c r="F12" s="481"/>
      <c r="G12" s="481"/>
      <c r="H12" s="481"/>
      <c r="I12" s="482"/>
    </row>
    <row r="13" spans="1:9" s="483" customFormat="1" ht="4.5" customHeight="1">
      <c r="A13" s="486"/>
      <c r="B13" s="481"/>
      <c r="C13" s="481"/>
      <c r="D13" s="481"/>
      <c r="E13" s="481"/>
      <c r="F13" s="481"/>
      <c r="G13" s="481"/>
      <c r="H13" s="481"/>
      <c r="I13" s="482"/>
    </row>
    <row r="14" spans="1:9" s="483" customFormat="1" ht="25.5" customHeight="1">
      <c r="A14" s="508"/>
      <c r="B14" s="507" t="s">
        <v>611</v>
      </c>
      <c r="C14" s="481"/>
      <c r="D14" s="481"/>
      <c r="E14" s="481"/>
      <c r="F14" s="1306" t="str">
        <f>IF('DATA SHEET'!F4="","",'DATA SHEET'!F4)</f>
        <v>ENERCAPITA HZ SUNSET 14-31-69-19</v>
      </c>
      <c r="G14" s="1307"/>
      <c r="H14" s="1308"/>
      <c r="I14" s="517"/>
    </row>
    <row r="15" spans="1:9" s="483" customFormat="1" ht="6" customHeight="1">
      <c r="A15" s="486"/>
      <c r="B15" s="481"/>
      <c r="C15" s="481"/>
      <c r="D15" s="481"/>
      <c r="E15" s="481"/>
      <c r="F15" s="481"/>
      <c r="G15" s="481"/>
      <c r="H15" s="481"/>
      <c r="I15" s="482"/>
    </row>
    <row r="16" spans="1:9" s="483" customFormat="1" ht="4.5" customHeight="1">
      <c r="A16" s="486"/>
      <c r="B16" s="488"/>
      <c r="C16" s="488"/>
      <c r="D16" s="488"/>
      <c r="E16" s="481"/>
      <c r="F16" s="481"/>
      <c r="G16" s="481"/>
      <c r="H16" s="481"/>
      <c r="I16" s="482"/>
    </row>
    <row r="17" spans="1:9" s="483" customFormat="1" ht="18.95" customHeight="1">
      <c r="A17" s="508"/>
      <c r="B17" s="506" t="s">
        <v>612</v>
      </c>
      <c r="C17" s="488"/>
      <c r="D17" s="488"/>
      <c r="E17" s="496" t="str">
        <f>IF('DATA SHEET'!AF21="","",'DATA SHEET'!AF21)</f>
        <v>Bik Sandhu</v>
      </c>
      <c r="F17" s="497" t="s">
        <v>539</v>
      </c>
      <c r="G17" s="1309" t="str">
        <f>IF('DATA SHEET'!AF22="","",'DATA SHEET'!AF22)</f>
        <v>(403) 369-3399</v>
      </c>
      <c r="H17" s="1310"/>
      <c r="I17" s="518"/>
    </row>
    <row r="18" spans="1:9" ht="6" customHeight="1">
      <c r="A18" s="350"/>
      <c r="B18" s="349"/>
      <c r="C18" s="349"/>
      <c r="D18" s="349"/>
      <c r="E18" s="349"/>
      <c r="F18" s="349"/>
      <c r="G18" s="349"/>
      <c r="H18" s="349"/>
      <c r="I18" s="519"/>
    </row>
    <row r="19" spans="1:9" s="483" customFormat="1" ht="15.75" customHeight="1">
      <c r="A19" s="514"/>
      <c r="B19" s="481" t="s">
        <v>613</v>
      </c>
      <c r="C19" s="481"/>
      <c r="D19" s="481"/>
      <c r="E19" s="481"/>
      <c r="F19" s="481"/>
      <c r="G19" s="481"/>
      <c r="H19" s="481"/>
      <c r="I19" s="482"/>
    </row>
    <row r="20" spans="1:9" s="483" customFormat="1" ht="15.75" customHeight="1">
      <c r="A20" s="513" t="s">
        <v>642</v>
      </c>
      <c r="B20" s="481" t="s">
        <v>614</v>
      </c>
      <c r="C20" s="481"/>
      <c r="D20" s="481"/>
      <c r="E20" s="481"/>
      <c r="F20" s="481"/>
      <c r="G20" s="481"/>
      <c r="H20" s="481"/>
      <c r="I20" s="482"/>
    </row>
    <row r="21" spans="1:9" s="483" customFormat="1" ht="15.75" customHeight="1">
      <c r="A21" s="513" t="s">
        <v>642</v>
      </c>
      <c r="B21" s="481" t="s">
        <v>615</v>
      </c>
      <c r="C21" s="481"/>
      <c r="D21" s="481"/>
      <c r="E21" s="481"/>
      <c r="F21" s="481"/>
      <c r="G21" s="481"/>
      <c r="H21" s="481"/>
      <c r="I21" s="482"/>
    </row>
    <row r="22" spans="1:9" s="483" customFormat="1" ht="15.75" customHeight="1">
      <c r="A22" s="513" t="s">
        <v>642</v>
      </c>
      <c r="B22" s="1297" t="s">
        <v>616</v>
      </c>
      <c r="C22" s="1297"/>
      <c r="D22" s="1297"/>
      <c r="E22" s="1297"/>
      <c r="F22" s="1297"/>
      <c r="G22" s="1297"/>
      <c r="H22" s="1297"/>
      <c r="I22" s="489"/>
    </row>
    <row r="23" spans="1:9" s="483" customFormat="1" ht="15.75" customHeight="1">
      <c r="A23" s="513"/>
      <c r="B23" s="1297"/>
      <c r="C23" s="1297"/>
      <c r="D23" s="1297"/>
      <c r="E23" s="1297"/>
      <c r="F23" s="1297"/>
      <c r="G23" s="1297"/>
      <c r="H23" s="1297"/>
      <c r="I23" s="489"/>
    </row>
    <row r="24" spans="1:9" s="483" customFormat="1" ht="15.75" customHeight="1">
      <c r="A24" s="513" t="s">
        <v>642</v>
      </c>
      <c r="B24" s="490" t="s">
        <v>617</v>
      </c>
      <c r="C24" s="491"/>
      <c r="D24" s="491"/>
      <c r="E24" s="491"/>
      <c r="F24" s="491"/>
      <c r="G24" s="491"/>
      <c r="H24" s="491"/>
      <c r="I24" s="489"/>
    </row>
    <row r="25" spans="1:9" s="483" customFormat="1" ht="15.75" customHeight="1">
      <c r="A25" s="513"/>
      <c r="B25" s="490" t="s">
        <v>618</v>
      </c>
      <c r="C25" s="490" t="s">
        <v>619</v>
      </c>
      <c r="D25" s="491"/>
      <c r="E25" s="491"/>
      <c r="F25" s="491"/>
      <c r="G25" s="491"/>
      <c r="H25" s="491"/>
      <c r="I25" s="489"/>
    </row>
    <row r="26" spans="1:9" s="483" customFormat="1" ht="15.75" customHeight="1">
      <c r="A26" s="513"/>
      <c r="B26" s="490" t="s">
        <v>618</v>
      </c>
      <c r="C26" s="490" t="s">
        <v>620</v>
      </c>
      <c r="D26" s="491"/>
      <c r="E26" s="491"/>
      <c r="F26" s="491"/>
      <c r="G26" s="491"/>
      <c r="H26" s="491"/>
      <c r="I26" s="489"/>
    </row>
    <row r="27" spans="1:9" s="483" customFormat="1" ht="15.75" customHeight="1">
      <c r="A27" s="513"/>
      <c r="B27" s="490" t="s">
        <v>618</v>
      </c>
      <c r="C27" s="490" t="s">
        <v>621</v>
      </c>
      <c r="D27" s="491"/>
      <c r="E27" s="491"/>
      <c r="F27" s="491"/>
      <c r="G27" s="491"/>
      <c r="H27" s="491"/>
      <c r="I27" s="489"/>
    </row>
    <row r="28" spans="1:9" s="483" customFormat="1" ht="15.75" customHeight="1">
      <c r="A28" s="513" t="s">
        <v>642</v>
      </c>
      <c r="B28" s="1297" t="s">
        <v>622</v>
      </c>
      <c r="C28" s="1297"/>
      <c r="D28" s="1297"/>
      <c r="E28" s="1297"/>
      <c r="F28" s="1297"/>
      <c r="G28" s="1297"/>
      <c r="H28" s="1297"/>
      <c r="I28" s="489"/>
    </row>
    <row r="29" spans="1:9" s="483" customFormat="1" ht="15.75" customHeight="1">
      <c r="A29" s="513"/>
      <c r="B29" s="1297"/>
      <c r="C29" s="1297"/>
      <c r="D29" s="1297"/>
      <c r="E29" s="1297"/>
      <c r="F29" s="1297"/>
      <c r="G29" s="1297"/>
      <c r="H29" s="1297"/>
      <c r="I29" s="489"/>
    </row>
    <row r="30" spans="1:9" s="483" customFormat="1" ht="15.75" customHeight="1">
      <c r="A30" s="513" t="s">
        <v>642</v>
      </c>
      <c r="B30" s="490" t="s">
        <v>623</v>
      </c>
      <c r="C30" s="491"/>
      <c r="D30" s="491"/>
      <c r="E30" s="491"/>
      <c r="F30" s="491"/>
      <c r="G30" s="491"/>
      <c r="H30" s="491"/>
      <c r="I30" s="489"/>
    </row>
    <row r="31" spans="1:9" s="483" customFormat="1" ht="15.75" customHeight="1">
      <c r="A31" s="513"/>
      <c r="B31" s="490" t="s">
        <v>618</v>
      </c>
      <c r="C31" s="490" t="s">
        <v>624</v>
      </c>
      <c r="D31" s="491"/>
      <c r="E31" s="491"/>
      <c r="F31" s="491"/>
      <c r="G31" s="491"/>
      <c r="H31" s="491"/>
      <c r="I31" s="489"/>
    </row>
    <row r="32" spans="1:9" s="483" customFormat="1" ht="15.75" customHeight="1">
      <c r="A32" s="513"/>
      <c r="B32" s="490" t="s">
        <v>618</v>
      </c>
      <c r="C32" s="490" t="s">
        <v>625</v>
      </c>
      <c r="D32" s="491"/>
      <c r="E32" s="491"/>
      <c r="F32" s="491"/>
      <c r="G32" s="491"/>
      <c r="H32" s="491"/>
      <c r="I32" s="489"/>
    </row>
    <row r="33" spans="1:9" s="483" customFormat="1" ht="15.75" customHeight="1">
      <c r="A33" s="513"/>
      <c r="B33" s="490" t="s">
        <v>618</v>
      </c>
      <c r="C33" s="490" t="s">
        <v>626</v>
      </c>
      <c r="D33" s="491"/>
      <c r="E33" s="491"/>
      <c r="F33" s="491"/>
      <c r="G33" s="491"/>
      <c r="H33" s="491"/>
      <c r="I33" s="489"/>
    </row>
    <row r="34" spans="1:9" s="483" customFormat="1" ht="15.75" customHeight="1">
      <c r="A34" s="513" t="s">
        <v>642</v>
      </c>
      <c r="B34" s="490" t="s">
        <v>627</v>
      </c>
      <c r="C34" s="490"/>
      <c r="D34" s="491"/>
      <c r="E34" s="491"/>
      <c r="F34" s="491"/>
      <c r="G34" s="491"/>
      <c r="H34" s="491"/>
      <c r="I34" s="489"/>
    </row>
    <row r="35" spans="1:9" s="483" customFormat="1" ht="15.75" customHeight="1">
      <c r="A35" s="513" t="s">
        <v>642</v>
      </c>
      <c r="B35" s="490" t="s">
        <v>628</v>
      </c>
      <c r="C35" s="490"/>
      <c r="D35" s="491"/>
      <c r="E35" s="491"/>
      <c r="F35" s="491"/>
      <c r="G35" s="491"/>
      <c r="H35" s="491"/>
      <c r="I35" s="489"/>
    </row>
    <row r="36" spans="1:9" s="483" customFormat="1" ht="15.75" customHeight="1">
      <c r="A36" s="486"/>
      <c r="B36" s="490" t="s">
        <v>618</v>
      </c>
      <c r="C36" s="490" t="s">
        <v>629</v>
      </c>
      <c r="D36" s="491"/>
      <c r="E36" s="491"/>
      <c r="F36" s="491"/>
      <c r="G36" s="491"/>
      <c r="H36" s="491"/>
      <c r="I36" s="489"/>
    </row>
    <row r="37" spans="1:9" s="483" customFormat="1" ht="15.75" customHeight="1">
      <c r="A37" s="486"/>
      <c r="B37" s="490" t="s">
        <v>618</v>
      </c>
      <c r="C37" s="490" t="s">
        <v>630</v>
      </c>
      <c r="D37" s="491"/>
      <c r="E37" s="491"/>
      <c r="F37" s="491"/>
      <c r="G37" s="491"/>
      <c r="H37" s="491"/>
      <c r="I37" s="489"/>
    </row>
    <row r="38" spans="1:9" s="483" customFormat="1" ht="15.75" customHeight="1">
      <c r="A38" s="486"/>
      <c r="B38" s="490" t="s">
        <v>618</v>
      </c>
      <c r="C38" s="490" t="s">
        <v>631</v>
      </c>
      <c r="D38" s="491"/>
      <c r="E38" s="491"/>
      <c r="F38" s="491"/>
      <c r="G38" s="491"/>
      <c r="H38" s="491"/>
      <c r="I38" s="489"/>
    </row>
    <row r="39" spans="1:9" s="483" customFormat="1" ht="7.5" customHeight="1">
      <c r="A39" s="486"/>
      <c r="B39" s="490"/>
      <c r="C39" s="490"/>
      <c r="D39" s="491"/>
      <c r="E39" s="491"/>
      <c r="F39" s="491"/>
      <c r="G39" s="491"/>
      <c r="H39" s="491"/>
      <c r="I39" s="489"/>
    </row>
    <row r="40" spans="1:9" s="483" customFormat="1" ht="54" customHeight="1">
      <c r="A40" s="508"/>
      <c r="B40" s="1311" t="s">
        <v>632</v>
      </c>
      <c r="C40" s="1311"/>
      <c r="D40" s="1311"/>
      <c r="E40" s="1311"/>
      <c r="F40" s="1311"/>
      <c r="G40" s="1311"/>
      <c r="H40" s="1311"/>
      <c r="I40" s="505"/>
    </row>
    <row r="41" spans="1:9" s="483" customFormat="1" ht="20.25" customHeight="1">
      <c r="A41" s="508"/>
      <c r="B41" s="492" t="s">
        <v>633</v>
      </c>
      <c r="C41" s="492"/>
      <c r="D41" s="492"/>
      <c r="E41" s="492"/>
      <c r="F41" s="492"/>
      <c r="G41" s="1312" t="str">
        <f>'DATA SHEET'!R6</f>
        <v>Enercapita</v>
      </c>
      <c r="H41" s="1313"/>
      <c r="I41" s="520"/>
    </row>
    <row r="42" spans="1:9" s="483" customFormat="1" ht="9" customHeight="1">
      <c r="A42" s="486"/>
      <c r="B42" s="481"/>
      <c r="C42" s="481"/>
      <c r="D42" s="481"/>
      <c r="E42" s="481"/>
      <c r="F42" s="481"/>
      <c r="G42" s="481"/>
      <c r="H42" s="481"/>
      <c r="I42" s="482"/>
    </row>
    <row r="43" spans="1:9" s="483" customFormat="1" ht="18" customHeight="1">
      <c r="A43" s="513" t="s">
        <v>343</v>
      </c>
      <c r="B43" s="1314" t="s">
        <v>634</v>
      </c>
      <c r="C43" s="1314"/>
      <c r="D43" s="1314"/>
      <c r="E43" s="1314"/>
      <c r="F43" s="1314"/>
      <c r="G43" s="1314"/>
      <c r="H43" s="1314"/>
      <c r="I43" s="521"/>
    </row>
    <row r="44" spans="1:9" s="483" customFormat="1" ht="17.25" customHeight="1">
      <c r="A44" s="513"/>
      <c r="B44" s="1314"/>
      <c r="C44" s="1314"/>
      <c r="D44" s="1314"/>
      <c r="E44" s="1314"/>
      <c r="F44" s="1314"/>
      <c r="G44" s="1314"/>
      <c r="H44" s="1314"/>
      <c r="I44" s="521"/>
    </row>
    <row r="45" spans="1:9" s="483" customFormat="1" ht="18" customHeight="1">
      <c r="A45" s="513" t="s">
        <v>343</v>
      </c>
      <c r="B45" s="481" t="s">
        <v>344</v>
      </c>
      <c r="C45" s="481"/>
      <c r="D45" s="481"/>
      <c r="E45" s="481"/>
      <c r="F45" s="481"/>
      <c r="G45" s="481"/>
      <c r="H45" s="481"/>
      <c r="I45" s="482"/>
    </row>
    <row r="46" spans="1:9" s="483" customFormat="1" ht="18" customHeight="1">
      <c r="A46" s="486"/>
      <c r="B46" s="481"/>
      <c r="C46" s="481"/>
      <c r="D46" s="481"/>
      <c r="E46" s="481"/>
      <c r="F46" s="481"/>
      <c r="G46" s="481"/>
      <c r="H46" s="481"/>
      <c r="I46" s="482"/>
    </row>
    <row r="47" spans="1:9" s="483" customFormat="1" ht="18" customHeight="1">
      <c r="A47" s="486"/>
      <c r="B47" s="1322" t="s">
        <v>1113</v>
      </c>
      <c r="C47" s="1322"/>
      <c r="D47" s="1322"/>
      <c r="E47" s="1322" t="s">
        <v>648</v>
      </c>
      <c r="F47" s="1322"/>
      <c r="G47" s="1323">
        <v>45531</v>
      </c>
      <c r="H47" s="1322"/>
      <c r="I47" s="482"/>
    </row>
    <row r="48" spans="1:9" s="483" customFormat="1" ht="19.5" customHeight="1">
      <c r="A48" s="526"/>
      <c r="B48" s="527" t="s">
        <v>346</v>
      </c>
      <c r="C48" s="487"/>
      <c r="D48" s="487"/>
      <c r="E48" s="527" t="s">
        <v>347</v>
      </c>
      <c r="F48" s="487"/>
      <c r="G48" s="527" t="s">
        <v>345</v>
      </c>
      <c r="H48" s="481"/>
      <c r="I48" s="482"/>
    </row>
    <row r="49" spans="1:17" s="483" customFormat="1" ht="18" customHeight="1">
      <c r="A49" s="486" t="s">
        <v>348</v>
      </c>
      <c r="B49" s="481"/>
      <c r="C49" s="481"/>
      <c r="D49" s="481"/>
      <c r="E49" s="481"/>
      <c r="F49" s="481"/>
      <c r="G49" s="481"/>
      <c r="H49" s="481"/>
      <c r="I49" s="482"/>
    </row>
    <row r="50" spans="1:17" ht="18" customHeight="1" thickBot="1">
      <c r="A50" s="352"/>
      <c r="B50" s="353"/>
      <c r="C50" s="353"/>
      <c r="D50" s="353"/>
      <c r="E50" s="353"/>
      <c r="F50" s="353"/>
      <c r="G50" s="353"/>
      <c r="H50" s="353"/>
      <c r="I50" s="354"/>
    </row>
    <row r="51" spans="1:17" ht="15" customHeight="1" thickBot="1">
      <c r="A51" s="349"/>
      <c r="B51" s="349"/>
      <c r="C51" s="349"/>
      <c r="D51" s="349"/>
      <c r="E51" s="349"/>
      <c r="F51" s="349"/>
      <c r="G51" s="349"/>
      <c r="H51" s="349"/>
      <c r="I51" s="349"/>
    </row>
    <row r="52" spans="1:17" ht="18" hidden="1" customHeight="1" thickBot="1">
      <c r="A52" s="349"/>
      <c r="B52" s="349"/>
      <c r="C52" s="349"/>
      <c r="D52" s="349"/>
      <c r="E52" s="349"/>
      <c r="F52" s="349"/>
      <c r="G52" s="349"/>
      <c r="H52" s="349"/>
      <c r="I52" s="349"/>
    </row>
    <row r="53" spans="1:17" ht="41.25" customHeight="1" thickBot="1">
      <c r="A53" s="1298" t="s">
        <v>666</v>
      </c>
      <c r="B53" s="1299"/>
      <c r="C53" s="1299"/>
      <c r="D53" s="1299"/>
      <c r="E53" s="1324" t="s">
        <v>349</v>
      </c>
      <c r="F53" s="1302"/>
      <c r="G53" s="1302"/>
      <c r="H53" s="1302"/>
      <c r="I53" s="1303"/>
    </row>
    <row r="54" spans="1:17" ht="12.75" customHeight="1">
      <c r="A54" s="498"/>
      <c r="B54" s="499"/>
      <c r="C54" s="499"/>
      <c r="D54" s="499"/>
      <c r="E54" s="499"/>
      <c r="F54" s="499"/>
      <c r="G54" s="499"/>
      <c r="H54" s="499"/>
      <c r="I54" s="500"/>
    </row>
    <row r="55" spans="1:17" ht="68.25" customHeight="1">
      <c r="A55" s="504"/>
      <c r="B55" s="1311" t="s">
        <v>638</v>
      </c>
      <c r="C55" s="1311"/>
      <c r="D55" s="1311"/>
      <c r="E55" s="1311"/>
      <c r="F55" s="1311"/>
      <c r="G55" s="1311"/>
      <c r="H55" s="1311"/>
      <c r="I55" s="522"/>
      <c r="J55" s="580"/>
      <c r="K55" s="581"/>
      <c r="L55" s="581"/>
      <c r="M55" s="581"/>
      <c r="N55" s="581"/>
      <c r="O55" s="581"/>
      <c r="P55" s="581"/>
      <c r="Q55" s="581"/>
    </row>
    <row r="56" spans="1:17" ht="17.25" customHeight="1">
      <c r="A56" s="512" t="s">
        <v>343</v>
      </c>
      <c r="B56" s="1311" t="s">
        <v>635</v>
      </c>
      <c r="C56" s="1311"/>
      <c r="D56" s="1311"/>
      <c r="E56" s="1311"/>
      <c r="F56" s="1311"/>
      <c r="G56" s="1311"/>
      <c r="H56" s="1311"/>
      <c r="I56" s="523"/>
    </row>
    <row r="57" spans="1:17" ht="17.25" customHeight="1">
      <c r="A57" s="512" t="s">
        <v>343</v>
      </c>
      <c r="B57" s="515" t="s">
        <v>683</v>
      </c>
      <c r="C57" s="515"/>
      <c r="D57" s="515"/>
      <c r="E57" s="515"/>
      <c r="F57" s="515"/>
      <c r="G57" s="515"/>
      <c r="H57" s="515"/>
      <c r="J57" s="504"/>
    </row>
    <row r="58" spans="1:17" ht="17.25" customHeight="1">
      <c r="A58" s="513"/>
      <c r="B58" s="515" t="s">
        <v>668</v>
      </c>
      <c r="C58" s="515"/>
      <c r="D58" s="515"/>
      <c r="E58" s="515"/>
      <c r="F58" s="515"/>
      <c r="G58" s="515"/>
      <c r="H58" s="515"/>
      <c r="I58" s="524"/>
    </row>
    <row r="59" spans="1:17" ht="17.25" customHeight="1">
      <c r="A59" s="512" t="s">
        <v>343</v>
      </c>
      <c r="B59" s="1311" t="s">
        <v>636</v>
      </c>
      <c r="C59" s="1311"/>
      <c r="D59" s="1311"/>
      <c r="E59" s="1311"/>
      <c r="F59" s="1311"/>
      <c r="G59" s="1311"/>
      <c r="H59" s="1311"/>
      <c r="I59" s="523"/>
    </row>
    <row r="60" spans="1:17" ht="17.25" customHeight="1">
      <c r="A60" s="512" t="s">
        <v>343</v>
      </c>
      <c r="B60" s="1314" t="s">
        <v>637</v>
      </c>
      <c r="C60" s="1314"/>
      <c r="D60" s="1314"/>
      <c r="E60" s="1314"/>
      <c r="F60" s="1314"/>
      <c r="G60" s="1314"/>
      <c r="H60" s="1314"/>
      <c r="I60" s="521"/>
    </row>
    <row r="61" spans="1:17" ht="17.25" customHeight="1">
      <c r="A61" s="512" t="s">
        <v>343</v>
      </c>
      <c r="B61" s="1311" t="s">
        <v>639</v>
      </c>
      <c r="C61" s="1311"/>
      <c r="D61" s="1311"/>
      <c r="E61" s="1311"/>
      <c r="F61" s="1311"/>
      <c r="G61" s="1311"/>
      <c r="H61" s="1311"/>
      <c r="I61" s="523"/>
    </row>
    <row r="62" spans="1:17" ht="17.25" customHeight="1">
      <c r="A62" s="501"/>
      <c r="B62" s="478"/>
      <c r="C62" s="478"/>
      <c r="D62" s="478"/>
      <c r="E62" s="478"/>
      <c r="F62" s="478"/>
      <c r="G62" s="478"/>
      <c r="H62" s="478"/>
      <c r="I62" s="525"/>
    </row>
    <row r="63" spans="1:17" ht="18" customHeight="1">
      <c r="A63" s="350"/>
      <c r="B63" s="511" t="s">
        <v>640</v>
      </c>
      <c r="C63" s="511"/>
      <c r="D63" s="511"/>
      <c r="E63" s="511" t="s">
        <v>350</v>
      </c>
      <c r="F63" s="502"/>
      <c r="G63" s="503" t="s">
        <v>45</v>
      </c>
      <c r="H63" s="191"/>
      <c r="I63" s="582"/>
    </row>
    <row r="64" spans="1:17" ht="27.95" customHeight="1">
      <c r="A64" s="477"/>
      <c r="B64" s="1321" t="s">
        <v>646</v>
      </c>
      <c r="C64" s="1321"/>
      <c r="D64" s="1321"/>
      <c r="E64" s="1321" t="s">
        <v>647</v>
      </c>
      <c r="F64" s="1321"/>
      <c r="G64" s="479"/>
      <c r="H64" s="479"/>
      <c r="I64" s="510"/>
    </row>
    <row r="65" spans="1:9" ht="27.95" customHeight="1">
      <c r="A65" s="477"/>
      <c r="B65" s="1321" t="s">
        <v>646</v>
      </c>
      <c r="C65" s="1321"/>
      <c r="D65" s="1321"/>
      <c r="E65" s="1321" t="s">
        <v>647</v>
      </c>
      <c r="F65" s="1321"/>
      <c r="G65" s="479"/>
      <c r="H65" s="479"/>
      <c r="I65" s="510"/>
    </row>
    <row r="66" spans="1:9" ht="27.95" customHeight="1">
      <c r="A66" s="477"/>
      <c r="B66" s="1321" t="s">
        <v>646</v>
      </c>
      <c r="C66" s="1321"/>
      <c r="D66" s="1321"/>
      <c r="E66" s="1321" t="s">
        <v>647</v>
      </c>
      <c r="F66" s="1321"/>
      <c r="G66" s="479"/>
      <c r="H66" s="479"/>
      <c r="I66" s="510"/>
    </row>
    <row r="67" spans="1:9" ht="27.95" customHeight="1">
      <c r="A67" s="477"/>
      <c r="B67" s="1321" t="s">
        <v>646</v>
      </c>
      <c r="C67" s="1321"/>
      <c r="D67" s="1321"/>
      <c r="E67" s="1321" t="s">
        <v>647</v>
      </c>
      <c r="F67" s="1321"/>
      <c r="G67" s="479"/>
      <c r="H67" s="479"/>
      <c r="I67" s="510"/>
    </row>
    <row r="68" spans="1:9" ht="27.95" customHeight="1">
      <c r="A68" s="477"/>
      <c r="B68" s="1321" t="s">
        <v>646</v>
      </c>
      <c r="C68" s="1321"/>
      <c r="D68" s="1321"/>
      <c r="E68" s="1321" t="s">
        <v>647</v>
      </c>
      <c r="F68" s="1321"/>
      <c r="G68" s="479"/>
      <c r="H68" s="479"/>
      <c r="I68" s="510"/>
    </row>
    <row r="69" spans="1:9" ht="27.95" customHeight="1">
      <c r="A69" s="477"/>
      <c r="B69" s="1321" t="s">
        <v>646</v>
      </c>
      <c r="C69" s="1321"/>
      <c r="D69" s="1321"/>
      <c r="E69" s="1321" t="s">
        <v>647</v>
      </c>
      <c r="F69" s="1321"/>
      <c r="G69" s="479"/>
      <c r="H69" s="479"/>
      <c r="I69" s="510"/>
    </row>
    <row r="70" spans="1:9" ht="27.95" customHeight="1">
      <c r="A70" s="477"/>
      <c r="B70" s="1321" t="s">
        <v>646</v>
      </c>
      <c r="C70" s="1321"/>
      <c r="D70" s="1321"/>
      <c r="E70" s="1321" t="s">
        <v>647</v>
      </c>
      <c r="F70" s="1321"/>
      <c r="G70" s="479"/>
      <c r="H70" s="479"/>
      <c r="I70" s="510"/>
    </row>
    <row r="71" spans="1:9" ht="27.95" customHeight="1">
      <c r="A71" s="477"/>
      <c r="B71" s="1321" t="s">
        <v>646</v>
      </c>
      <c r="C71" s="1321"/>
      <c r="D71" s="1321"/>
      <c r="E71" s="1321" t="s">
        <v>647</v>
      </c>
      <c r="F71" s="1321"/>
      <c r="G71" s="479"/>
      <c r="H71" s="479"/>
      <c r="I71" s="510"/>
    </row>
    <row r="72" spans="1:9" ht="27.95" customHeight="1">
      <c r="A72" s="477"/>
      <c r="B72" s="1321" t="s">
        <v>646</v>
      </c>
      <c r="C72" s="1321"/>
      <c r="D72" s="1321"/>
      <c r="E72" s="1321" t="s">
        <v>647</v>
      </c>
      <c r="F72" s="1321"/>
      <c r="G72" s="479"/>
      <c r="H72" s="479"/>
      <c r="I72" s="510"/>
    </row>
    <row r="73" spans="1:9" ht="27.95" customHeight="1">
      <c r="A73" s="477"/>
      <c r="B73" s="1321" t="s">
        <v>646</v>
      </c>
      <c r="C73" s="1321"/>
      <c r="D73" s="1321"/>
      <c r="E73" s="1321" t="s">
        <v>647</v>
      </c>
      <c r="F73" s="1321"/>
      <c r="G73" s="479"/>
      <c r="H73" s="479"/>
      <c r="I73" s="510"/>
    </row>
    <row r="74" spans="1:9" ht="27.95" customHeight="1">
      <c r="A74" s="477"/>
      <c r="B74" s="1321" t="s">
        <v>646</v>
      </c>
      <c r="C74" s="1321"/>
      <c r="D74" s="1321"/>
      <c r="E74" s="1321" t="s">
        <v>647</v>
      </c>
      <c r="F74" s="1321"/>
      <c r="G74" s="479"/>
      <c r="H74" s="479"/>
      <c r="I74" s="510"/>
    </row>
    <row r="75" spans="1:9" ht="27.95" customHeight="1">
      <c r="A75" s="477"/>
      <c r="B75" s="1321" t="s">
        <v>646</v>
      </c>
      <c r="C75" s="1321"/>
      <c r="D75" s="1321"/>
      <c r="E75" s="1321" t="s">
        <v>647</v>
      </c>
      <c r="F75" s="1321"/>
      <c r="G75" s="479"/>
      <c r="H75" s="479"/>
      <c r="I75" s="510"/>
    </row>
    <row r="76" spans="1:9" ht="27.95" customHeight="1">
      <c r="A76" s="477"/>
      <c r="B76" s="1321" t="s">
        <v>646</v>
      </c>
      <c r="C76" s="1321"/>
      <c r="D76" s="1321"/>
      <c r="E76" s="1321" t="s">
        <v>647</v>
      </c>
      <c r="F76" s="1321"/>
      <c r="G76" s="479"/>
      <c r="H76" s="479"/>
      <c r="I76" s="510"/>
    </row>
    <row r="77" spans="1:9" ht="27.95" customHeight="1">
      <c r="A77" s="477"/>
      <c r="B77" s="1321" t="s">
        <v>646</v>
      </c>
      <c r="C77" s="1321"/>
      <c r="D77" s="1321"/>
      <c r="E77" s="1321" t="s">
        <v>647</v>
      </c>
      <c r="F77" s="1321"/>
      <c r="G77" s="479"/>
      <c r="H77" s="479"/>
      <c r="I77" s="510"/>
    </row>
    <row r="78" spans="1:9" ht="27.95" customHeight="1">
      <c r="A78" s="477"/>
      <c r="B78" s="1321" t="s">
        <v>646</v>
      </c>
      <c r="C78" s="1321"/>
      <c r="D78" s="1321"/>
      <c r="E78" s="1321" t="s">
        <v>647</v>
      </c>
      <c r="F78" s="1321"/>
      <c r="G78" s="479"/>
      <c r="H78" s="479"/>
      <c r="I78" s="510"/>
    </row>
    <row r="79" spans="1:9" ht="27.95" customHeight="1">
      <c r="A79" s="477"/>
      <c r="B79" s="1321" t="s">
        <v>646</v>
      </c>
      <c r="C79" s="1321"/>
      <c r="D79" s="1321"/>
      <c r="E79" s="1321" t="s">
        <v>647</v>
      </c>
      <c r="F79" s="1321"/>
      <c r="G79" s="479"/>
      <c r="H79" s="479"/>
      <c r="I79" s="510"/>
    </row>
    <row r="80" spans="1:9" ht="27.95" customHeight="1">
      <c r="A80" s="477"/>
      <c r="B80" s="1321" t="s">
        <v>646</v>
      </c>
      <c r="C80" s="1321"/>
      <c r="D80" s="1321"/>
      <c r="E80" s="1321" t="s">
        <v>647</v>
      </c>
      <c r="F80" s="1321"/>
      <c r="G80" s="479"/>
      <c r="H80" s="479"/>
      <c r="I80" s="510"/>
    </row>
    <row r="81" spans="1:9" ht="27.95" customHeight="1">
      <c r="A81" s="477"/>
      <c r="B81" s="1321" t="s">
        <v>646</v>
      </c>
      <c r="C81" s="1321"/>
      <c r="D81" s="1321"/>
      <c r="E81" s="1321" t="s">
        <v>647</v>
      </c>
      <c r="F81" s="1321"/>
      <c r="G81" s="479"/>
      <c r="H81" s="479"/>
      <c r="I81" s="510"/>
    </row>
    <row r="82" spans="1:9" ht="27.95" customHeight="1">
      <c r="A82" s="477"/>
      <c r="B82" s="1321" t="s">
        <v>646</v>
      </c>
      <c r="C82" s="1321"/>
      <c r="D82" s="1321"/>
      <c r="E82" s="1321" t="s">
        <v>647</v>
      </c>
      <c r="F82" s="1321"/>
      <c r="G82" s="479"/>
      <c r="H82" s="479"/>
      <c r="I82" s="510"/>
    </row>
    <row r="83" spans="1:9" ht="27.95" customHeight="1">
      <c r="A83" s="477"/>
      <c r="B83" s="1321" t="s">
        <v>646</v>
      </c>
      <c r="C83" s="1321"/>
      <c r="D83" s="1321"/>
      <c r="E83" s="1321" t="s">
        <v>647</v>
      </c>
      <c r="F83" s="1321"/>
      <c r="G83" s="479"/>
      <c r="H83" s="479"/>
      <c r="I83" s="510"/>
    </row>
    <row r="84" spans="1:9" ht="27.95" customHeight="1">
      <c r="A84" s="477"/>
      <c r="B84" s="1321" t="s">
        <v>646</v>
      </c>
      <c r="C84" s="1321"/>
      <c r="D84" s="1321"/>
      <c r="E84" s="1321" t="s">
        <v>647</v>
      </c>
      <c r="F84" s="1321"/>
      <c r="G84" s="479"/>
      <c r="H84" s="479"/>
      <c r="I84" s="510"/>
    </row>
    <row r="85" spans="1:9" ht="27.95" customHeight="1">
      <c r="A85" s="477"/>
      <c r="B85" s="1321" t="s">
        <v>646</v>
      </c>
      <c r="C85" s="1321"/>
      <c r="D85" s="1321"/>
      <c r="E85" s="1321" t="s">
        <v>647</v>
      </c>
      <c r="F85" s="1321"/>
      <c r="G85" s="479"/>
      <c r="H85" s="479"/>
      <c r="I85" s="510"/>
    </row>
    <row r="86" spans="1:9" ht="27.95" customHeight="1">
      <c r="A86" s="477"/>
      <c r="B86" s="1321" t="s">
        <v>646</v>
      </c>
      <c r="C86" s="1321"/>
      <c r="D86" s="1321"/>
      <c r="E86" s="1321" t="s">
        <v>647</v>
      </c>
      <c r="F86" s="1321"/>
      <c r="G86" s="479"/>
      <c r="H86" s="479"/>
      <c r="I86" s="510"/>
    </row>
    <row r="87" spans="1:9" ht="27.95" customHeight="1">
      <c r="A87" s="477"/>
      <c r="B87" s="1321" t="s">
        <v>646</v>
      </c>
      <c r="C87" s="1321"/>
      <c r="D87" s="1321"/>
      <c r="E87" s="1321" t="s">
        <v>647</v>
      </c>
      <c r="F87" s="1321"/>
      <c r="G87" s="479"/>
      <c r="H87" s="479"/>
      <c r="I87" s="510"/>
    </row>
    <row r="88" spans="1:9" ht="27.95" customHeight="1">
      <c r="A88" s="477"/>
      <c r="B88" s="1321" t="s">
        <v>646</v>
      </c>
      <c r="C88" s="1321"/>
      <c r="D88" s="1321"/>
      <c r="E88" s="1321" t="s">
        <v>647</v>
      </c>
      <c r="F88" s="1321"/>
      <c r="G88" s="479"/>
      <c r="H88" s="479"/>
      <c r="I88" s="510"/>
    </row>
    <row r="89" spans="1:9" ht="27.95" customHeight="1">
      <c r="A89" s="477"/>
      <c r="B89" s="1321" t="s">
        <v>646</v>
      </c>
      <c r="C89" s="1321"/>
      <c r="D89" s="1321"/>
      <c r="E89" s="1321" t="s">
        <v>647</v>
      </c>
      <c r="F89" s="1321"/>
      <c r="G89" s="479"/>
      <c r="H89" s="479"/>
      <c r="I89" s="510"/>
    </row>
    <row r="90" spans="1:9" ht="18.95" customHeight="1" thickBot="1">
      <c r="A90" s="352"/>
      <c r="B90" s="353"/>
      <c r="C90" s="353"/>
      <c r="D90" s="353"/>
      <c r="E90" s="353"/>
      <c r="F90" s="353"/>
      <c r="G90" s="353"/>
      <c r="H90" s="353"/>
      <c r="I90" s="354"/>
    </row>
    <row r="91" spans="1:9" ht="18.95" customHeight="1" thickBot="1">
      <c r="A91" s="349"/>
      <c r="B91" s="349"/>
      <c r="C91" s="349"/>
      <c r="D91" s="349"/>
      <c r="E91" s="349"/>
      <c r="F91" s="349"/>
      <c r="G91" s="349"/>
      <c r="H91" s="349"/>
      <c r="I91" s="349"/>
    </row>
    <row r="92" spans="1:9" ht="41.25" customHeight="1" thickBot="1">
      <c r="A92" s="1316" t="s">
        <v>666</v>
      </c>
      <c r="B92" s="1317"/>
      <c r="C92" s="1317"/>
      <c r="D92" s="1317"/>
      <c r="E92" s="1318" t="s">
        <v>349</v>
      </c>
      <c r="F92" s="1319"/>
      <c r="G92" s="1319"/>
      <c r="H92" s="1319"/>
      <c r="I92" s="1320"/>
    </row>
    <row r="93" spans="1:9" ht="18.95" customHeight="1">
      <c r="A93" s="498"/>
      <c r="B93" s="499"/>
      <c r="C93" s="499"/>
      <c r="D93" s="499"/>
      <c r="E93" s="499"/>
      <c r="F93" s="499"/>
      <c r="G93" s="499"/>
      <c r="H93" s="499"/>
      <c r="I93" s="500"/>
    </row>
    <row r="94" spans="1:9" ht="18" customHeight="1">
      <c r="A94" s="350"/>
      <c r="B94" s="511" t="s">
        <v>640</v>
      </c>
      <c r="C94" s="511"/>
      <c r="D94" s="511"/>
      <c r="E94" s="511" t="s">
        <v>350</v>
      </c>
      <c r="F94" s="502"/>
      <c r="G94" s="503" t="s">
        <v>45</v>
      </c>
      <c r="H94" s="191"/>
      <c r="I94" s="582"/>
    </row>
    <row r="95" spans="1:9" ht="27.95" customHeight="1">
      <c r="A95" s="477"/>
      <c r="B95" s="1321" t="s">
        <v>646</v>
      </c>
      <c r="C95" s="1321"/>
      <c r="D95" s="1321"/>
      <c r="E95" s="479"/>
      <c r="F95" s="351"/>
      <c r="G95" s="479"/>
      <c r="H95" s="479"/>
      <c r="I95" s="510"/>
    </row>
    <row r="96" spans="1:9" ht="27.95" customHeight="1">
      <c r="A96" s="477"/>
      <c r="B96" s="1321" t="s">
        <v>646</v>
      </c>
      <c r="C96" s="1321"/>
      <c r="D96" s="1321"/>
      <c r="E96" s="479"/>
      <c r="F96" s="351"/>
      <c r="G96" s="479"/>
      <c r="H96" s="479"/>
      <c r="I96" s="510"/>
    </row>
    <row r="97" spans="1:9" ht="27.95" customHeight="1">
      <c r="A97" s="477"/>
      <c r="B97" s="1321" t="s">
        <v>646</v>
      </c>
      <c r="C97" s="1321"/>
      <c r="D97" s="1321"/>
      <c r="E97" s="479"/>
      <c r="F97" s="351"/>
      <c r="G97" s="479"/>
      <c r="H97" s="479"/>
      <c r="I97" s="510"/>
    </row>
    <row r="98" spans="1:9" ht="27.95" customHeight="1">
      <c r="A98" s="477"/>
      <c r="B98" s="1321" t="s">
        <v>646</v>
      </c>
      <c r="C98" s="1321"/>
      <c r="D98" s="1321"/>
      <c r="E98" s="479"/>
      <c r="F98" s="351"/>
      <c r="G98" s="479"/>
      <c r="H98" s="479"/>
      <c r="I98" s="510"/>
    </row>
    <row r="99" spans="1:9" ht="27.95" customHeight="1">
      <c r="A99" s="477"/>
      <c r="B99" s="1321" t="s">
        <v>646</v>
      </c>
      <c r="C99" s="1321"/>
      <c r="D99" s="1321"/>
      <c r="E99" s="479"/>
      <c r="F99" s="351"/>
      <c r="G99" s="479"/>
      <c r="H99" s="479"/>
      <c r="I99" s="510"/>
    </row>
    <row r="100" spans="1:9" ht="27.95" customHeight="1">
      <c r="A100" s="477"/>
      <c r="B100" s="1321" t="s">
        <v>646</v>
      </c>
      <c r="C100" s="1321"/>
      <c r="D100" s="1321"/>
      <c r="E100" s="479"/>
      <c r="F100" s="351"/>
      <c r="G100" s="479"/>
      <c r="H100" s="479"/>
      <c r="I100" s="510"/>
    </row>
    <row r="101" spans="1:9" ht="27.95" customHeight="1">
      <c r="A101" s="477"/>
      <c r="B101" s="1321" t="s">
        <v>646</v>
      </c>
      <c r="C101" s="1321"/>
      <c r="D101" s="1321"/>
      <c r="E101" s="479"/>
      <c r="F101" s="351"/>
      <c r="G101" s="479"/>
      <c r="H101" s="479"/>
      <c r="I101" s="510"/>
    </row>
    <row r="102" spans="1:9" ht="27.95" customHeight="1">
      <c r="A102" s="477"/>
      <c r="B102" s="1321" t="s">
        <v>646</v>
      </c>
      <c r="C102" s="1321"/>
      <c r="D102" s="1321"/>
      <c r="E102" s="479"/>
      <c r="F102" s="351"/>
      <c r="G102" s="479"/>
      <c r="H102" s="479"/>
      <c r="I102" s="510"/>
    </row>
    <row r="103" spans="1:9" ht="27.95" customHeight="1">
      <c r="A103" s="477"/>
      <c r="B103" s="1321" t="s">
        <v>646</v>
      </c>
      <c r="C103" s="1321"/>
      <c r="D103" s="1321"/>
      <c r="E103" s="479"/>
      <c r="F103" s="351"/>
      <c r="G103" s="479"/>
      <c r="H103" s="479"/>
      <c r="I103" s="510"/>
    </row>
    <row r="104" spans="1:9" ht="27.95" customHeight="1">
      <c r="A104" s="477"/>
      <c r="B104" s="1321" t="s">
        <v>646</v>
      </c>
      <c r="C104" s="1321"/>
      <c r="D104" s="1321"/>
      <c r="E104" s="479"/>
      <c r="F104" s="351"/>
      <c r="G104" s="479"/>
      <c r="H104" s="479"/>
      <c r="I104" s="510"/>
    </row>
    <row r="105" spans="1:9" ht="27.95" customHeight="1">
      <c r="A105" s="477"/>
      <c r="B105" s="1321" t="s">
        <v>646</v>
      </c>
      <c r="C105" s="1321"/>
      <c r="D105" s="1321"/>
      <c r="E105" s="479"/>
      <c r="F105" s="351"/>
      <c r="G105" s="479"/>
      <c r="H105" s="479"/>
      <c r="I105" s="510"/>
    </row>
    <row r="106" spans="1:9" ht="27.95" customHeight="1">
      <c r="A106" s="477"/>
      <c r="B106" s="1321" t="s">
        <v>646</v>
      </c>
      <c r="C106" s="1321"/>
      <c r="D106" s="1321"/>
      <c r="E106" s="479"/>
      <c r="F106" s="351"/>
      <c r="G106" s="479"/>
      <c r="H106" s="479"/>
      <c r="I106" s="510"/>
    </row>
    <row r="107" spans="1:9" ht="27.95" customHeight="1">
      <c r="A107" s="477"/>
      <c r="B107" s="1321" t="s">
        <v>646</v>
      </c>
      <c r="C107" s="1321"/>
      <c r="D107" s="1321"/>
      <c r="E107" s="479"/>
      <c r="F107" s="351"/>
      <c r="G107" s="479"/>
      <c r="H107" s="479"/>
      <c r="I107" s="510"/>
    </row>
    <row r="108" spans="1:9" ht="27.95" customHeight="1">
      <c r="A108" s="477"/>
      <c r="B108" s="1321" t="s">
        <v>646</v>
      </c>
      <c r="C108" s="1321"/>
      <c r="D108" s="1321"/>
      <c r="E108" s="479"/>
      <c r="F108" s="351"/>
      <c r="G108" s="479"/>
      <c r="H108" s="479"/>
      <c r="I108" s="510"/>
    </row>
    <row r="109" spans="1:9" ht="27.95" customHeight="1">
      <c r="A109" s="477"/>
      <c r="B109" s="1321" t="s">
        <v>646</v>
      </c>
      <c r="C109" s="1321"/>
      <c r="D109" s="1321"/>
      <c r="E109" s="479"/>
      <c r="F109" s="351"/>
      <c r="G109" s="479"/>
      <c r="H109" s="479"/>
      <c r="I109" s="510"/>
    </row>
    <row r="110" spans="1:9" ht="27.95" customHeight="1">
      <c r="A110" s="477"/>
      <c r="B110" s="1321" t="s">
        <v>646</v>
      </c>
      <c r="C110" s="1321"/>
      <c r="D110" s="1321"/>
      <c r="E110" s="479"/>
      <c r="F110" s="351"/>
      <c r="G110" s="479"/>
      <c r="H110" s="479"/>
      <c r="I110" s="510"/>
    </row>
    <row r="111" spans="1:9" ht="27.95" customHeight="1">
      <c r="A111" s="477"/>
      <c r="B111" s="1321" t="s">
        <v>646</v>
      </c>
      <c r="C111" s="1321"/>
      <c r="D111" s="1321"/>
      <c r="E111" s="479"/>
      <c r="F111" s="351"/>
      <c r="G111" s="479"/>
      <c r="H111" s="479"/>
      <c r="I111" s="510"/>
    </row>
    <row r="112" spans="1:9" ht="27.95" customHeight="1">
      <c r="A112" s="477"/>
      <c r="B112" s="1321" t="s">
        <v>646</v>
      </c>
      <c r="C112" s="1321"/>
      <c r="D112" s="1321"/>
      <c r="E112" s="479"/>
      <c r="F112" s="351"/>
      <c r="G112" s="479"/>
      <c r="H112" s="479"/>
      <c r="I112" s="510"/>
    </row>
    <row r="113" spans="1:9" ht="27.95" customHeight="1">
      <c r="A113" s="477"/>
      <c r="B113" s="1321" t="s">
        <v>646</v>
      </c>
      <c r="C113" s="1321"/>
      <c r="D113" s="1321"/>
      <c r="E113" s="479"/>
      <c r="F113" s="351"/>
      <c r="G113" s="479"/>
      <c r="H113" s="479"/>
      <c r="I113" s="510"/>
    </row>
    <row r="114" spans="1:9" ht="27.95" customHeight="1">
      <c r="A114" s="477"/>
      <c r="B114" s="1321" t="s">
        <v>646</v>
      </c>
      <c r="C114" s="1321"/>
      <c r="D114" s="1321"/>
      <c r="E114" s="479"/>
      <c r="F114" s="351"/>
      <c r="G114" s="479"/>
      <c r="H114" s="479"/>
      <c r="I114" s="510"/>
    </row>
    <row r="115" spans="1:9" ht="27.95" customHeight="1">
      <c r="A115" s="477"/>
      <c r="B115" s="1321" t="s">
        <v>646</v>
      </c>
      <c r="C115" s="1321"/>
      <c r="D115" s="1321"/>
      <c r="E115" s="479"/>
      <c r="F115" s="351"/>
      <c r="G115" s="479"/>
      <c r="H115" s="479"/>
      <c r="I115" s="510"/>
    </row>
    <row r="116" spans="1:9" ht="27.95" customHeight="1">
      <c r="A116" s="477"/>
      <c r="B116" s="1321" t="s">
        <v>646</v>
      </c>
      <c r="C116" s="1321"/>
      <c r="D116" s="1321"/>
      <c r="E116" s="479"/>
      <c r="F116" s="351"/>
      <c r="G116" s="479"/>
      <c r="H116" s="479"/>
      <c r="I116" s="510"/>
    </row>
    <row r="117" spans="1:9" ht="27.95" customHeight="1">
      <c r="A117" s="477"/>
      <c r="B117" s="1321" t="s">
        <v>646</v>
      </c>
      <c r="C117" s="1321"/>
      <c r="D117" s="1321"/>
      <c r="E117" s="479"/>
      <c r="F117" s="351"/>
      <c r="G117" s="479"/>
      <c r="H117" s="479"/>
      <c r="I117" s="510"/>
    </row>
    <row r="118" spans="1:9" ht="27.95" customHeight="1">
      <c r="A118" s="477"/>
      <c r="B118" s="1321" t="s">
        <v>646</v>
      </c>
      <c r="C118" s="1321"/>
      <c r="D118" s="1321"/>
      <c r="E118" s="479"/>
      <c r="F118" s="351"/>
      <c r="G118" s="479"/>
      <c r="H118" s="479"/>
      <c r="I118" s="510"/>
    </row>
    <row r="119" spans="1:9" ht="27.95" customHeight="1">
      <c r="A119" s="477"/>
      <c r="B119" s="1321" t="s">
        <v>646</v>
      </c>
      <c r="C119" s="1321"/>
      <c r="D119" s="1321"/>
      <c r="E119" s="479"/>
      <c r="F119" s="351"/>
      <c r="G119" s="479"/>
      <c r="H119" s="479"/>
      <c r="I119" s="510"/>
    </row>
    <row r="120" spans="1:9" ht="27.95" customHeight="1">
      <c r="A120" s="477"/>
      <c r="B120" s="1321" t="s">
        <v>646</v>
      </c>
      <c r="C120" s="1321"/>
      <c r="D120" s="1321"/>
      <c r="E120" s="479"/>
      <c r="F120" s="351"/>
      <c r="G120" s="479"/>
      <c r="H120" s="479"/>
      <c r="I120" s="510"/>
    </row>
    <row r="121" spans="1:9" ht="27.95" customHeight="1">
      <c r="A121" s="477"/>
      <c r="B121" s="1321" t="s">
        <v>646</v>
      </c>
      <c r="C121" s="1321"/>
      <c r="D121" s="1321"/>
      <c r="E121" s="479"/>
      <c r="F121" s="351"/>
      <c r="G121" s="479"/>
      <c r="H121" s="479"/>
      <c r="I121" s="510"/>
    </row>
    <row r="122" spans="1:9" ht="27.95" customHeight="1">
      <c r="A122" s="477"/>
      <c r="B122" s="1321" t="s">
        <v>646</v>
      </c>
      <c r="C122" s="1321"/>
      <c r="D122" s="1321"/>
      <c r="E122" s="479"/>
      <c r="F122" s="351"/>
      <c r="G122" s="479"/>
      <c r="H122" s="479"/>
      <c r="I122" s="510"/>
    </row>
    <row r="123" spans="1:9" ht="27.95" customHeight="1">
      <c r="A123" s="477"/>
      <c r="B123" s="1321" t="s">
        <v>646</v>
      </c>
      <c r="C123" s="1321"/>
      <c r="D123" s="1321"/>
      <c r="E123" s="479"/>
      <c r="F123" s="351"/>
      <c r="G123" s="479"/>
      <c r="H123" s="479"/>
      <c r="I123" s="510"/>
    </row>
    <row r="124" spans="1:9" ht="27.95" customHeight="1">
      <c r="A124" s="477"/>
      <c r="B124" s="1321" t="s">
        <v>646</v>
      </c>
      <c r="C124" s="1321"/>
      <c r="D124" s="1321"/>
      <c r="E124" s="479"/>
      <c r="F124" s="351"/>
      <c r="G124" s="479"/>
      <c r="H124" s="479"/>
      <c r="I124" s="510"/>
    </row>
    <row r="125" spans="1:9" ht="27.95" customHeight="1">
      <c r="A125" s="477"/>
      <c r="B125" s="1321" t="s">
        <v>646</v>
      </c>
      <c r="C125" s="1321"/>
      <c r="D125" s="1321"/>
      <c r="E125" s="479"/>
      <c r="F125" s="351"/>
      <c r="G125" s="479"/>
      <c r="H125" s="479"/>
      <c r="I125" s="510"/>
    </row>
    <row r="126" spans="1:9" ht="27.95" customHeight="1">
      <c r="A126" s="477"/>
      <c r="B126" s="1321" t="s">
        <v>646</v>
      </c>
      <c r="C126" s="1321"/>
      <c r="D126" s="1321"/>
      <c r="E126" s="479"/>
      <c r="F126" s="351"/>
      <c r="G126" s="479"/>
      <c r="H126" s="479"/>
      <c r="I126" s="510"/>
    </row>
    <row r="127" spans="1:9" ht="27.95" customHeight="1">
      <c r="A127" s="477"/>
      <c r="B127" s="1321" t="s">
        <v>646</v>
      </c>
      <c r="C127" s="1321"/>
      <c r="D127" s="1321"/>
      <c r="E127" s="479"/>
      <c r="F127" s="351"/>
      <c r="G127" s="479"/>
      <c r="H127" s="479"/>
      <c r="I127" s="510"/>
    </row>
    <row r="128" spans="1:9" ht="18.95" customHeight="1" thickBot="1">
      <c r="A128" s="352"/>
      <c r="B128" s="353"/>
      <c r="C128" s="353"/>
      <c r="D128" s="353"/>
      <c r="E128" s="353"/>
      <c r="F128" s="353"/>
      <c r="G128" s="353"/>
      <c r="H128" s="353"/>
      <c r="I128" s="354"/>
    </row>
    <row r="129" spans="1:9" ht="18.95" customHeight="1">
      <c r="A129" s="349"/>
      <c r="B129" s="349"/>
      <c r="C129" s="349"/>
      <c r="D129" s="349"/>
      <c r="E129" s="349"/>
      <c r="F129" s="349"/>
      <c r="G129" s="349"/>
      <c r="H129" s="349"/>
      <c r="I129" s="349"/>
    </row>
    <row r="130" spans="1:9" ht="18.95" customHeight="1">
      <c r="A130" s="349"/>
      <c r="B130" s="349"/>
      <c r="C130" s="349"/>
      <c r="D130" s="349"/>
      <c r="E130" s="349"/>
      <c r="F130" s="349"/>
      <c r="G130" s="349"/>
      <c r="H130" s="349"/>
      <c r="I130" s="349"/>
    </row>
    <row r="131" spans="1:9" ht="18.95" customHeight="1">
      <c r="A131" s="51"/>
      <c r="B131" s="51"/>
      <c r="C131" s="51"/>
      <c r="D131" s="51"/>
      <c r="E131" s="51"/>
      <c r="F131" s="51"/>
      <c r="G131" s="51"/>
      <c r="H131" s="51"/>
      <c r="I131" s="51"/>
    </row>
    <row r="132" spans="1:9" ht="18.95" customHeight="1">
      <c r="A132" s="51"/>
      <c r="B132" s="51"/>
      <c r="C132" s="51"/>
      <c r="D132" s="51"/>
      <c r="E132" s="51"/>
      <c r="F132" s="51"/>
      <c r="G132" s="51"/>
      <c r="H132" s="51"/>
      <c r="I132" s="51"/>
    </row>
    <row r="133" spans="1:9" ht="18.95" customHeight="1">
      <c r="A133" s="51"/>
      <c r="B133" s="51"/>
      <c r="C133" s="51"/>
      <c r="D133" s="51"/>
      <c r="E133" s="51"/>
      <c r="F133" s="51"/>
      <c r="G133" s="51"/>
      <c r="H133" s="51"/>
      <c r="I133" s="51"/>
    </row>
    <row r="134" spans="1:9" ht="18.95" customHeight="1">
      <c r="A134" s="51"/>
      <c r="B134" s="51"/>
      <c r="C134" s="51"/>
      <c r="D134" s="51"/>
      <c r="E134" s="51"/>
      <c r="F134" s="51"/>
      <c r="G134" s="51"/>
      <c r="H134" s="51"/>
      <c r="I134" s="51"/>
    </row>
    <row r="135" spans="1:9" ht="18.95" customHeight="1">
      <c r="A135" s="51"/>
      <c r="B135" s="51"/>
      <c r="C135" s="51"/>
      <c r="D135" s="51"/>
      <c r="E135" s="51"/>
      <c r="F135" s="51"/>
      <c r="G135" s="51"/>
      <c r="H135" s="51"/>
      <c r="I135" s="51"/>
    </row>
    <row r="136" spans="1:9" ht="18.95" customHeight="1">
      <c r="A136" s="51"/>
      <c r="B136" s="51"/>
      <c r="C136" s="51"/>
      <c r="D136" s="51"/>
      <c r="E136" s="51"/>
      <c r="F136" s="51"/>
      <c r="G136" s="51"/>
      <c r="H136" s="51"/>
      <c r="I136" s="51"/>
    </row>
    <row r="137" spans="1:9" ht="18.95" customHeight="1">
      <c r="A137" s="51"/>
      <c r="B137" s="51"/>
      <c r="C137" s="51"/>
      <c r="D137" s="51"/>
      <c r="E137" s="51"/>
      <c r="F137" s="51"/>
      <c r="G137" s="51"/>
      <c r="H137" s="51"/>
      <c r="I137" s="51"/>
    </row>
    <row r="138" spans="1:9" ht="18.95" customHeight="1">
      <c r="A138" s="51"/>
      <c r="B138" s="51"/>
      <c r="C138" s="51"/>
      <c r="D138" s="51"/>
      <c r="E138" s="51"/>
      <c r="F138" s="51"/>
      <c r="G138" s="51"/>
      <c r="H138" s="51"/>
      <c r="I138" s="51"/>
    </row>
    <row r="139" spans="1:9" ht="14.25">
      <c r="A139" s="51"/>
      <c r="B139" s="51"/>
      <c r="C139" s="51"/>
      <c r="D139" s="51"/>
      <c r="E139" s="51"/>
      <c r="F139" s="51"/>
      <c r="G139" s="51"/>
      <c r="H139" s="51"/>
      <c r="I139" s="51"/>
    </row>
    <row r="140" spans="1:9" ht="14.25">
      <c r="A140" s="51"/>
      <c r="B140" s="51"/>
      <c r="C140" s="51"/>
      <c r="D140" s="51"/>
      <c r="E140" s="51"/>
      <c r="F140" s="51"/>
      <c r="G140" s="51"/>
      <c r="H140" s="51"/>
      <c r="I140" s="51"/>
    </row>
    <row r="141" spans="1:9" ht="14.25">
      <c r="A141" s="51"/>
      <c r="B141" s="51"/>
      <c r="C141" s="51"/>
      <c r="D141" s="51"/>
      <c r="E141" s="51"/>
      <c r="F141" s="51"/>
      <c r="G141" s="51"/>
      <c r="H141" s="51"/>
      <c r="I141" s="51"/>
    </row>
    <row r="142" spans="1:9" ht="14.25">
      <c r="A142" s="51"/>
      <c r="B142" s="51"/>
      <c r="C142" s="51"/>
      <c r="D142" s="51"/>
      <c r="E142" s="51"/>
      <c r="F142" s="51"/>
      <c r="G142" s="51"/>
      <c r="H142" s="51"/>
      <c r="I142" s="51"/>
    </row>
    <row r="143" spans="1:9" ht="14.25">
      <c r="A143" s="51"/>
      <c r="B143" s="51"/>
      <c r="C143" s="51"/>
      <c r="D143" s="51"/>
      <c r="E143" s="51"/>
      <c r="F143" s="51"/>
      <c r="G143" s="51"/>
      <c r="H143" s="51"/>
      <c r="I143" s="51"/>
    </row>
    <row r="144" spans="1:9" ht="14.25">
      <c r="A144" s="51"/>
      <c r="B144" s="51"/>
      <c r="C144" s="51"/>
      <c r="D144" s="51"/>
      <c r="E144" s="51"/>
      <c r="F144" s="51"/>
      <c r="G144" s="51"/>
      <c r="H144" s="51"/>
      <c r="I144" s="51"/>
    </row>
    <row r="145" spans="1:9" ht="14.25">
      <c r="A145" s="51"/>
      <c r="B145" s="51"/>
      <c r="C145" s="51"/>
      <c r="D145" s="51"/>
      <c r="E145" s="51"/>
      <c r="F145" s="51"/>
      <c r="G145" s="51"/>
      <c r="H145" s="51"/>
      <c r="I145" s="51"/>
    </row>
    <row r="146" spans="1:9" ht="14.25">
      <c r="A146" s="51"/>
      <c r="B146" s="51"/>
      <c r="C146" s="51"/>
      <c r="D146" s="51"/>
      <c r="E146" s="51"/>
      <c r="F146" s="51"/>
      <c r="G146" s="51"/>
      <c r="H146" s="51"/>
      <c r="I146" s="51"/>
    </row>
    <row r="147" spans="1:9" ht="14.25">
      <c r="A147" s="51"/>
      <c r="B147" s="51"/>
      <c r="C147" s="51"/>
      <c r="D147" s="51"/>
      <c r="E147" s="51"/>
      <c r="F147" s="51"/>
      <c r="G147" s="51"/>
      <c r="H147" s="51"/>
      <c r="I147" s="51"/>
    </row>
    <row r="148" spans="1:9" ht="14.25">
      <c r="A148" s="51"/>
      <c r="B148" s="51"/>
      <c r="C148" s="51"/>
      <c r="D148" s="51"/>
      <c r="E148" s="51"/>
      <c r="F148" s="51"/>
      <c r="G148" s="51"/>
      <c r="H148" s="51"/>
      <c r="I148" s="51"/>
    </row>
    <row r="149" spans="1:9" ht="14.25">
      <c r="A149" s="51"/>
      <c r="B149" s="51"/>
      <c r="C149" s="51"/>
      <c r="D149" s="51"/>
      <c r="E149" s="51"/>
      <c r="F149" s="51"/>
      <c r="G149" s="51"/>
      <c r="H149" s="51"/>
      <c r="I149" s="51"/>
    </row>
    <row r="150" spans="1:9" ht="14.25">
      <c r="A150" s="51"/>
      <c r="B150" s="51"/>
      <c r="C150" s="51"/>
      <c r="D150" s="51"/>
      <c r="E150" s="51"/>
      <c r="F150" s="51"/>
      <c r="G150" s="51"/>
      <c r="H150" s="51"/>
      <c r="I150" s="51"/>
    </row>
    <row r="151" spans="1:9" ht="14.25">
      <c r="A151" s="51"/>
      <c r="B151" s="51"/>
      <c r="C151" s="51"/>
      <c r="D151" s="51"/>
      <c r="E151" s="51"/>
      <c r="F151" s="51"/>
      <c r="G151" s="51"/>
      <c r="H151" s="51"/>
      <c r="I151" s="51"/>
    </row>
    <row r="152" spans="1:9" ht="14.25">
      <c r="A152" s="51"/>
      <c r="B152" s="51"/>
      <c r="C152" s="51"/>
      <c r="D152" s="51"/>
      <c r="E152" s="51"/>
      <c r="F152" s="51"/>
      <c r="G152" s="51"/>
      <c r="H152" s="51"/>
      <c r="I152" s="51"/>
    </row>
    <row r="153" spans="1:9" ht="14.25">
      <c r="A153" s="51"/>
      <c r="B153" s="51"/>
      <c r="C153" s="51"/>
      <c r="D153" s="51"/>
      <c r="E153" s="51"/>
      <c r="F153" s="51"/>
      <c r="G153" s="51"/>
      <c r="H153" s="51"/>
      <c r="I153" s="51"/>
    </row>
    <row r="154" spans="1:9" ht="14.25">
      <c r="A154" s="51"/>
      <c r="B154" s="51"/>
      <c r="C154" s="51"/>
      <c r="D154" s="51"/>
      <c r="E154" s="51"/>
      <c r="F154" s="51"/>
      <c r="G154" s="51"/>
      <c r="H154" s="51"/>
      <c r="I154" s="51"/>
    </row>
    <row r="155" spans="1:9" ht="14.25">
      <c r="A155" s="51"/>
      <c r="B155" s="51"/>
      <c r="C155" s="51"/>
      <c r="D155" s="51"/>
      <c r="E155" s="51"/>
      <c r="F155" s="51"/>
      <c r="G155" s="51"/>
      <c r="H155" s="51"/>
      <c r="I155" s="51"/>
    </row>
    <row r="156" spans="1:9" ht="14.25">
      <c r="A156" s="51"/>
      <c r="B156" s="51"/>
      <c r="C156" s="51"/>
      <c r="D156" s="51"/>
      <c r="E156" s="51"/>
      <c r="F156" s="51"/>
      <c r="G156" s="51"/>
      <c r="H156" s="51"/>
      <c r="I156" s="51"/>
    </row>
    <row r="157" spans="1:9" ht="14.25">
      <c r="A157" s="51"/>
      <c r="B157" s="51"/>
      <c r="C157" s="51"/>
      <c r="D157" s="51"/>
      <c r="E157" s="51"/>
      <c r="F157" s="51"/>
      <c r="G157" s="51"/>
      <c r="H157" s="51"/>
      <c r="I157" s="51"/>
    </row>
    <row r="158" spans="1:9" ht="14.25">
      <c r="A158" s="51"/>
      <c r="B158" s="51"/>
      <c r="C158" s="51"/>
      <c r="D158" s="51"/>
      <c r="E158" s="51"/>
      <c r="F158" s="51"/>
      <c r="G158" s="51"/>
      <c r="H158" s="51"/>
      <c r="I158" s="51"/>
    </row>
    <row r="159" spans="1:9" ht="14.25">
      <c r="A159" s="51"/>
      <c r="B159" s="51"/>
      <c r="C159" s="51"/>
      <c r="D159" s="51"/>
      <c r="E159" s="51"/>
      <c r="F159" s="51"/>
      <c r="G159" s="51"/>
      <c r="H159" s="51"/>
      <c r="I159" s="51"/>
    </row>
    <row r="160" spans="1:9" ht="14.25">
      <c r="A160" s="51"/>
      <c r="B160" s="51"/>
      <c r="C160" s="51"/>
      <c r="D160" s="51"/>
      <c r="E160" s="51"/>
      <c r="F160" s="51"/>
      <c r="G160" s="51"/>
      <c r="H160" s="51"/>
      <c r="I160" s="51"/>
    </row>
    <row r="161" spans="1:9" ht="14.25">
      <c r="A161" s="51"/>
      <c r="B161" s="51"/>
      <c r="C161" s="51"/>
      <c r="D161" s="51"/>
      <c r="E161" s="51"/>
      <c r="F161" s="51"/>
      <c r="G161" s="51"/>
      <c r="H161" s="51"/>
      <c r="I161" s="51"/>
    </row>
    <row r="162" spans="1:9" ht="14.25">
      <c r="A162" s="51"/>
      <c r="B162" s="51"/>
      <c r="C162" s="51"/>
      <c r="D162" s="51"/>
      <c r="E162" s="51"/>
      <c r="F162" s="51"/>
      <c r="G162" s="51"/>
      <c r="H162" s="51"/>
      <c r="I162" s="51"/>
    </row>
    <row r="163" spans="1:9" ht="14.25">
      <c r="A163" s="51"/>
      <c r="B163" s="51"/>
      <c r="C163" s="51"/>
      <c r="D163" s="51"/>
      <c r="E163" s="51"/>
      <c r="F163" s="51"/>
      <c r="G163" s="51"/>
      <c r="H163" s="51"/>
      <c r="I163" s="51"/>
    </row>
    <row r="164" spans="1:9" ht="14.25">
      <c r="A164" s="51"/>
      <c r="B164" s="51"/>
      <c r="C164" s="51"/>
      <c r="D164" s="51"/>
      <c r="E164" s="51"/>
      <c r="F164" s="51"/>
      <c r="G164" s="51"/>
      <c r="H164" s="51"/>
      <c r="I164" s="51"/>
    </row>
    <row r="165" spans="1:9" ht="14.25">
      <c r="A165" s="51"/>
      <c r="B165" s="51"/>
      <c r="C165" s="51"/>
      <c r="D165" s="51"/>
      <c r="E165" s="51"/>
      <c r="F165" s="51"/>
      <c r="G165" s="51"/>
      <c r="H165" s="51"/>
      <c r="I165" s="51"/>
    </row>
    <row r="166" spans="1:9" ht="14.25">
      <c r="A166" s="51"/>
      <c r="B166" s="51"/>
      <c r="C166" s="51"/>
      <c r="D166" s="51"/>
      <c r="E166" s="51"/>
      <c r="F166" s="51"/>
      <c r="G166" s="51"/>
      <c r="H166" s="51"/>
      <c r="I166" s="51"/>
    </row>
    <row r="167" spans="1:9" ht="14.25">
      <c r="A167" s="51"/>
      <c r="B167" s="51"/>
      <c r="C167" s="51"/>
      <c r="D167" s="51"/>
      <c r="E167" s="51"/>
      <c r="F167" s="51"/>
      <c r="G167" s="51"/>
      <c r="H167" s="51"/>
      <c r="I167" s="51"/>
    </row>
    <row r="168" spans="1:9" ht="14.25">
      <c r="A168" s="51"/>
      <c r="B168" s="51"/>
      <c r="C168" s="51"/>
      <c r="D168" s="51"/>
      <c r="E168" s="51"/>
      <c r="F168" s="51"/>
      <c r="G168" s="51"/>
      <c r="H168" s="51"/>
      <c r="I168" s="51"/>
    </row>
    <row r="169" spans="1:9" ht="14.25">
      <c r="A169" s="51"/>
      <c r="B169" s="51"/>
      <c r="C169" s="51"/>
      <c r="D169" s="51"/>
      <c r="E169" s="51"/>
      <c r="F169" s="51"/>
      <c r="G169" s="51"/>
      <c r="H169" s="51"/>
      <c r="I169" s="51"/>
    </row>
    <row r="170" spans="1:9" ht="14.25">
      <c r="A170" s="51"/>
      <c r="B170" s="51"/>
      <c r="C170" s="51"/>
      <c r="D170" s="51"/>
      <c r="E170" s="51"/>
      <c r="F170" s="51"/>
      <c r="G170" s="51"/>
      <c r="H170" s="51"/>
      <c r="I170" s="51"/>
    </row>
    <row r="171" spans="1:9" ht="14.25">
      <c r="A171" s="51"/>
      <c r="B171" s="51"/>
      <c r="C171" s="51"/>
      <c r="D171" s="51"/>
      <c r="E171" s="51"/>
      <c r="F171" s="51"/>
      <c r="G171" s="51"/>
      <c r="H171" s="51"/>
      <c r="I171" s="51"/>
    </row>
    <row r="172" spans="1:9" ht="14.25">
      <c r="A172" s="51"/>
      <c r="B172" s="51"/>
      <c r="C172" s="51"/>
      <c r="D172" s="51"/>
      <c r="E172" s="51"/>
      <c r="F172" s="51"/>
      <c r="G172" s="51"/>
      <c r="H172" s="51"/>
      <c r="I172" s="51"/>
    </row>
    <row r="173" spans="1:9" ht="14.25">
      <c r="A173" s="51"/>
      <c r="B173" s="51"/>
      <c r="C173" s="51"/>
      <c r="D173" s="51"/>
      <c r="E173" s="51"/>
      <c r="F173" s="51"/>
      <c r="G173" s="51"/>
      <c r="H173" s="51"/>
      <c r="I173" s="51"/>
    </row>
    <row r="174" spans="1:9" ht="14.25">
      <c r="A174" s="51"/>
      <c r="B174" s="51"/>
      <c r="C174" s="51"/>
      <c r="D174" s="51"/>
      <c r="E174" s="51"/>
      <c r="F174" s="51"/>
      <c r="G174" s="51"/>
      <c r="H174" s="51"/>
      <c r="I174" s="51"/>
    </row>
    <row r="175" spans="1:9" ht="14.25">
      <c r="A175" s="51"/>
      <c r="B175" s="51"/>
      <c r="C175" s="51"/>
      <c r="D175" s="51"/>
      <c r="E175" s="51"/>
      <c r="F175" s="51"/>
      <c r="G175" s="51"/>
      <c r="H175" s="51"/>
      <c r="I175" s="51"/>
    </row>
    <row r="176" spans="1:9" ht="14.25">
      <c r="A176" s="51"/>
      <c r="B176" s="51"/>
      <c r="C176" s="51"/>
      <c r="D176" s="51"/>
      <c r="E176" s="51"/>
      <c r="F176" s="51"/>
      <c r="G176" s="51"/>
      <c r="H176" s="51"/>
      <c r="I176" s="51"/>
    </row>
    <row r="177" spans="1:9" ht="14.25">
      <c r="A177" s="51"/>
      <c r="B177" s="51"/>
      <c r="C177" s="51"/>
      <c r="D177" s="51"/>
      <c r="E177" s="51"/>
      <c r="F177" s="51"/>
      <c r="G177" s="51"/>
      <c r="H177" s="51"/>
      <c r="I177" s="51"/>
    </row>
    <row r="178" spans="1:9" ht="14.25">
      <c r="A178" s="51"/>
      <c r="B178" s="51"/>
      <c r="C178" s="51"/>
      <c r="D178" s="51"/>
      <c r="E178" s="51"/>
      <c r="F178" s="51"/>
      <c r="G178" s="51"/>
      <c r="H178" s="51"/>
      <c r="I178" s="51"/>
    </row>
    <row r="179" spans="1:9" ht="14.25">
      <c r="A179" s="51"/>
      <c r="B179" s="51"/>
      <c r="C179" s="51"/>
      <c r="D179" s="51"/>
      <c r="E179" s="51"/>
      <c r="F179" s="51"/>
      <c r="G179" s="51"/>
      <c r="H179" s="51"/>
      <c r="I179" s="51"/>
    </row>
    <row r="180" spans="1:9" ht="14.25">
      <c r="A180" s="51"/>
      <c r="B180" s="51"/>
      <c r="C180" s="51"/>
      <c r="D180" s="51"/>
      <c r="E180" s="51"/>
      <c r="F180" s="51"/>
      <c r="G180" s="51"/>
      <c r="H180" s="51"/>
      <c r="I180" s="51"/>
    </row>
    <row r="181" spans="1:9" ht="14.25">
      <c r="A181" s="51"/>
      <c r="B181" s="51"/>
      <c r="C181" s="51"/>
      <c r="D181" s="51"/>
      <c r="E181" s="51"/>
      <c r="F181" s="51"/>
      <c r="G181" s="51"/>
      <c r="H181" s="51"/>
      <c r="I181" s="51"/>
    </row>
    <row r="182" spans="1:9" ht="14.25">
      <c r="A182" s="51"/>
      <c r="B182" s="51"/>
      <c r="C182" s="51"/>
      <c r="D182" s="51"/>
      <c r="E182" s="51"/>
      <c r="F182" s="51"/>
      <c r="G182" s="51"/>
      <c r="H182" s="51"/>
      <c r="I182" s="51"/>
    </row>
    <row r="183" spans="1:9" ht="14.25">
      <c r="A183" s="51"/>
      <c r="B183" s="51"/>
      <c r="C183" s="51"/>
      <c r="D183" s="51"/>
      <c r="E183" s="51"/>
      <c r="F183" s="51"/>
      <c r="G183" s="51"/>
      <c r="H183" s="51"/>
      <c r="I183" s="51"/>
    </row>
    <row r="184" spans="1:9" ht="14.25">
      <c r="A184" s="51"/>
      <c r="B184" s="51"/>
      <c r="C184" s="51"/>
      <c r="D184" s="51"/>
      <c r="E184" s="51"/>
      <c r="F184" s="51"/>
      <c r="G184" s="51"/>
      <c r="H184" s="51"/>
      <c r="I184" s="51"/>
    </row>
    <row r="185" spans="1:9" ht="14.25">
      <c r="A185" s="51"/>
      <c r="B185" s="51"/>
      <c r="C185" s="51"/>
      <c r="D185" s="51"/>
      <c r="E185" s="51"/>
      <c r="F185" s="51"/>
      <c r="G185" s="51"/>
      <c r="H185" s="51"/>
      <c r="I185" s="51"/>
    </row>
    <row r="186" spans="1:9" ht="14.25">
      <c r="A186" s="51"/>
      <c r="B186" s="51"/>
      <c r="C186" s="51"/>
      <c r="D186" s="51"/>
      <c r="E186" s="51"/>
      <c r="F186" s="51"/>
      <c r="G186" s="51"/>
      <c r="H186" s="51"/>
      <c r="I186" s="51"/>
    </row>
    <row r="187" spans="1:9" ht="14.25">
      <c r="A187" s="51"/>
      <c r="B187" s="51"/>
      <c r="C187" s="51"/>
      <c r="D187" s="51"/>
      <c r="E187" s="51"/>
      <c r="F187" s="51"/>
      <c r="G187" s="51"/>
      <c r="H187" s="51"/>
      <c r="I187" s="51"/>
    </row>
    <row r="188" spans="1:9" ht="14.25">
      <c r="A188" s="51"/>
      <c r="B188" s="51"/>
      <c r="C188" s="51"/>
      <c r="D188" s="51"/>
      <c r="E188" s="51"/>
      <c r="F188" s="51"/>
      <c r="G188" s="51"/>
      <c r="H188" s="51"/>
      <c r="I188" s="51"/>
    </row>
    <row r="189" spans="1:9" ht="14.25">
      <c r="A189" s="51"/>
      <c r="B189" s="51"/>
      <c r="C189" s="51"/>
      <c r="D189" s="51"/>
      <c r="E189" s="51"/>
      <c r="F189" s="51"/>
      <c r="G189" s="51"/>
      <c r="H189" s="51"/>
      <c r="I189" s="51"/>
    </row>
    <row r="190" spans="1:9" ht="14.25">
      <c r="A190" s="51"/>
      <c r="B190" s="51"/>
      <c r="C190" s="51"/>
      <c r="D190" s="51"/>
      <c r="E190" s="51"/>
      <c r="F190" s="51"/>
      <c r="G190" s="51"/>
      <c r="H190" s="51"/>
      <c r="I190" s="51"/>
    </row>
    <row r="191" spans="1:9" ht="14.25">
      <c r="A191" s="51"/>
      <c r="B191" s="51"/>
      <c r="C191" s="51"/>
      <c r="D191" s="51"/>
      <c r="E191" s="51"/>
      <c r="F191" s="51"/>
      <c r="G191" s="51"/>
      <c r="H191" s="51"/>
      <c r="I191" s="51"/>
    </row>
    <row r="192" spans="1:9" ht="14.25">
      <c r="A192" s="51"/>
      <c r="B192" s="51"/>
      <c r="C192" s="51"/>
      <c r="D192" s="51"/>
      <c r="E192" s="51"/>
      <c r="F192" s="51"/>
      <c r="G192" s="51"/>
      <c r="H192" s="51"/>
      <c r="I192" s="51"/>
    </row>
    <row r="193" spans="1:9" ht="14.25">
      <c r="A193" s="51"/>
      <c r="B193" s="51"/>
      <c r="C193" s="51"/>
      <c r="D193" s="51"/>
      <c r="E193" s="51"/>
      <c r="F193" s="51"/>
      <c r="G193" s="51"/>
      <c r="H193" s="51"/>
      <c r="I193" s="51"/>
    </row>
    <row r="194" spans="1:9" ht="14.25">
      <c r="A194" s="51"/>
      <c r="B194" s="51"/>
      <c r="C194" s="51"/>
      <c r="D194" s="51"/>
      <c r="E194" s="51"/>
      <c r="F194" s="51"/>
      <c r="G194" s="51"/>
      <c r="H194" s="51"/>
      <c r="I194" s="51"/>
    </row>
    <row r="195" spans="1:9" ht="14.25">
      <c r="A195" s="51"/>
      <c r="B195" s="51"/>
      <c r="C195" s="51"/>
      <c r="D195" s="51"/>
      <c r="E195" s="51"/>
      <c r="F195" s="51"/>
      <c r="G195" s="51"/>
      <c r="H195" s="51"/>
      <c r="I195" s="51"/>
    </row>
    <row r="196" spans="1:9" ht="14.25">
      <c r="A196" s="51"/>
      <c r="B196" s="51"/>
      <c r="C196" s="51"/>
      <c r="D196" s="51"/>
      <c r="E196" s="51"/>
      <c r="F196" s="51"/>
      <c r="G196" s="51"/>
      <c r="H196" s="51"/>
      <c r="I196" s="51"/>
    </row>
    <row r="197" spans="1:9" ht="14.25">
      <c r="A197" s="51"/>
      <c r="B197" s="51"/>
      <c r="C197" s="51"/>
      <c r="D197" s="51"/>
      <c r="E197" s="51"/>
      <c r="F197" s="51"/>
      <c r="G197" s="51"/>
      <c r="H197" s="51"/>
      <c r="I197" s="51"/>
    </row>
    <row r="198" spans="1:9" ht="14.25">
      <c r="A198" s="51"/>
      <c r="B198" s="51"/>
      <c r="C198" s="51"/>
      <c r="D198" s="51"/>
      <c r="E198" s="51"/>
      <c r="F198" s="51"/>
      <c r="G198" s="51"/>
      <c r="H198" s="51"/>
      <c r="I198" s="51"/>
    </row>
    <row r="199" spans="1:9" ht="14.25">
      <c r="A199" s="51"/>
      <c r="B199" s="51"/>
      <c r="C199" s="51"/>
      <c r="D199" s="51"/>
      <c r="E199" s="51"/>
      <c r="F199" s="51"/>
      <c r="G199" s="51"/>
      <c r="H199" s="51"/>
      <c r="I199" s="51"/>
    </row>
    <row r="200" spans="1:9" ht="14.25">
      <c r="A200" s="51"/>
      <c r="B200" s="51"/>
      <c r="C200" s="51"/>
      <c r="D200" s="51"/>
      <c r="E200" s="51"/>
      <c r="F200" s="51"/>
      <c r="G200" s="51"/>
      <c r="H200" s="51"/>
      <c r="I200" s="51"/>
    </row>
    <row r="201" spans="1:9" ht="14.25">
      <c r="A201" s="51"/>
      <c r="B201" s="51"/>
      <c r="C201" s="51"/>
      <c r="D201" s="51"/>
      <c r="E201" s="51"/>
      <c r="F201" s="51"/>
      <c r="G201" s="51"/>
      <c r="H201" s="51"/>
      <c r="I201" s="51"/>
    </row>
    <row r="202" spans="1:9" ht="14.25">
      <c r="A202" s="51"/>
      <c r="B202" s="51"/>
      <c r="C202" s="51"/>
      <c r="D202" s="51"/>
      <c r="E202" s="51"/>
      <c r="F202" s="51"/>
      <c r="G202" s="51"/>
      <c r="H202" s="51"/>
      <c r="I202" s="51"/>
    </row>
    <row r="203" spans="1:9" ht="14.25">
      <c r="A203" s="51"/>
      <c r="B203" s="51"/>
      <c r="C203" s="51"/>
      <c r="D203" s="51"/>
      <c r="E203" s="51"/>
      <c r="F203" s="51"/>
      <c r="G203" s="51"/>
      <c r="H203" s="51"/>
      <c r="I203" s="51"/>
    </row>
    <row r="204" spans="1:9" ht="14.25">
      <c r="A204" s="51"/>
      <c r="B204" s="51"/>
      <c r="C204" s="51"/>
      <c r="D204" s="51"/>
      <c r="E204" s="51"/>
      <c r="F204" s="51"/>
      <c r="G204" s="51"/>
      <c r="H204" s="51"/>
      <c r="I204" s="51"/>
    </row>
    <row r="205" spans="1:9" ht="14.25">
      <c r="A205" s="51"/>
      <c r="B205" s="51"/>
      <c r="C205" s="51"/>
      <c r="D205" s="51"/>
      <c r="E205" s="51"/>
      <c r="F205" s="51"/>
      <c r="G205" s="51"/>
      <c r="H205" s="51"/>
      <c r="I205" s="51"/>
    </row>
    <row r="206" spans="1:9" ht="14.25">
      <c r="A206" s="51"/>
      <c r="B206" s="51"/>
      <c r="C206" s="51"/>
      <c r="D206" s="51"/>
      <c r="E206" s="51"/>
      <c r="F206" s="51"/>
      <c r="G206" s="51"/>
      <c r="H206" s="51"/>
      <c r="I206" s="51"/>
    </row>
    <row r="207" spans="1:9" ht="14.25">
      <c r="C207" s="51"/>
      <c r="D207" s="51"/>
      <c r="E207" s="51"/>
      <c r="F207" s="51"/>
      <c r="G207" s="51"/>
      <c r="H207" s="51"/>
      <c r="I207" s="51"/>
    </row>
    <row r="208" spans="1:9" ht="14.25">
      <c r="C208" s="51"/>
      <c r="D208" s="51"/>
      <c r="E208" s="51"/>
      <c r="F208" s="51"/>
      <c r="G208" s="51"/>
      <c r="H208" s="51"/>
      <c r="I208" s="51"/>
    </row>
    <row r="209" spans="3:9" ht="14.25">
      <c r="C209" s="51"/>
      <c r="D209" s="51"/>
      <c r="E209" s="51"/>
      <c r="F209" s="51"/>
      <c r="G209" s="51"/>
      <c r="H209" s="51"/>
      <c r="I209" s="51"/>
    </row>
  </sheetData>
  <mergeCells count="107">
    <mergeCell ref="E89:F89"/>
    <mergeCell ref="B111:D111"/>
    <mergeCell ref="E80:F80"/>
    <mergeCell ref="E81:F81"/>
    <mergeCell ref="E83:F83"/>
    <mergeCell ref="E84:F84"/>
    <mergeCell ref="E85:F85"/>
    <mergeCell ref="E77:F77"/>
    <mergeCell ref="E78:F78"/>
    <mergeCell ref="E79:F79"/>
    <mergeCell ref="B82:D82"/>
    <mergeCell ref="B83:D83"/>
    <mergeCell ref="B84:D84"/>
    <mergeCell ref="B85:D85"/>
    <mergeCell ref="B86:D86"/>
    <mergeCell ref="E86:F86"/>
    <mergeCell ref="E87:F87"/>
    <mergeCell ref="E88:F88"/>
    <mergeCell ref="E82:F82"/>
    <mergeCell ref="B77:D77"/>
    <mergeCell ref="B78:D78"/>
    <mergeCell ref="B79:D79"/>
    <mergeCell ref="B80:D80"/>
    <mergeCell ref="B81:D81"/>
    <mergeCell ref="B124:D124"/>
    <mergeCell ref="B126:D126"/>
    <mergeCell ref="B127:D127"/>
    <mergeCell ref="B97:D97"/>
    <mergeCell ref="B98:D98"/>
    <mergeCell ref="B99:D99"/>
    <mergeCell ref="B100:D100"/>
    <mergeCell ref="B101:D101"/>
    <mergeCell ref="B87:D87"/>
    <mergeCell ref="B88:D88"/>
    <mergeCell ref="B89:D89"/>
    <mergeCell ref="B95:D95"/>
    <mergeCell ref="B96:D96"/>
    <mergeCell ref="B113:D113"/>
    <mergeCell ref="B114:D114"/>
    <mergeCell ref="B115:D115"/>
    <mergeCell ref="B116:D116"/>
    <mergeCell ref="B117:D117"/>
    <mergeCell ref="B102:D102"/>
    <mergeCell ref="B103:D103"/>
    <mergeCell ref="B104:D104"/>
    <mergeCell ref="B105:D105"/>
    <mergeCell ref="B106:D106"/>
    <mergeCell ref="B125:D125"/>
    <mergeCell ref="B47:D47"/>
    <mergeCell ref="E47:F47"/>
    <mergeCell ref="G47:H47"/>
    <mergeCell ref="A53:D53"/>
    <mergeCell ref="E53:I53"/>
    <mergeCell ref="E75:F75"/>
    <mergeCell ref="E76:F76"/>
    <mergeCell ref="B74:D74"/>
    <mergeCell ref="B75:D75"/>
    <mergeCell ref="B76:D76"/>
    <mergeCell ref="E74:F74"/>
    <mergeCell ref="B66:D66"/>
    <mergeCell ref="B67:D67"/>
    <mergeCell ref="B68:D68"/>
    <mergeCell ref="B69:D69"/>
    <mergeCell ref="B70:D70"/>
    <mergeCell ref="B71:D71"/>
    <mergeCell ref="B72:D72"/>
    <mergeCell ref="B73:D73"/>
    <mergeCell ref="B56:H56"/>
    <mergeCell ref="B59:H59"/>
    <mergeCell ref="B60:H60"/>
    <mergeCell ref="B61:H61"/>
    <mergeCell ref="E71:F71"/>
    <mergeCell ref="E72:F72"/>
    <mergeCell ref="E73:F73"/>
    <mergeCell ref="B55:H55"/>
    <mergeCell ref="E64:F64"/>
    <mergeCell ref="E65:F65"/>
    <mergeCell ref="E66:F66"/>
    <mergeCell ref="E67:F67"/>
    <mergeCell ref="E68:F68"/>
    <mergeCell ref="E69:F69"/>
    <mergeCell ref="E70:F70"/>
    <mergeCell ref="B64:D64"/>
    <mergeCell ref="B65:D65"/>
    <mergeCell ref="A92:D92"/>
    <mergeCell ref="E92:I92"/>
    <mergeCell ref="B119:D119"/>
    <mergeCell ref="B120:D120"/>
    <mergeCell ref="B121:D121"/>
    <mergeCell ref="B122:D122"/>
    <mergeCell ref="B123:D123"/>
    <mergeCell ref="B107:D107"/>
    <mergeCell ref="B108:D108"/>
    <mergeCell ref="B109:D109"/>
    <mergeCell ref="B110:D110"/>
    <mergeCell ref="B118:D118"/>
    <mergeCell ref="B112:D112"/>
    <mergeCell ref="G17:H17"/>
    <mergeCell ref="A1:D1"/>
    <mergeCell ref="E1:I1"/>
    <mergeCell ref="F14:H14"/>
    <mergeCell ref="G3:H3"/>
    <mergeCell ref="G41:H41"/>
    <mergeCell ref="B22:H23"/>
    <mergeCell ref="B28:H29"/>
    <mergeCell ref="B43:H44"/>
    <mergeCell ref="B40:H40"/>
  </mergeCells>
  <phoneticPr fontId="33" type="noConversion"/>
  <pageMargins left="0.26" right="0" top="0.25" bottom="0.2890625" header="0.22" footer="0.17"/>
  <pageSetup scale="71" fitToHeight="2" orientation="portrait" horizontalDpi="1200" verticalDpi="1200" r:id="rId1"/>
  <headerFooter alignWithMargins="0">
    <oddFooter>&amp;L&amp;"Book Antiqua,Regular"CBW Engineering- Notice of Supervision&amp;R&amp;"Book Antiqua,Regular"&amp;P</oddFooter>
  </headerFooter>
  <rowBreaks count="2" manualBreakCount="2">
    <brk id="50" max="9" man="1"/>
    <brk id="91" max="8" man="1"/>
  </rowBreak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5"/>
  <dimension ref="A1:AJ45"/>
  <sheetViews>
    <sheetView showGridLines="0" zoomScaleNormal="100" zoomScaleSheetLayoutView="100" workbookViewId="0">
      <selection activeCell="AM37" sqref="AM37"/>
    </sheetView>
  </sheetViews>
  <sheetFormatPr defaultColWidth="8.8984375" defaultRowHeight="12.75"/>
  <cols>
    <col min="1" max="8" width="3.1015625" style="128" customWidth="1"/>
    <col min="9" max="18" width="4.04296875" style="128" customWidth="1"/>
    <col min="19" max="25" width="3.1015625" style="128" customWidth="1"/>
    <col min="26" max="32" width="4.04296875" style="128" customWidth="1"/>
    <col min="33" max="33" width="3.1015625" style="128" customWidth="1"/>
    <col min="34" max="16384" width="8.8984375" style="128"/>
  </cols>
  <sheetData>
    <row r="1" spans="1:33" ht="21" customHeight="1">
      <c r="A1" s="1340" t="s">
        <v>490</v>
      </c>
      <c r="B1" s="1341"/>
      <c r="C1" s="1341"/>
      <c r="D1" s="1341"/>
      <c r="E1" s="1341"/>
      <c r="F1" s="1341"/>
      <c r="G1" s="1341"/>
      <c r="H1" s="1341"/>
      <c r="I1" s="1341"/>
      <c r="J1" s="1341"/>
      <c r="K1" s="1341"/>
      <c r="L1" s="1341"/>
      <c r="M1" s="1341"/>
      <c r="N1" s="1341"/>
      <c r="O1" s="1341"/>
      <c r="P1" s="1341"/>
      <c r="Q1" s="1341"/>
      <c r="R1" s="1341"/>
      <c r="S1" s="1341"/>
      <c r="T1" s="1341"/>
      <c r="U1" s="1341"/>
      <c r="V1" s="1341"/>
      <c r="W1" s="1341"/>
      <c r="X1" s="1341"/>
      <c r="Y1" s="1341"/>
      <c r="Z1" s="1341"/>
      <c r="AA1" s="1341"/>
      <c r="AB1" s="1341"/>
      <c r="AC1" s="1341"/>
      <c r="AD1" s="1341"/>
      <c r="AE1" s="1341"/>
      <c r="AF1" s="1341"/>
      <c r="AG1" s="1342"/>
    </row>
    <row r="2" spans="1:33" s="336" customFormat="1" ht="15" customHeight="1">
      <c r="A2" s="1343"/>
      <c r="B2" s="1344"/>
      <c r="C2" s="1344"/>
      <c r="D2" s="1344"/>
      <c r="E2" s="1344"/>
      <c r="F2" s="1344"/>
      <c r="G2" s="1344"/>
      <c r="H2" s="1344"/>
      <c r="I2" s="1344"/>
      <c r="J2" s="1344"/>
      <c r="K2" s="1344"/>
      <c r="L2" s="1344"/>
      <c r="M2" s="1344"/>
      <c r="N2" s="1344"/>
      <c r="O2" s="1344"/>
      <c r="P2" s="1344"/>
      <c r="Q2" s="1344"/>
      <c r="R2" s="1344"/>
      <c r="S2" s="1344"/>
      <c r="T2" s="1344"/>
      <c r="U2" s="1344"/>
      <c r="V2" s="1344"/>
      <c r="W2" s="1344"/>
      <c r="X2" s="1344"/>
      <c r="Y2" s="1344"/>
      <c r="Z2" s="1344"/>
      <c r="AA2" s="1344"/>
      <c r="AB2" s="1344"/>
      <c r="AC2" s="1344"/>
      <c r="AD2" s="1344"/>
      <c r="AE2" s="1344"/>
      <c r="AF2" s="1344"/>
      <c r="AG2" s="1345"/>
    </row>
    <row r="3" spans="1:33">
      <c r="A3" s="631"/>
      <c r="AG3" s="632"/>
    </row>
    <row r="4" spans="1:33">
      <c r="A4" s="631"/>
      <c r="B4" s="132" t="s">
        <v>361</v>
      </c>
      <c r="I4" s="1346" t="str">
        <f>'DATA SHEET'!F4</f>
        <v>ENERCAPITA HZ SUNSET 14-31-69-19</v>
      </c>
      <c r="J4" s="1346"/>
      <c r="K4" s="1346"/>
      <c r="L4" s="1346"/>
      <c r="M4" s="1346"/>
      <c r="N4" s="1346"/>
      <c r="O4" s="1346"/>
      <c r="P4" s="1346"/>
      <c r="Q4" s="1346"/>
      <c r="R4" s="1346"/>
      <c r="U4" s="132" t="s">
        <v>491</v>
      </c>
      <c r="Z4" s="1347">
        <v>45531</v>
      </c>
      <c r="AA4" s="1347"/>
      <c r="AB4" s="1347"/>
      <c r="AC4" s="1347"/>
      <c r="AD4" s="1347"/>
      <c r="AE4" s="1347"/>
      <c r="AF4" s="1347"/>
      <c r="AG4" s="632"/>
    </row>
    <row r="5" spans="1:33">
      <c r="A5" s="631"/>
      <c r="AG5" s="634"/>
    </row>
    <row r="6" spans="1:33">
      <c r="A6" s="631"/>
      <c r="B6" s="132" t="s">
        <v>492</v>
      </c>
      <c r="I6" s="1348" t="str">
        <f>'DATA SHEET'!F5</f>
        <v>100/14-31-069-19W5/0</v>
      </c>
      <c r="J6" s="1348"/>
      <c r="K6" s="1348"/>
      <c r="L6" s="1348"/>
      <c r="M6" s="1348"/>
      <c r="N6" s="1348"/>
      <c r="O6" s="1348"/>
      <c r="P6" s="1348"/>
      <c r="Q6" s="1348"/>
      <c r="R6" s="1348"/>
      <c r="U6" s="132" t="s">
        <v>493</v>
      </c>
      <c r="Z6" s="1349" t="str">
        <f>'DATA SHEET'!AF5</f>
        <v>Robyn Luft</v>
      </c>
      <c r="AA6" s="1349"/>
      <c r="AB6" s="1349"/>
      <c r="AC6" s="1349"/>
      <c r="AD6" s="1349"/>
      <c r="AE6" s="1349"/>
      <c r="AF6" s="1349"/>
      <c r="AG6" s="634"/>
    </row>
    <row r="7" spans="1:33">
      <c r="A7" s="631"/>
      <c r="AG7" s="634"/>
    </row>
    <row r="8" spans="1:33">
      <c r="A8" s="631"/>
      <c r="B8" s="132" t="s">
        <v>494</v>
      </c>
      <c r="AG8" s="667"/>
    </row>
    <row r="9" spans="1:33">
      <c r="A9" s="631"/>
      <c r="AG9" s="632"/>
    </row>
    <row r="10" spans="1:33">
      <c r="A10" s="631"/>
      <c r="B10" s="132" t="s">
        <v>495</v>
      </c>
      <c r="I10" s="1334" t="s">
        <v>1125</v>
      </c>
      <c r="J10" s="1335"/>
      <c r="K10" s="1335"/>
      <c r="L10" s="1335"/>
      <c r="M10" s="1335"/>
      <c r="N10" s="1335"/>
      <c r="O10" s="1335"/>
      <c r="P10" s="1335"/>
      <c r="Q10" s="1335"/>
      <c r="R10" s="1335"/>
      <c r="T10" s="337" t="s">
        <v>496</v>
      </c>
      <c r="AG10" s="634"/>
    </row>
    <row r="11" spans="1:33">
      <c r="A11" s="631"/>
      <c r="B11" s="132"/>
      <c r="AG11" s="634"/>
    </row>
    <row r="12" spans="1:33">
      <c r="A12" s="631"/>
      <c r="B12" s="132" t="s">
        <v>497</v>
      </c>
      <c r="I12" s="1337">
        <v>45224</v>
      </c>
      <c r="J12" s="1335"/>
      <c r="K12" s="1335"/>
      <c r="L12" s="1335"/>
      <c r="M12" s="1335"/>
      <c r="N12" s="1335"/>
      <c r="O12" s="1335"/>
      <c r="P12" s="1335"/>
      <c r="Q12" s="1335"/>
      <c r="R12" s="1335"/>
      <c r="T12" s="337" t="s">
        <v>498</v>
      </c>
      <c r="AG12" s="634"/>
    </row>
    <row r="13" spans="1:33">
      <c r="A13" s="631"/>
      <c r="AG13" s="634"/>
    </row>
    <row r="14" spans="1:33">
      <c r="A14" s="631"/>
      <c r="B14" s="132" t="s">
        <v>499</v>
      </c>
      <c r="I14" s="1338" t="s">
        <v>500</v>
      </c>
      <c r="J14" s="1338"/>
      <c r="K14" s="1339">
        <v>6096576.6200000001</v>
      </c>
      <c r="L14" s="1339"/>
      <c r="M14" s="1339"/>
      <c r="N14" s="1338" t="s">
        <v>501</v>
      </c>
      <c r="O14" s="1338"/>
      <c r="P14" s="1339">
        <v>508932.67</v>
      </c>
      <c r="Q14" s="1339"/>
      <c r="R14" s="1339"/>
      <c r="T14" s="338" t="s">
        <v>502</v>
      </c>
      <c r="V14" s="339"/>
      <c r="X14" s="339"/>
      <c r="Y14" s="339"/>
      <c r="Z14" s="339"/>
      <c r="AA14" s="339"/>
      <c r="AB14" s="339"/>
      <c r="AC14" s="339"/>
      <c r="AD14" s="339"/>
      <c r="AE14" s="339"/>
      <c r="AF14" s="339"/>
      <c r="AG14" s="668"/>
    </row>
    <row r="15" spans="1:33">
      <c r="A15" s="631"/>
      <c r="AE15" s="132"/>
      <c r="AF15" s="132"/>
      <c r="AG15" s="634"/>
    </row>
    <row r="16" spans="1:33">
      <c r="A16" s="631"/>
      <c r="B16" s="132" t="s">
        <v>503</v>
      </c>
      <c r="I16" s="1334" t="s">
        <v>1123</v>
      </c>
      <c r="J16" s="1335"/>
      <c r="K16" s="1335"/>
      <c r="L16" s="1335"/>
      <c r="M16" s="1335"/>
      <c r="N16" s="1335"/>
      <c r="O16" s="1335"/>
      <c r="P16" s="1335"/>
      <c r="Q16" s="1335"/>
      <c r="R16" s="1335"/>
      <c r="AE16" s="132"/>
      <c r="AF16" s="132"/>
      <c r="AG16" s="634"/>
    </row>
    <row r="17" spans="1:33">
      <c r="A17" s="631"/>
      <c r="AE17" s="132"/>
      <c r="AF17" s="132"/>
      <c r="AG17" s="634"/>
    </row>
    <row r="18" spans="1:33">
      <c r="A18" s="631"/>
      <c r="B18" s="132" t="s">
        <v>504</v>
      </c>
      <c r="I18" s="1335">
        <v>5</v>
      </c>
      <c r="J18" s="1335"/>
      <c r="K18" s="1335"/>
      <c r="L18" s="1335"/>
      <c r="M18" s="1335"/>
      <c r="N18" s="1335"/>
      <c r="O18" s="1335"/>
      <c r="P18" s="1335"/>
      <c r="Q18" s="1335"/>
      <c r="R18" s="1335"/>
      <c r="T18" s="338" t="s">
        <v>505</v>
      </c>
      <c r="AE18" s="132"/>
      <c r="AF18" s="132"/>
      <c r="AG18" s="634"/>
    </row>
    <row r="19" spans="1:33">
      <c r="A19" s="631"/>
      <c r="AE19" s="132"/>
      <c r="AF19" s="132"/>
      <c r="AG19" s="634"/>
    </row>
    <row r="20" spans="1:33">
      <c r="A20" s="631"/>
      <c r="B20" s="132" t="s">
        <v>506</v>
      </c>
      <c r="AE20" s="132"/>
      <c r="AF20" s="132"/>
      <c r="AG20" s="634"/>
    </row>
    <row r="21" spans="1:33">
      <c r="A21" s="631"/>
      <c r="AE21" s="132"/>
      <c r="AF21" s="132"/>
      <c r="AG21" s="634"/>
    </row>
    <row r="22" spans="1:33">
      <c r="A22" s="631"/>
      <c r="B22" s="132" t="s">
        <v>507</v>
      </c>
      <c r="AE22" s="132"/>
      <c r="AF22" s="132"/>
      <c r="AG22" s="634"/>
    </row>
    <row r="23" spans="1:33">
      <c r="A23" s="631"/>
      <c r="AE23" s="132"/>
      <c r="AF23" s="132"/>
      <c r="AG23" s="634"/>
    </row>
    <row r="24" spans="1:33">
      <c r="A24" s="631"/>
      <c r="B24" s="132" t="s">
        <v>508</v>
      </c>
      <c r="AE24" s="132"/>
      <c r="AF24" s="132"/>
      <c r="AG24" s="634"/>
    </row>
    <row r="25" spans="1:33">
      <c r="A25" s="631"/>
      <c r="AE25" s="132"/>
      <c r="AF25" s="132"/>
      <c r="AG25" s="634"/>
    </row>
    <row r="26" spans="1:33">
      <c r="A26" s="631"/>
      <c r="B26" s="132" t="s">
        <v>509</v>
      </c>
      <c r="AE26" s="132"/>
      <c r="AF26" s="132"/>
      <c r="AG26" s="634"/>
    </row>
    <row r="27" spans="1:33">
      <c r="A27" s="631"/>
      <c r="AE27" s="132"/>
      <c r="AF27" s="132"/>
      <c r="AG27" s="634"/>
    </row>
    <row r="28" spans="1:33">
      <c r="A28" s="631"/>
      <c r="B28" s="132" t="s">
        <v>510</v>
      </c>
      <c r="AE28" s="132"/>
      <c r="AF28" s="132"/>
      <c r="AG28" s="634"/>
    </row>
    <row r="29" spans="1:33">
      <c r="A29" s="631"/>
      <c r="AE29" s="132"/>
      <c r="AF29" s="132"/>
      <c r="AG29" s="634"/>
    </row>
    <row r="30" spans="1:33">
      <c r="A30" s="631"/>
      <c r="B30" s="1336"/>
      <c r="C30" s="1336"/>
      <c r="D30" s="1336"/>
      <c r="E30" s="1336"/>
      <c r="F30" s="1336"/>
      <c r="G30" s="1336"/>
      <c r="H30" s="1336"/>
      <c r="I30" s="1336"/>
      <c r="J30" s="1336"/>
      <c r="K30" s="1336"/>
      <c r="L30" s="1336"/>
      <c r="M30" s="1336"/>
      <c r="N30" s="1336"/>
      <c r="O30" s="1336"/>
      <c r="P30" s="1336"/>
      <c r="Q30" s="1336"/>
      <c r="R30" s="1336"/>
      <c r="S30" s="1336"/>
      <c r="T30" s="1336"/>
      <c r="U30" s="1336"/>
      <c r="V30" s="1336"/>
      <c r="W30" s="1336"/>
      <c r="X30" s="1336"/>
      <c r="Y30" s="1336"/>
      <c r="Z30" s="1336"/>
      <c r="AA30" s="1336"/>
      <c r="AB30" s="1336"/>
      <c r="AC30" s="1336"/>
      <c r="AD30" s="1336"/>
      <c r="AE30" s="1336"/>
      <c r="AF30" s="1336"/>
      <c r="AG30" s="634"/>
    </row>
    <row r="31" spans="1:33">
      <c r="A31" s="631"/>
      <c r="B31" s="1336"/>
      <c r="C31" s="1336"/>
      <c r="D31" s="1336"/>
      <c r="E31" s="1336"/>
      <c r="F31" s="1336"/>
      <c r="G31" s="1336"/>
      <c r="H31" s="1336"/>
      <c r="I31" s="1336"/>
      <c r="J31" s="1336"/>
      <c r="K31" s="1336"/>
      <c r="L31" s="1336"/>
      <c r="M31" s="1336"/>
      <c r="N31" s="1336"/>
      <c r="O31" s="1336"/>
      <c r="P31" s="1336"/>
      <c r="Q31" s="1336"/>
      <c r="R31" s="1336"/>
      <c r="S31" s="1336"/>
      <c r="T31" s="1336"/>
      <c r="U31" s="1336"/>
      <c r="V31" s="1336"/>
      <c r="W31" s="1336"/>
      <c r="X31" s="1336"/>
      <c r="Y31" s="1336"/>
      <c r="Z31" s="1336"/>
      <c r="AA31" s="1336"/>
      <c r="AB31" s="1336"/>
      <c r="AC31" s="1336"/>
      <c r="AD31" s="1336"/>
      <c r="AE31" s="1336"/>
      <c r="AF31" s="1336"/>
      <c r="AG31" s="634"/>
    </row>
    <row r="32" spans="1:33">
      <c r="A32" s="631"/>
      <c r="AE32" s="132"/>
      <c r="AF32" s="132"/>
      <c r="AG32" s="634"/>
    </row>
    <row r="33" spans="1:36">
      <c r="A33" s="631"/>
      <c r="B33" s="132"/>
      <c r="AE33" s="132"/>
      <c r="AF33" s="132"/>
      <c r="AG33" s="634"/>
    </row>
    <row r="34" spans="1:36">
      <c r="A34" s="1325" t="s">
        <v>126</v>
      </c>
      <c r="B34" s="1326"/>
      <c r="C34" s="1326"/>
      <c r="D34" s="1326"/>
      <c r="E34" s="1326"/>
      <c r="F34" s="1326"/>
      <c r="G34" s="1326"/>
      <c r="H34" s="1326"/>
      <c r="I34" s="1326"/>
      <c r="J34" s="1326"/>
      <c r="K34" s="1326"/>
      <c r="L34" s="1326"/>
      <c r="M34" s="1326"/>
      <c r="N34" s="1326"/>
      <c r="O34" s="1326"/>
      <c r="P34" s="1326"/>
      <c r="Q34" s="1326"/>
      <c r="R34" s="1326"/>
      <c r="S34" s="1326"/>
      <c r="T34" s="1326"/>
      <c r="U34" s="1326"/>
      <c r="V34" s="1326"/>
      <c r="W34" s="1326"/>
      <c r="X34" s="1326"/>
      <c r="Y34" s="1326"/>
      <c r="Z34" s="1326"/>
      <c r="AA34" s="1326"/>
      <c r="AB34" s="1326"/>
      <c r="AC34" s="1326"/>
      <c r="AD34" s="1326"/>
      <c r="AE34" s="1326"/>
      <c r="AF34" s="1326"/>
      <c r="AG34" s="1327"/>
    </row>
    <row r="35" spans="1:36">
      <c r="A35" s="1328" t="s">
        <v>511</v>
      </c>
      <c r="B35" s="1329"/>
      <c r="C35" s="1329"/>
      <c r="D35" s="1329"/>
      <c r="E35" s="1329"/>
      <c r="F35" s="1329"/>
      <c r="G35" s="1329"/>
      <c r="H35" s="1329"/>
      <c r="I35" s="1329"/>
      <c r="J35" s="1329"/>
      <c r="K35" s="1329"/>
      <c r="L35" s="1329"/>
      <c r="M35" s="1329"/>
      <c r="N35" s="1329"/>
      <c r="O35" s="1329"/>
      <c r="P35" s="1329"/>
      <c r="Q35" s="1329"/>
      <c r="R35" s="1329"/>
      <c r="S35" s="1329"/>
      <c r="T35" s="1329"/>
      <c r="U35" s="1329"/>
      <c r="V35" s="1329"/>
      <c r="W35" s="1329"/>
      <c r="X35" s="1329"/>
      <c r="Y35" s="1329"/>
      <c r="Z35" s="1329"/>
      <c r="AA35" s="1329"/>
      <c r="AB35" s="1329"/>
      <c r="AC35" s="1329"/>
      <c r="AD35" s="1329"/>
      <c r="AE35" s="1329"/>
      <c r="AF35" s="1329"/>
      <c r="AG35" s="1330"/>
    </row>
    <row r="36" spans="1:36">
      <c r="A36" s="1328"/>
      <c r="B36" s="1329"/>
      <c r="C36" s="1329"/>
      <c r="D36" s="1329"/>
      <c r="E36" s="1329"/>
      <c r="F36" s="1329"/>
      <c r="G36" s="1329"/>
      <c r="H36" s="1329"/>
      <c r="I36" s="1329"/>
      <c r="J36" s="1329"/>
      <c r="K36" s="1329"/>
      <c r="L36" s="1329"/>
      <c r="M36" s="1329"/>
      <c r="N36" s="1329"/>
      <c r="O36" s="1329"/>
      <c r="P36" s="1329"/>
      <c r="Q36" s="1329"/>
      <c r="R36" s="1329"/>
      <c r="S36" s="1329"/>
      <c r="T36" s="1329"/>
      <c r="U36" s="1329"/>
      <c r="V36" s="1329"/>
      <c r="W36" s="1329"/>
      <c r="X36" s="1329"/>
      <c r="Y36" s="1329"/>
      <c r="Z36" s="1329"/>
      <c r="AA36" s="1329"/>
      <c r="AB36" s="1329"/>
      <c r="AC36" s="1329"/>
      <c r="AD36" s="1329"/>
      <c r="AE36" s="1329"/>
      <c r="AF36" s="1329"/>
      <c r="AG36" s="1330"/>
    </row>
    <row r="37" spans="1:36">
      <c r="A37" s="1328"/>
      <c r="B37" s="1329"/>
      <c r="C37" s="1329"/>
      <c r="D37" s="1329"/>
      <c r="E37" s="1329"/>
      <c r="F37" s="1329"/>
      <c r="G37" s="1329"/>
      <c r="H37" s="1329"/>
      <c r="I37" s="1329"/>
      <c r="J37" s="1329"/>
      <c r="K37" s="1329"/>
      <c r="L37" s="1329"/>
      <c r="M37" s="1329"/>
      <c r="N37" s="1329"/>
      <c r="O37" s="1329"/>
      <c r="P37" s="1329"/>
      <c r="Q37" s="1329"/>
      <c r="R37" s="1329"/>
      <c r="S37" s="1329"/>
      <c r="T37" s="1329"/>
      <c r="U37" s="1329"/>
      <c r="V37" s="1329"/>
      <c r="W37" s="1329"/>
      <c r="X37" s="1329"/>
      <c r="Y37" s="1329"/>
      <c r="Z37" s="1329"/>
      <c r="AA37" s="1329"/>
      <c r="AB37" s="1329"/>
      <c r="AC37" s="1329"/>
      <c r="AD37" s="1329"/>
      <c r="AE37" s="1329"/>
      <c r="AF37" s="1329"/>
      <c r="AG37" s="1330"/>
    </row>
    <row r="38" spans="1:36">
      <c r="A38" s="1328"/>
      <c r="B38" s="1329"/>
      <c r="C38" s="1329"/>
      <c r="D38" s="1329"/>
      <c r="E38" s="1329"/>
      <c r="F38" s="1329"/>
      <c r="G38" s="1329"/>
      <c r="H38" s="1329"/>
      <c r="I38" s="1329"/>
      <c r="J38" s="1329"/>
      <c r="K38" s="1329"/>
      <c r="L38" s="1329"/>
      <c r="M38" s="1329"/>
      <c r="N38" s="1329"/>
      <c r="O38" s="1329"/>
      <c r="P38" s="1329"/>
      <c r="Q38" s="1329"/>
      <c r="R38" s="1329"/>
      <c r="S38" s="1329"/>
      <c r="T38" s="1329"/>
      <c r="U38" s="1329"/>
      <c r="V38" s="1329"/>
      <c r="W38" s="1329"/>
      <c r="X38" s="1329"/>
      <c r="Y38" s="1329"/>
      <c r="Z38" s="1329"/>
      <c r="AA38" s="1329"/>
      <c r="AB38" s="1329"/>
      <c r="AC38" s="1329"/>
      <c r="AD38" s="1329"/>
      <c r="AE38" s="1329"/>
      <c r="AF38" s="1329"/>
      <c r="AG38" s="1330"/>
    </row>
    <row r="39" spans="1:36">
      <c r="A39" s="1328"/>
      <c r="B39" s="1329"/>
      <c r="C39" s="1329"/>
      <c r="D39" s="1329"/>
      <c r="E39" s="1329"/>
      <c r="F39" s="1329"/>
      <c r="G39" s="1329"/>
      <c r="H39" s="1329"/>
      <c r="I39" s="1329"/>
      <c r="J39" s="1329"/>
      <c r="K39" s="1329"/>
      <c r="L39" s="1329"/>
      <c r="M39" s="1329"/>
      <c r="N39" s="1329"/>
      <c r="O39" s="1329"/>
      <c r="P39" s="1329"/>
      <c r="Q39" s="1329"/>
      <c r="R39" s="1329"/>
      <c r="S39" s="1329"/>
      <c r="T39" s="1329"/>
      <c r="U39" s="1329"/>
      <c r="V39" s="1329"/>
      <c r="W39" s="1329"/>
      <c r="X39" s="1329"/>
      <c r="Y39" s="1329"/>
      <c r="Z39" s="1329"/>
      <c r="AA39" s="1329"/>
      <c r="AB39" s="1329"/>
      <c r="AC39" s="1329"/>
      <c r="AD39" s="1329"/>
      <c r="AE39" s="1329"/>
      <c r="AF39" s="1329"/>
      <c r="AG39" s="1330"/>
    </row>
    <row r="40" spans="1:36">
      <c r="A40" s="1328"/>
      <c r="B40" s="1329"/>
      <c r="C40" s="1329"/>
      <c r="D40" s="1329"/>
      <c r="E40" s="1329"/>
      <c r="F40" s="1329"/>
      <c r="G40" s="1329"/>
      <c r="H40" s="1329"/>
      <c r="I40" s="1329"/>
      <c r="J40" s="1329"/>
      <c r="K40" s="1329"/>
      <c r="L40" s="1329"/>
      <c r="M40" s="1329"/>
      <c r="N40" s="1329"/>
      <c r="O40" s="1329"/>
      <c r="P40" s="1329"/>
      <c r="Q40" s="1329"/>
      <c r="R40" s="1329"/>
      <c r="S40" s="1329"/>
      <c r="T40" s="1329"/>
      <c r="U40" s="1329"/>
      <c r="V40" s="1329"/>
      <c r="W40" s="1329"/>
      <c r="X40" s="1329"/>
      <c r="Y40" s="1329"/>
      <c r="Z40" s="1329"/>
      <c r="AA40" s="1329"/>
      <c r="AB40" s="1329"/>
      <c r="AC40" s="1329"/>
      <c r="AD40" s="1329"/>
      <c r="AE40" s="1329"/>
      <c r="AF40" s="1329"/>
      <c r="AG40" s="1330"/>
    </row>
    <row r="41" spans="1:36">
      <c r="A41" s="1328"/>
      <c r="B41" s="1329"/>
      <c r="C41" s="1329"/>
      <c r="D41" s="1329"/>
      <c r="E41" s="1329"/>
      <c r="F41" s="1329"/>
      <c r="G41" s="1329"/>
      <c r="H41" s="1329"/>
      <c r="I41" s="1329"/>
      <c r="J41" s="1329"/>
      <c r="K41" s="1329"/>
      <c r="L41" s="1329"/>
      <c r="M41" s="1329"/>
      <c r="N41" s="1329"/>
      <c r="O41" s="1329"/>
      <c r="P41" s="1329"/>
      <c r="Q41" s="1329"/>
      <c r="R41" s="1329"/>
      <c r="S41" s="1329"/>
      <c r="T41" s="1329"/>
      <c r="U41" s="1329"/>
      <c r="V41" s="1329"/>
      <c r="W41" s="1329"/>
      <c r="X41" s="1329"/>
      <c r="Y41" s="1329"/>
      <c r="Z41" s="1329"/>
      <c r="AA41" s="1329"/>
      <c r="AB41" s="1329"/>
      <c r="AC41" s="1329"/>
      <c r="AD41" s="1329"/>
      <c r="AE41" s="1329"/>
      <c r="AF41" s="1329"/>
      <c r="AG41" s="1330"/>
    </row>
    <row r="42" spans="1:36">
      <c r="A42" s="1328"/>
      <c r="B42" s="1329"/>
      <c r="C42" s="1329"/>
      <c r="D42" s="1329"/>
      <c r="E42" s="1329"/>
      <c r="F42" s="1329"/>
      <c r="G42" s="1329"/>
      <c r="H42" s="1329"/>
      <c r="I42" s="1329"/>
      <c r="J42" s="1329"/>
      <c r="K42" s="1329"/>
      <c r="L42" s="1329"/>
      <c r="M42" s="1329"/>
      <c r="N42" s="1329"/>
      <c r="O42" s="1329"/>
      <c r="P42" s="1329"/>
      <c r="Q42" s="1329"/>
      <c r="R42" s="1329"/>
      <c r="S42" s="1329"/>
      <c r="T42" s="1329"/>
      <c r="U42" s="1329"/>
      <c r="V42" s="1329"/>
      <c r="W42" s="1329"/>
      <c r="X42" s="1329"/>
      <c r="Y42" s="1329"/>
      <c r="Z42" s="1329"/>
      <c r="AA42" s="1329"/>
      <c r="AB42" s="1329"/>
      <c r="AC42" s="1329"/>
      <c r="AD42" s="1329"/>
      <c r="AE42" s="1329"/>
      <c r="AF42" s="1329"/>
      <c r="AG42" s="1330"/>
    </row>
    <row r="43" spans="1:36">
      <c r="A43" s="1328"/>
      <c r="B43" s="1329"/>
      <c r="C43" s="1329"/>
      <c r="D43" s="1329"/>
      <c r="E43" s="1329"/>
      <c r="F43" s="1329"/>
      <c r="G43" s="1329"/>
      <c r="H43" s="1329"/>
      <c r="I43" s="1329"/>
      <c r="J43" s="1329"/>
      <c r="K43" s="1329"/>
      <c r="L43" s="1329"/>
      <c r="M43" s="1329"/>
      <c r="N43" s="1329"/>
      <c r="O43" s="1329"/>
      <c r="P43" s="1329"/>
      <c r="Q43" s="1329"/>
      <c r="R43" s="1329"/>
      <c r="S43" s="1329"/>
      <c r="T43" s="1329"/>
      <c r="U43" s="1329"/>
      <c r="V43" s="1329"/>
      <c r="W43" s="1329"/>
      <c r="X43" s="1329"/>
      <c r="Y43" s="1329"/>
      <c r="Z43" s="1329"/>
      <c r="AA43" s="1329"/>
      <c r="AB43" s="1329"/>
      <c r="AC43" s="1329"/>
      <c r="AD43" s="1329"/>
      <c r="AE43" s="1329"/>
      <c r="AF43" s="1329"/>
      <c r="AG43" s="1330"/>
    </row>
    <row r="44" spans="1:36">
      <c r="A44" s="1331"/>
      <c r="B44" s="1332"/>
      <c r="C44" s="1332"/>
      <c r="D44" s="1332"/>
      <c r="E44" s="1332"/>
      <c r="F44" s="1332"/>
      <c r="G44" s="1332"/>
      <c r="H44" s="1332"/>
      <c r="I44" s="1332"/>
      <c r="J44" s="1332"/>
      <c r="K44" s="1332"/>
      <c r="L44" s="1332"/>
      <c r="M44" s="1332"/>
      <c r="N44" s="1332"/>
      <c r="O44" s="1332"/>
      <c r="P44" s="1332"/>
      <c r="Q44" s="1332"/>
      <c r="R44" s="1332"/>
      <c r="S44" s="1332"/>
      <c r="T44" s="1332"/>
      <c r="U44" s="1332"/>
      <c r="V44" s="1332"/>
      <c r="W44" s="1332"/>
      <c r="X44" s="1332"/>
      <c r="Y44" s="1332"/>
      <c r="Z44" s="1332"/>
      <c r="AA44" s="1332"/>
      <c r="AB44" s="1332"/>
      <c r="AC44" s="1332"/>
      <c r="AD44" s="1332"/>
      <c r="AE44" s="1332"/>
      <c r="AF44" s="1332"/>
      <c r="AG44" s="1333"/>
      <c r="AJ44" s="340"/>
    </row>
    <row r="45" spans="1:36">
      <c r="AJ45" s="340"/>
    </row>
  </sheetData>
  <mergeCells count="17">
    <mergeCell ref="I10:R10"/>
    <mergeCell ref="A1:AG2"/>
    <mergeCell ref="I4:R4"/>
    <mergeCell ref="Z4:AF4"/>
    <mergeCell ref="I6:R6"/>
    <mergeCell ref="Z6:AF6"/>
    <mergeCell ref="I12:R12"/>
    <mergeCell ref="I14:J14"/>
    <mergeCell ref="K14:M14"/>
    <mergeCell ref="N14:O14"/>
    <mergeCell ref="P14:R14"/>
    <mergeCell ref="A34:AG34"/>
    <mergeCell ref="A35:AG44"/>
    <mergeCell ref="I16:R16"/>
    <mergeCell ref="I18:R18"/>
    <mergeCell ref="B30:AF30"/>
    <mergeCell ref="B31:AF31"/>
  </mergeCells>
  <printOptions horizontalCentered="1" gridLinesSet="0"/>
  <pageMargins left="0.23622047244094491" right="0.23622047244094491" top="0.74803149606299213" bottom="0.74803149606299213" header="0.51181102362204722" footer="0.51181102362204722"/>
  <pageSetup scale="83" orientation="portrait" horizontalDpi="4294967292"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Check Box 1">
              <controlPr defaultSize="0" autoFill="0" autoLine="0" autoPict="0">
                <anchor moveWithCells="1">
                  <from>
                    <xdr:col>24</xdr:col>
                    <xdr:colOff>106680</xdr:colOff>
                    <xdr:row>19</xdr:row>
                    <xdr:rowOff>0</xdr:rowOff>
                  </from>
                  <to>
                    <xdr:col>26</xdr:col>
                    <xdr:colOff>76200</xdr:colOff>
                    <xdr:row>20</xdr:row>
                    <xdr:rowOff>68580</xdr:rowOff>
                  </to>
                </anchor>
              </controlPr>
            </control>
          </mc:Choice>
        </mc:AlternateContent>
        <mc:AlternateContent xmlns:mc="http://schemas.openxmlformats.org/markup-compatibility/2006">
          <mc:Choice Requires="x14">
            <control shapeId="321538" r:id="rId5" name="Check Box 2">
              <controlPr defaultSize="0" autoFill="0" autoLine="0" autoPict="0">
                <anchor moveWithCells="1">
                  <from>
                    <xdr:col>27</xdr:col>
                    <xdr:colOff>160020</xdr:colOff>
                    <xdr:row>19</xdr:row>
                    <xdr:rowOff>0</xdr:rowOff>
                  </from>
                  <to>
                    <xdr:col>29</xdr:col>
                    <xdr:colOff>83820</xdr:colOff>
                    <xdr:row>20</xdr:row>
                    <xdr:rowOff>68580</xdr:rowOff>
                  </to>
                </anchor>
              </controlPr>
            </control>
          </mc:Choice>
        </mc:AlternateContent>
        <mc:AlternateContent xmlns:mc="http://schemas.openxmlformats.org/markup-compatibility/2006">
          <mc:Choice Requires="x14">
            <control shapeId="321539" r:id="rId6" name="Check Box 3">
              <controlPr defaultSize="0" autoFill="0" autoLine="0" autoPict="0">
                <anchor moveWithCells="1">
                  <from>
                    <xdr:col>27</xdr:col>
                    <xdr:colOff>160020</xdr:colOff>
                    <xdr:row>22</xdr:row>
                    <xdr:rowOff>144780</xdr:rowOff>
                  </from>
                  <to>
                    <xdr:col>29</xdr:col>
                    <xdr:colOff>83820</xdr:colOff>
                    <xdr:row>24</xdr:row>
                    <xdr:rowOff>38100</xdr:rowOff>
                  </to>
                </anchor>
              </controlPr>
            </control>
          </mc:Choice>
        </mc:AlternateContent>
        <mc:AlternateContent xmlns:mc="http://schemas.openxmlformats.org/markup-compatibility/2006">
          <mc:Choice Requires="x14">
            <control shapeId="321540" r:id="rId7" name="Check Box 4">
              <controlPr defaultSize="0" autoFill="0" autoLine="0" autoPict="0">
                <anchor moveWithCells="1">
                  <from>
                    <xdr:col>24</xdr:col>
                    <xdr:colOff>106680</xdr:colOff>
                    <xdr:row>22</xdr:row>
                    <xdr:rowOff>121920</xdr:rowOff>
                  </from>
                  <to>
                    <xdr:col>26</xdr:col>
                    <xdr:colOff>76200</xdr:colOff>
                    <xdr:row>24</xdr:row>
                    <xdr:rowOff>30480</xdr:rowOff>
                  </to>
                </anchor>
              </controlPr>
            </control>
          </mc:Choice>
        </mc:AlternateContent>
        <mc:AlternateContent xmlns:mc="http://schemas.openxmlformats.org/markup-compatibility/2006">
          <mc:Choice Requires="x14">
            <control shapeId="321541" r:id="rId8" name="Check Box 5">
              <controlPr defaultSize="0" autoFill="0" autoLine="0" autoPict="0">
                <anchor moveWithCells="1">
                  <from>
                    <xdr:col>24</xdr:col>
                    <xdr:colOff>106680</xdr:colOff>
                    <xdr:row>20</xdr:row>
                    <xdr:rowOff>144780</xdr:rowOff>
                  </from>
                  <to>
                    <xdr:col>26</xdr:col>
                    <xdr:colOff>76200</xdr:colOff>
                    <xdr:row>22</xdr:row>
                    <xdr:rowOff>38100</xdr:rowOff>
                  </to>
                </anchor>
              </controlPr>
            </control>
          </mc:Choice>
        </mc:AlternateContent>
        <mc:AlternateContent xmlns:mc="http://schemas.openxmlformats.org/markup-compatibility/2006">
          <mc:Choice Requires="x14">
            <control shapeId="321542" r:id="rId9" name="Check Box 6">
              <controlPr defaultSize="0" autoFill="0" autoLine="0" autoPict="0">
                <anchor moveWithCells="1">
                  <from>
                    <xdr:col>27</xdr:col>
                    <xdr:colOff>160020</xdr:colOff>
                    <xdr:row>20</xdr:row>
                    <xdr:rowOff>144780</xdr:rowOff>
                  </from>
                  <to>
                    <xdr:col>29</xdr:col>
                    <xdr:colOff>83820</xdr:colOff>
                    <xdr:row>22</xdr:row>
                    <xdr:rowOff>45720</xdr:rowOff>
                  </to>
                </anchor>
              </controlPr>
            </control>
          </mc:Choice>
        </mc:AlternateContent>
        <mc:AlternateContent xmlns:mc="http://schemas.openxmlformats.org/markup-compatibility/2006">
          <mc:Choice Requires="x14">
            <control shapeId="321543" r:id="rId10" name="Check Box 7">
              <controlPr defaultSize="0" autoFill="0" autoLine="0" autoPict="0">
                <anchor moveWithCells="1">
                  <from>
                    <xdr:col>28</xdr:col>
                    <xdr:colOff>152400</xdr:colOff>
                    <xdr:row>8</xdr:row>
                    <xdr:rowOff>144780</xdr:rowOff>
                  </from>
                  <to>
                    <xdr:col>30</xdr:col>
                    <xdr:colOff>76200</xdr:colOff>
                    <xdr:row>10</xdr:row>
                    <xdr:rowOff>38100</xdr:rowOff>
                  </to>
                </anchor>
              </controlPr>
            </control>
          </mc:Choice>
        </mc:AlternateContent>
        <mc:AlternateContent xmlns:mc="http://schemas.openxmlformats.org/markup-compatibility/2006">
          <mc:Choice Requires="x14">
            <control shapeId="321544" r:id="rId11" name="Check Box 8">
              <controlPr defaultSize="0" autoFill="0" autoLine="0" autoPict="0">
                <anchor moveWithCells="1">
                  <from>
                    <xdr:col>26</xdr:col>
                    <xdr:colOff>45720</xdr:colOff>
                    <xdr:row>8</xdr:row>
                    <xdr:rowOff>144780</xdr:rowOff>
                  </from>
                  <to>
                    <xdr:col>27</xdr:col>
                    <xdr:colOff>236220</xdr:colOff>
                    <xdr:row>10</xdr:row>
                    <xdr:rowOff>38100</xdr:rowOff>
                  </to>
                </anchor>
              </controlPr>
            </control>
          </mc:Choice>
        </mc:AlternateContent>
        <mc:AlternateContent xmlns:mc="http://schemas.openxmlformats.org/markup-compatibility/2006">
          <mc:Choice Requires="x14">
            <control shapeId="321545" r:id="rId12" name="Check Box 9">
              <controlPr defaultSize="0" autoFill="0" autoLine="0" autoPict="0">
                <anchor moveWithCells="1">
                  <from>
                    <xdr:col>26</xdr:col>
                    <xdr:colOff>68580</xdr:colOff>
                    <xdr:row>10</xdr:row>
                    <xdr:rowOff>144780</xdr:rowOff>
                  </from>
                  <to>
                    <xdr:col>27</xdr:col>
                    <xdr:colOff>259080</xdr:colOff>
                    <xdr:row>12</xdr:row>
                    <xdr:rowOff>38100</xdr:rowOff>
                  </to>
                </anchor>
              </controlPr>
            </control>
          </mc:Choice>
        </mc:AlternateContent>
        <mc:AlternateContent xmlns:mc="http://schemas.openxmlformats.org/markup-compatibility/2006">
          <mc:Choice Requires="x14">
            <control shapeId="321546" r:id="rId13" name="Check Box 10">
              <controlPr defaultSize="0" autoFill="0" autoLine="0" autoPict="0">
                <anchor moveWithCells="1">
                  <from>
                    <xdr:col>28</xdr:col>
                    <xdr:colOff>152400</xdr:colOff>
                    <xdr:row>10</xdr:row>
                    <xdr:rowOff>121920</xdr:rowOff>
                  </from>
                  <to>
                    <xdr:col>30</xdr:col>
                    <xdr:colOff>76200</xdr:colOff>
                    <xdr:row>12</xdr:row>
                    <xdr:rowOff>30480</xdr:rowOff>
                  </to>
                </anchor>
              </controlPr>
            </control>
          </mc:Choice>
        </mc:AlternateContent>
        <mc:AlternateContent xmlns:mc="http://schemas.openxmlformats.org/markup-compatibility/2006">
          <mc:Choice Requires="x14">
            <control shapeId="321547" r:id="rId14" name="Check Box 11">
              <controlPr defaultSize="0" autoFill="0" autoLine="0" autoPict="0">
                <anchor moveWithCells="1">
                  <from>
                    <xdr:col>24</xdr:col>
                    <xdr:colOff>106680</xdr:colOff>
                    <xdr:row>24</xdr:row>
                    <xdr:rowOff>121920</xdr:rowOff>
                  </from>
                  <to>
                    <xdr:col>26</xdr:col>
                    <xdr:colOff>76200</xdr:colOff>
                    <xdr:row>26</xdr:row>
                    <xdr:rowOff>30480</xdr:rowOff>
                  </to>
                </anchor>
              </controlPr>
            </control>
          </mc:Choice>
        </mc:AlternateContent>
        <mc:AlternateContent xmlns:mc="http://schemas.openxmlformats.org/markup-compatibility/2006">
          <mc:Choice Requires="x14">
            <control shapeId="321548" r:id="rId15" name="Check Box 12">
              <controlPr defaultSize="0" autoFill="0" autoLine="0" autoPict="0">
                <anchor moveWithCells="1">
                  <from>
                    <xdr:col>27</xdr:col>
                    <xdr:colOff>160020</xdr:colOff>
                    <xdr:row>24</xdr:row>
                    <xdr:rowOff>144780</xdr:rowOff>
                  </from>
                  <to>
                    <xdr:col>29</xdr:col>
                    <xdr:colOff>83820</xdr:colOff>
                    <xdr:row>26</xdr:row>
                    <xdr:rowOff>38100</xdr:rowOff>
                  </to>
                </anchor>
              </controlPr>
            </control>
          </mc:Choice>
        </mc:AlternateContent>
        <mc:AlternateContent xmlns:mc="http://schemas.openxmlformats.org/markup-compatibility/2006">
          <mc:Choice Requires="x14">
            <control shapeId="321549" r:id="rId16" name="Check Box 13">
              <controlPr defaultSize="0" autoFill="0" autoLine="0" autoPict="0">
                <anchor moveWithCells="1">
                  <from>
                    <xdr:col>24</xdr:col>
                    <xdr:colOff>106680</xdr:colOff>
                    <xdr:row>16</xdr:row>
                    <xdr:rowOff>152400</xdr:rowOff>
                  </from>
                  <to>
                    <xdr:col>26</xdr:col>
                    <xdr:colOff>76200</xdr:colOff>
                    <xdr:row>18</xdr:row>
                    <xdr:rowOff>68580</xdr:rowOff>
                  </to>
                </anchor>
              </controlPr>
            </control>
          </mc:Choice>
        </mc:AlternateContent>
        <mc:AlternateContent xmlns:mc="http://schemas.openxmlformats.org/markup-compatibility/2006">
          <mc:Choice Requires="x14">
            <control shapeId="321550" r:id="rId17" name="Check Box 14">
              <controlPr defaultSize="0" autoFill="0" autoLine="0" autoPict="0">
                <anchor moveWithCells="1">
                  <from>
                    <xdr:col>27</xdr:col>
                    <xdr:colOff>160020</xdr:colOff>
                    <xdr:row>17</xdr:row>
                    <xdr:rowOff>0</xdr:rowOff>
                  </from>
                  <to>
                    <xdr:col>29</xdr:col>
                    <xdr:colOff>83820</xdr:colOff>
                    <xdr:row>18</xdr:row>
                    <xdr:rowOff>68580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0000"/>
    <pageSetUpPr fitToPage="1"/>
  </sheetPr>
  <dimension ref="A1:CC95"/>
  <sheetViews>
    <sheetView topLeftCell="A31" zoomScale="112" zoomScaleNormal="112" zoomScaleSheetLayoutView="90" zoomScalePageLayoutView="85" workbookViewId="0">
      <selection activeCell="Q50" sqref="Q50"/>
    </sheetView>
  </sheetViews>
  <sheetFormatPr defaultColWidth="8.8984375" defaultRowHeight="12.95" customHeight="1"/>
  <cols>
    <col min="1" max="7" width="3.37109375" style="77" customWidth="1"/>
    <col min="8" max="10" width="4.3125" style="77" customWidth="1"/>
    <col min="11" max="12" width="3.37109375" style="77" customWidth="1"/>
    <col min="13" max="13" width="2.828125" style="77" customWidth="1"/>
    <col min="14" max="14" width="2.15625" style="77" customWidth="1"/>
    <col min="15" max="15" width="2.42578125" style="77" customWidth="1"/>
    <col min="16" max="18" width="3.50390625" style="77" customWidth="1"/>
    <col min="19" max="20" width="3.37109375" style="77" customWidth="1"/>
    <col min="21" max="23" width="4.3125" style="77" customWidth="1"/>
    <col min="24" max="31" width="3.37109375" style="77" customWidth="1"/>
    <col min="32" max="34" width="4.3125" style="77" customWidth="1"/>
    <col min="35" max="35" width="6.3359375" style="77" customWidth="1"/>
    <col min="36" max="42" width="3.37109375" style="77" customWidth="1"/>
    <col min="43" max="45" width="4.3125" style="77" customWidth="1"/>
    <col min="46" max="55" width="3.37109375" style="77" customWidth="1"/>
    <col min="56" max="56" width="19.41796875" style="77" bestFit="1" customWidth="1"/>
    <col min="57" max="57" width="22.3828125" style="77" bestFit="1" customWidth="1"/>
    <col min="58" max="58" width="13.88671875" style="77" bestFit="1" customWidth="1"/>
    <col min="59" max="59" width="20.90234375" style="77" bestFit="1" customWidth="1"/>
    <col min="60" max="60" width="26.16015625" style="77" bestFit="1" customWidth="1"/>
    <col min="61" max="16384" width="8.8984375" style="77"/>
  </cols>
  <sheetData>
    <row r="1" spans="1:81" ht="20.25" customHeight="1">
      <c r="A1" s="235"/>
      <c r="B1" s="1362" t="s">
        <v>512</v>
      </c>
      <c r="C1" s="1362"/>
      <c r="D1" s="1362"/>
      <c r="E1" s="1362"/>
      <c r="F1" s="1362"/>
      <c r="G1" s="1362"/>
      <c r="H1" s="1362"/>
      <c r="I1" s="1362"/>
      <c r="J1" s="1362"/>
      <c r="K1" s="1362"/>
      <c r="L1" s="1362"/>
      <c r="M1" s="1362"/>
      <c r="N1" s="1362"/>
      <c r="O1" s="1362"/>
      <c r="P1" s="1362"/>
      <c r="Q1" s="1362"/>
      <c r="R1" s="1362"/>
      <c r="S1" s="1362"/>
      <c r="T1" s="1362"/>
      <c r="U1" s="1362"/>
      <c r="V1" s="1362"/>
      <c r="W1" s="1362"/>
      <c r="X1" s="1362"/>
      <c r="Y1" s="1362"/>
      <c r="Z1" s="1362"/>
      <c r="AA1" s="1362"/>
      <c r="AB1" s="1362"/>
      <c r="AC1" s="1362"/>
      <c r="AD1" s="1362"/>
      <c r="AE1" s="1362"/>
      <c r="AF1" s="1362"/>
      <c r="AG1" s="1362"/>
      <c r="AH1" s="1362"/>
      <c r="AI1" s="1362"/>
      <c r="AJ1" s="1362"/>
      <c r="AK1" s="1362"/>
      <c r="AL1" s="1362"/>
      <c r="AM1" s="1362"/>
      <c r="AN1" s="1362"/>
      <c r="AO1" s="1362"/>
      <c r="AP1" s="1362"/>
      <c r="AQ1" s="1362"/>
      <c r="AR1" s="1362"/>
      <c r="AS1" s="1362"/>
      <c r="AT1" s="235"/>
    </row>
    <row r="2" spans="1:81" ht="20.25" customHeight="1">
      <c r="A2" s="235"/>
      <c r="B2" s="1362"/>
      <c r="C2" s="1362"/>
      <c r="D2" s="1362"/>
      <c r="E2" s="1362"/>
      <c r="F2" s="1362"/>
      <c r="G2" s="1362"/>
      <c r="H2" s="1362"/>
      <c r="I2" s="1362"/>
      <c r="J2" s="1362"/>
      <c r="K2" s="1362"/>
      <c r="L2" s="1362"/>
      <c r="M2" s="1362"/>
      <c r="N2" s="1362"/>
      <c r="O2" s="1362"/>
      <c r="P2" s="1362"/>
      <c r="Q2" s="1362"/>
      <c r="R2" s="1362"/>
      <c r="S2" s="1362"/>
      <c r="T2" s="1362"/>
      <c r="U2" s="1362"/>
      <c r="V2" s="1362"/>
      <c r="W2" s="1362"/>
      <c r="X2" s="1362"/>
      <c r="Y2" s="1362"/>
      <c r="Z2" s="1362"/>
      <c r="AA2" s="1362"/>
      <c r="AB2" s="1362"/>
      <c r="AC2" s="1362"/>
      <c r="AD2" s="1362"/>
      <c r="AE2" s="1362"/>
      <c r="AF2" s="1362"/>
      <c r="AG2" s="1362"/>
      <c r="AH2" s="1362"/>
      <c r="AI2" s="1362"/>
      <c r="AJ2" s="1362"/>
      <c r="AK2" s="1362"/>
      <c r="AL2" s="1362"/>
      <c r="AM2" s="1362"/>
      <c r="AN2" s="1362"/>
      <c r="AO2" s="1362"/>
      <c r="AP2" s="1362"/>
      <c r="AQ2" s="1362"/>
      <c r="AR2" s="1362"/>
      <c r="AS2" s="1362"/>
      <c r="AT2" s="235"/>
      <c r="AV2"/>
      <c r="AY2"/>
      <c r="BD2" s="650" t="s">
        <v>726</v>
      </c>
      <c r="BJ2"/>
      <c r="BK2"/>
      <c r="BL2"/>
      <c r="BM2"/>
      <c r="BN2"/>
      <c r="BO2"/>
      <c r="BP2"/>
      <c r="BQ2"/>
      <c r="BR2"/>
      <c r="BS2"/>
      <c r="BT2"/>
      <c r="BU2"/>
      <c r="BV2"/>
      <c r="BW2"/>
      <c r="BX2"/>
      <c r="BY2"/>
      <c r="BZ2"/>
      <c r="CA2"/>
      <c r="CB2"/>
      <c r="CC2"/>
    </row>
    <row r="3" spans="1:81" ht="12.95" customHeight="1">
      <c r="A3" s="235"/>
      <c r="B3" s="235"/>
      <c r="C3" s="235"/>
      <c r="D3" s="235"/>
      <c r="E3" s="235"/>
      <c r="F3" s="235"/>
      <c r="G3" s="235"/>
      <c r="H3" s="235"/>
      <c r="I3" s="235"/>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BD3"/>
      <c r="BE3"/>
      <c r="BF3"/>
      <c r="BJ3"/>
      <c r="BK3"/>
      <c r="BL3"/>
      <c r="BM3"/>
      <c r="BN3"/>
      <c r="BO3"/>
      <c r="BP3"/>
      <c r="BQ3"/>
      <c r="BR3"/>
      <c r="BS3"/>
      <c r="BT3"/>
      <c r="BU3"/>
      <c r="BV3"/>
      <c r="BW3"/>
      <c r="BX3"/>
      <c r="BY3"/>
      <c r="BZ3"/>
      <c r="CA3"/>
      <c r="CB3"/>
      <c r="CC3"/>
    </row>
    <row r="4" spans="1:81" ht="12.95" customHeight="1">
      <c r="A4" s="235"/>
      <c r="B4" s="1486" t="s">
        <v>708</v>
      </c>
      <c r="C4" s="1486"/>
      <c r="D4" s="1486"/>
      <c r="E4" s="1486"/>
      <c r="F4" s="1482" t="s">
        <v>1111</v>
      </c>
      <c r="G4" s="1483"/>
      <c r="H4" s="1483"/>
      <c r="I4" s="1483"/>
      <c r="J4" s="1483"/>
      <c r="K4" s="1483"/>
      <c r="L4" s="1483"/>
      <c r="M4" s="1483"/>
      <c r="N4" s="1483"/>
      <c r="O4" s="1483"/>
      <c r="P4" s="1483"/>
      <c r="Q4" s="1483"/>
      <c r="R4" s="1483"/>
      <c r="S4" s="1483"/>
      <c r="T4" s="1483"/>
      <c r="U4" s="1483"/>
      <c r="V4" s="1483"/>
      <c r="W4" s="1484"/>
      <c r="X4" s="235"/>
      <c r="Y4" s="235"/>
      <c r="Z4" s="1458" t="s">
        <v>513</v>
      </c>
      <c r="AA4" s="1354"/>
      <c r="AB4" s="1354"/>
      <c r="AC4" s="1354"/>
      <c r="AD4" s="1354"/>
      <c r="AE4" s="1354"/>
      <c r="AF4" s="1354"/>
      <c r="AG4" s="1354"/>
      <c r="AH4" s="1354"/>
      <c r="AI4" s="1354"/>
      <c r="AJ4" s="1354"/>
      <c r="AK4" s="1354"/>
      <c r="AL4" s="1354"/>
      <c r="AM4" s="1354"/>
      <c r="AN4" s="1354"/>
      <c r="AO4" s="1354"/>
      <c r="AP4" s="1354"/>
      <c r="AQ4" s="1354"/>
      <c r="AR4" s="1354"/>
      <c r="AS4" s="1354"/>
      <c r="AT4" s="235"/>
      <c r="BD4" s="585" t="s">
        <v>311</v>
      </c>
      <c r="BE4" s="585" t="s">
        <v>675</v>
      </c>
      <c r="BF4" s="585" t="s">
        <v>676</v>
      </c>
      <c r="BG4" s="585" t="s">
        <v>677</v>
      </c>
      <c r="BH4" s="585" t="s">
        <v>678</v>
      </c>
      <c r="BJ4"/>
      <c r="BK4"/>
      <c r="BL4"/>
      <c r="BM4"/>
      <c r="BN4"/>
      <c r="BO4"/>
      <c r="BP4"/>
      <c r="BQ4"/>
      <c r="BR4"/>
      <c r="BS4"/>
      <c r="BT4"/>
      <c r="BU4"/>
      <c r="BV4"/>
      <c r="BW4"/>
      <c r="BX4"/>
      <c r="BY4"/>
      <c r="BZ4"/>
      <c r="CA4"/>
      <c r="CB4"/>
      <c r="CC4"/>
    </row>
    <row r="5" spans="1:81" ht="12.95" customHeight="1">
      <c r="A5" s="235"/>
      <c r="B5" s="1486" t="s">
        <v>203</v>
      </c>
      <c r="C5" s="1486"/>
      <c r="D5" s="1486"/>
      <c r="E5" s="1486"/>
      <c r="F5" s="1489" t="s">
        <v>1109</v>
      </c>
      <c r="G5" s="1489"/>
      <c r="H5" s="1489"/>
      <c r="I5" s="1489"/>
      <c r="J5" s="1489"/>
      <c r="K5" s="1489"/>
      <c r="L5" s="1489"/>
      <c r="M5" s="1497" t="s">
        <v>712</v>
      </c>
      <c r="N5" s="1497"/>
      <c r="O5" s="1497"/>
      <c r="P5" s="1497"/>
      <c r="Q5" s="1497"/>
      <c r="R5" s="1488" t="s">
        <v>1110</v>
      </c>
      <c r="S5" s="1488"/>
      <c r="T5" s="1488"/>
      <c r="U5" s="1488"/>
      <c r="V5" s="1488"/>
      <c r="W5" s="1488"/>
      <c r="X5" s="235"/>
      <c r="Y5" s="235"/>
      <c r="Z5" s="1350" t="s">
        <v>667</v>
      </c>
      <c r="AA5" s="1350"/>
      <c r="AB5" s="1350"/>
      <c r="AC5" s="1350"/>
      <c r="AD5" s="1350"/>
      <c r="AE5" s="1350"/>
      <c r="AF5" s="1363" t="s">
        <v>1113</v>
      </c>
      <c r="AG5" s="1364"/>
      <c r="AH5" s="1364"/>
      <c r="AI5" s="1364"/>
      <c r="AJ5" s="1364"/>
      <c r="AK5" s="1364"/>
      <c r="AL5" s="1364"/>
      <c r="AM5" s="1364"/>
      <c r="AN5" s="1364"/>
      <c r="AO5" s="1364"/>
      <c r="AP5" s="1364"/>
      <c r="AQ5" s="1364"/>
      <c r="AR5" s="1364"/>
      <c r="AS5" s="1365"/>
      <c r="AT5" s="235"/>
      <c r="BD5" s="940" t="s">
        <v>840</v>
      </c>
      <c r="BE5" s="941" t="s">
        <v>841</v>
      </c>
      <c r="BF5" s="941" t="s">
        <v>842</v>
      </c>
      <c r="BG5" s="942"/>
      <c r="BH5" s="586" t="s">
        <v>843</v>
      </c>
      <c r="BJ5"/>
      <c r="BK5"/>
      <c r="BL5"/>
      <c r="BM5"/>
      <c r="BN5"/>
      <c r="BO5"/>
      <c r="BP5"/>
      <c r="BQ5"/>
      <c r="BR5"/>
      <c r="BS5"/>
      <c r="BT5"/>
      <c r="BU5"/>
      <c r="BV5"/>
      <c r="BW5"/>
      <c r="BX5"/>
      <c r="BY5"/>
      <c r="BZ5"/>
      <c r="CA5"/>
      <c r="CB5"/>
      <c r="CC5"/>
    </row>
    <row r="6" spans="1:81" ht="12.95" customHeight="1">
      <c r="A6" s="235"/>
      <c r="B6" s="1486" t="s">
        <v>571</v>
      </c>
      <c r="C6" s="1486"/>
      <c r="D6" s="1486"/>
      <c r="E6" s="1486"/>
      <c r="F6" s="1489">
        <v>514520</v>
      </c>
      <c r="G6" s="1489"/>
      <c r="H6" s="1489"/>
      <c r="I6" s="1489"/>
      <c r="J6" s="1489"/>
      <c r="K6" s="1489"/>
      <c r="L6" s="1489"/>
      <c r="M6" s="1490" t="s">
        <v>5</v>
      </c>
      <c r="N6" s="1491"/>
      <c r="O6" s="1491"/>
      <c r="P6" s="1491"/>
      <c r="Q6" s="1492"/>
      <c r="R6" s="1351" t="s">
        <v>838</v>
      </c>
      <c r="S6" s="1373"/>
      <c r="T6" s="1373"/>
      <c r="U6" s="1373"/>
      <c r="V6" s="1373"/>
      <c r="W6" s="1374"/>
      <c r="X6" s="235"/>
      <c r="Y6" s="235"/>
      <c r="Z6" s="1350" t="s">
        <v>514</v>
      </c>
      <c r="AA6" s="1350"/>
      <c r="AB6" s="1350"/>
      <c r="AC6" s="1350"/>
      <c r="AD6" s="1350"/>
      <c r="AE6" s="1350"/>
      <c r="AF6" s="1366" t="s">
        <v>1114</v>
      </c>
      <c r="AG6" s="1366"/>
      <c r="AH6" s="1366"/>
      <c r="AI6" s="1366"/>
      <c r="AJ6" s="1366"/>
      <c r="AK6" s="1366"/>
      <c r="AL6" s="1366"/>
      <c r="AM6" s="1366"/>
      <c r="AN6" s="1366"/>
      <c r="AO6" s="1366"/>
      <c r="AP6" s="1366"/>
      <c r="AQ6" s="1366"/>
      <c r="AR6" s="1366"/>
      <c r="AS6" s="1366"/>
      <c r="AT6" s="235"/>
      <c r="BD6" s="847" t="s">
        <v>844</v>
      </c>
      <c r="BE6" s="231" t="s">
        <v>669</v>
      </c>
      <c r="BF6" s="231" t="s">
        <v>845</v>
      </c>
      <c r="BG6" s="231"/>
      <c r="BH6" s="848" t="s">
        <v>846</v>
      </c>
      <c r="BJ6"/>
      <c r="BK6"/>
      <c r="BL6"/>
      <c r="BM6"/>
      <c r="BN6"/>
      <c r="BO6"/>
      <c r="BP6"/>
      <c r="BQ6"/>
      <c r="BR6"/>
      <c r="BS6"/>
      <c r="BT6"/>
      <c r="BU6"/>
      <c r="BV6"/>
      <c r="BW6"/>
      <c r="BX6"/>
      <c r="BY6"/>
      <c r="BZ6"/>
      <c r="CA6"/>
      <c r="CB6"/>
      <c r="CC6"/>
    </row>
    <row r="7" spans="1:81" ht="14.25" customHeight="1">
      <c r="A7" s="235"/>
      <c r="B7" s="1486" t="s">
        <v>6</v>
      </c>
      <c r="C7" s="1486"/>
      <c r="D7" s="1486"/>
      <c r="E7" s="1486"/>
      <c r="F7" s="1489" t="s">
        <v>1119</v>
      </c>
      <c r="G7" s="1489"/>
      <c r="H7" s="1489"/>
      <c r="I7" s="1489"/>
      <c r="J7" s="1489"/>
      <c r="K7" s="1489"/>
      <c r="L7" s="1489"/>
      <c r="M7" s="1490" t="s">
        <v>709</v>
      </c>
      <c r="N7" s="1491"/>
      <c r="O7" s="1491"/>
      <c r="P7" s="1491"/>
      <c r="Q7" s="1492"/>
      <c r="R7" s="1351" t="s">
        <v>839</v>
      </c>
      <c r="S7" s="1373"/>
      <c r="T7" s="1373"/>
      <c r="U7" s="1373"/>
      <c r="V7" s="1373"/>
      <c r="W7" s="1374"/>
      <c r="X7" s="235"/>
      <c r="Y7" s="235"/>
      <c r="Z7" s="1350" t="s">
        <v>515</v>
      </c>
      <c r="AA7" s="1350"/>
      <c r="AB7" s="1350"/>
      <c r="AC7" s="1350"/>
      <c r="AD7" s="1350"/>
      <c r="AE7" s="1350"/>
      <c r="AF7" s="1363"/>
      <c r="AG7" s="1364"/>
      <c r="AH7" s="1364"/>
      <c r="AI7" s="1364"/>
      <c r="AJ7" s="1364"/>
      <c r="AK7" s="1364"/>
      <c r="AL7" s="1364"/>
      <c r="AM7" s="1364"/>
      <c r="AN7" s="1364"/>
      <c r="AO7" s="1364"/>
      <c r="AP7" s="1364"/>
      <c r="AQ7" s="1364"/>
      <c r="AR7" s="1364"/>
      <c r="AS7" s="1365"/>
      <c r="AT7" s="235"/>
      <c r="BD7" s="847" t="s">
        <v>1017</v>
      </c>
      <c r="BE7" s="231" t="s">
        <v>669</v>
      </c>
      <c r="BF7" s="231" t="s">
        <v>1019</v>
      </c>
      <c r="BG7" s="231"/>
      <c r="BH7" s="848" t="s">
        <v>1018</v>
      </c>
      <c r="BJ7"/>
      <c r="BK7"/>
      <c r="BL7"/>
      <c r="BM7"/>
      <c r="BN7"/>
      <c r="BO7"/>
      <c r="BP7"/>
      <c r="BQ7"/>
      <c r="BR7"/>
      <c r="BS7"/>
      <c r="BT7"/>
      <c r="BU7"/>
      <c r="BV7"/>
      <c r="BW7"/>
      <c r="BX7"/>
      <c r="BY7"/>
      <c r="BZ7"/>
      <c r="CA7"/>
      <c r="CB7"/>
      <c r="CC7"/>
    </row>
    <row r="8" spans="1:81" ht="14.25" customHeight="1">
      <c r="A8" s="235"/>
      <c r="B8" s="1486" t="s">
        <v>517</v>
      </c>
      <c r="C8" s="1486"/>
      <c r="D8" s="1486"/>
      <c r="E8" s="1486"/>
      <c r="F8" s="1485">
        <f>'Cost Week 1'!C59</f>
        <v>3089916</v>
      </c>
      <c r="G8" s="1485"/>
      <c r="H8" s="1485"/>
      <c r="I8" s="1485"/>
      <c r="J8" s="1485"/>
      <c r="K8" s="1485"/>
      <c r="L8" s="1485"/>
      <c r="M8" s="1490" t="s">
        <v>564</v>
      </c>
      <c r="N8" s="1491"/>
      <c r="O8" s="1491"/>
      <c r="P8" s="1491"/>
      <c r="Q8" s="1492"/>
      <c r="R8" s="1351" t="s">
        <v>831</v>
      </c>
      <c r="S8" s="1373"/>
      <c r="T8" s="1373"/>
      <c r="U8" s="1373"/>
      <c r="V8" s="1373"/>
      <c r="W8" s="1374"/>
      <c r="X8" s="235"/>
      <c r="Y8" s="235"/>
      <c r="Z8" s="1350" t="s">
        <v>516</v>
      </c>
      <c r="AA8" s="1350"/>
      <c r="AB8" s="1350"/>
      <c r="AC8" s="1350"/>
      <c r="AD8" s="1350"/>
      <c r="AE8" s="1350"/>
      <c r="AF8" s="1367" t="s">
        <v>1117</v>
      </c>
      <c r="AG8" s="1368"/>
      <c r="AH8" s="1368"/>
      <c r="AI8" s="1368"/>
      <c r="AJ8" s="1368"/>
      <c r="AK8" s="1368"/>
      <c r="AL8" s="1368"/>
      <c r="AM8" s="1368"/>
      <c r="AN8" s="1368"/>
      <c r="AO8" s="1368"/>
      <c r="AP8" s="1368"/>
      <c r="AQ8" s="1368"/>
      <c r="AR8" s="1368"/>
      <c r="AS8" s="1369"/>
      <c r="AT8" s="235"/>
      <c r="BD8" s="847" t="s">
        <v>888</v>
      </c>
      <c r="BE8" s="191" t="s">
        <v>847</v>
      </c>
      <c r="BF8" s="231" t="s">
        <v>889</v>
      </c>
      <c r="BG8" s="191"/>
      <c r="BH8" s="848" t="s">
        <v>890</v>
      </c>
      <c r="BJ8"/>
      <c r="BK8"/>
      <c r="BL8"/>
      <c r="BM8"/>
      <c r="BN8"/>
      <c r="BO8"/>
      <c r="BP8"/>
      <c r="BQ8"/>
      <c r="BR8"/>
      <c r="BS8"/>
      <c r="BT8"/>
      <c r="BU8"/>
      <c r="BV8"/>
      <c r="BW8"/>
      <c r="BX8"/>
      <c r="BY8"/>
      <c r="BZ8"/>
      <c r="CA8"/>
      <c r="CB8"/>
      <c r="CC8"/>
    </row>
    <row r="9" spans="1:81" ht="14.25" customHeight="1">
      <c r="A9" s="235"/>
      <c r="B9" s="1486" t="s">
        <v>519</v>
      </c>
      <c r="C9" s="1486"/>
      <c r="D9" s="1486"/>
      <c r="E9" s="1486"/>
      <c r="F9" s="1485">
        <f>'Cost Week 1'!T61</f>
        <v>2983089.85</v>
      </c>
      <c r="G9" s="1485"/>
      <c r="H9" s="1485"/>
      <c r="I9" s="1485"/>
      <c r="J9" s="1485"/>
      <c r="K9" s="1485"/>
      <c r="L9" s="1485"/>
      <c r="M9" s="1490" t="s">
        <v>48</v>
      </c>
      <c r="N9" s="1491"/>
      <c r="O9" s="1491"/>
      <c r="P9" s="1491"/>
      <c r="Q9" s="1492"/>
      <c r="R9" s="1351" t="s">
        <v>1112</v>
      </c>
      <c r="S9" s="1373"/>
      <c r="T9" s="1373"/>
      <c r="U9" s="1373"/>
      <c r="V9" s="1373"/>
      <c r="W9" s="1374"/>
      <c r="X9" s="235"/>
      <c r="Y9" s="235"/>
      <c r="Z9" s="1350" t="s">
        <v>832</v>
      </c>
      <c r="AA9" s="1350"/>
      <c r="AB9" s="1350"/>
      <c r="AC9" s="1350"/>
      <c r="AD9" s="1350"/>
      <c r="AE9" s="1350"/>
      <c r="AF9" s="1495" t="s">
        <v>1115</v>
      </c>
      <c r="AG9" s="1495"/>
      <c r="AH9" s="1495"/>
      <c r="AI9" s="1495"/>
      <c r="AJ9" s="1495"/>
      <c r="AK9" s="1495"/>
      <c r="AL9" s="1495"/>
      <c r="AM9" s="1495"/>
      <c r="AN9" s="1495"/>
      <c r="AO9" s="1495"/>
      <c r="AP9" s="1495"/>
      <c r="AQ9" s="1495"/>
      <c r="AR9" s="1495"/>
      <c r="AS9" s="1495"/>
      <c r="AT9" s="235"/>
      <c r="BD9" s="847" t="s">
        <v>848</v>
      </c>
      <c r="BE9" s="231" t="s">
        <v>849</v>
      </c>
      <c r="BF9" s="231" t="s">
        <v>850</v>
      </c>
      <c r="BG9" s="231" t="s">
        <v>851</v>
      </c>
      <c r="BH9" s="848" t="s">
        <v>852</v>
      </c>
      <c r="BJ9"/>
      <c r="BK9"/>
      <c r="BL9"/>
      <c r="BM9"/>
      <c r="BN9"/>
      <c r="BO9"/>
      <c r="BP9"/>
      <c r="BQ9"/>
      <c r="BR9"/>
      <c r="BS9"/>
      <c r="BT9"/>
      <c r="BU9"/>
      <c r="BV9"/>
      <c r="BW9"/>
      <c r="BX9"/>
      <c r="BY9"/>
      <c r="BZ9"/>
      <c r="CA9"/>
      <c r="CB9"/>
      <c r="CC9"/>
    </row>
    <row r="10" spans="1:81" ht="14.25" customHeight="1">
      <c r="A10" s="235"/>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1350" t="s">
        <v>514</v>
      </c>
      <c r="AA10" s="1350"/>
      <c r="AB10" s="1350"/>
      <c r="AC10" s="1350"/>
      <c r="AD10" s="1350"/>
      <c r="AE10" s="1350"/>
      <c r="AF10" s="1366" t="s">
        <v>1116</v>
      </c>
      <c r="AG10" s="1366"/>
      <c r="AH10" s="1366"/>
      <c r="AI10" s="1366"/>
      <c r="AJ10" s="1366"/>
      <c r="AK10" s="1366"/>
      <c r="AL10" s="1366"/>
      <c r="AM10" s="1366"/>
      <c r="AN10" s="1366"/>
      <c r="AO10" s="1366"/>
      <c r="AP10" s="1366"/>
      <c r="AQ10" s="1366"/>
      <c r="AR10" s="1366"/>
      <c r="AS10" s="1366"/>
      <c r="AT10" s="235"/>
      <c r="BD10" s="847" t="s">
        <v>1115</v>
      </c>
      <c r="BE10" s="231" t="s">
        <v>670</v>
      </c>
      <c r="BF10" s="231" t="s">
        <v>1116</v>
      </c>
      <c r="BG10" s="231"/>
      <c r="BH10" s="848" t="s">
        <v>1118</v>
      </c>
      <c r="BJ10"/>
      <c r="BK10"/>
      <c r="BL10"/>
      <c r="BM10"/>
      <c r="BN10"/>
      <c r="BO10"/>
      <c r="BP10"/>
      <c r="BQ10"/>
      <c r="BR10"/>
      <c r="BS10"/>
      <c r="BT10"/>
      <c r="BU10"/>
      <c r="BV10"/>
      <c r="BW10"/>
      <c r="BX10"/>
      <c r="BY10"/>
      <c r="BZ10"/>
      <c r="CA10"/>
      <c r="CB10"/>
      <c r="CC10"/>
    </row>
    <row r="11" spans="1:81" ht="14.25" customHeight="1">
      <c r="A11" s="235"/>
      <c r="B11" s="1493" t="s">
        <v>710</v>
      </c>
      <c r="C11" s="1493"/>
      <c r="D11" s="1493"/>
      <c r="E11" s="1493"/>
      <c r="F11" s="1493"/>
      <c r="G11" s="1493"/>
      <c r="H11" s="1493"/>
      <c r="I11" s="1493"/>
      <c r="J11" s="1493"/>
      <c r="K11" s="1493"/>
      <c r="L11" s="1493"/>
      <c r="M11" s="1493" t="s">
        <v>711</v>
      </c>
      <c r="N11" s="1493"/>
      <c r="O11" s="1493"/>
      <c r="P11" s="1493"/>
      <c r="Q11" s="1493"/>
      <c r="R11" s="1493"/>
      <c r="S11" s="1493"/>
      <c r="T11" s="1493"/>
      <c r="U11" s="1493"/>
      <c r="V11" s="1493"/>
      <c r="W11" s="1493"/>
      <c r="X11" s="235"/>
      <c r="Y11" s="235"/>
      <c r="Z11" s="1350" t="s">
        <v>515</v>
      </c>
      <c r="AA11" s="1350"/>
      <c r="AB11" s="1350"/>
      <c r="AC11" s="1350"/>
      <c r="AD11" s="1350"/>
      <c r="AE11" s="1350"/>
      <c r="AF11" s="1495"/>
      <c r="AG11" s="1495"/>
      <c r="AH11" s="1495"/>
      <c r="AI11" s="1495"/>
      <c r="AJ11" s="1495"/>
      <c r="AK11" s="1495"/>
      <c r="AL11" s="1495"/>
      <c r="AM11" s="1495"/>
      <c r="AN11" s="1495"/>
      <c r="AO11" s="1495"/>
      <c r="AP11" s="1495"/>
      <c r="AQ11" s="1495"/>
      <c r="AR11" s="1495"/>
      <c r="AS11" s="1495"/>
      <c r="AT11" s="235"/>
      <c r="BD11" s="847" t="s">
        <v>1113</v>
      </c>
      <c r="BE11" s="231" t="s">
        <v>670</v>
      </c>
      <c r="BF11" s="231" t="s">
        <v>1114</v>
      </c>
      <c r="BG11" s="231"/>
      <c r="BH11" s="848" t="s">
        <v>1117</v>
      </c>
      <c r="BJ11"/>
      <c r="BK11"/>
      <c r="BL11"/>
      <c r="BM11"/>
      <c r="BN11"/>
      <c r="BO11"/>
      <c r="BP11"/>
      <c r="BQ11"/>
      <c r="BR11"/>
      <c r="BS11"/>
      <c r="BT11"/>
      <c r="BU11"/>
      <c r="BV11"/>
      <c r="BW11"/>
      <c r="BX11"/>
      <c r="BY11"/>
      <c r="BZ11"/>
      <c r="CA11"/>
      <c r="CB11"/>
      <c r="CC11"/>
    </row>
    <row r="12" spans="1:81" ht="14.25" customHeight="1">
      <c r="A12" s="235"/>
      <c r="B12" s="1487" t="s">
        <v>708</v>
      </c>
      <c r="C12" s="1487"/>
      <c r="D12" s="1487"/>
      <c r="E12" s="1487"/>
      <c r="F12" s="1505" t="s">
        <v>776</v>
      </c>
      <c r="G12" s="1505"/>
      <c r="H12" s="1505"/>
      <c r="I12" s="1505"/>
      <c r="J12" s="1505"/>
      <c r="K12" s="1505"/>
      <c r="L12" s="1505"/>
      <c r="M12" s="1481" t="s">
        <v>708</v>
      </c>
      <c r="N12" s="1481"/>
      <c r="O12" s="1481"/>
      <c r="P12" s="1481"/>
      <c r="Q12" s="1505" t="s">
        <v>776</v>
      </c>
      <c r="R12" s="1505"/>
      <c r="S12" s="1505"/>
      <c r="T12" s="1505"/>
      <c r="U12" s="1505"/>
      <c r="V12" s="1505"/>
      <c r="W12" s="1505"/>
      <c r="X12" s="235"/>
      <c r="Y12" s="235"/>
      <c r="Z12" s="1350" t="s">
        <v>516</v>
      </c>
      <c r="AA12" s="1350"/>
      <c r="AB12" s="1350"/>
      <c r="AC12" s="1350"/>
      <c r="AD12" s="1350"/>
      <c r="AE12" s="1350"/>
      <c r="AF12" s="1367" t="s">
        <v>1118</v>
      </c>
      <c r="AG12" s="1368"/>
      <c r="AH12" s="1368"/>
      <c r="AI12" s="1368"/>
      <c r="AJ12" s="1368"/>
      <c r="AK12" s="1368"/>
      <c r="AL12" s="1368"/>
      <c r="AM12" s="1368"/>
      <c r="AN12" s="1368"/>
      <c r="AO12" s="1368"/>
      <c r="AP12" s="1368"/>
      <c r="AQ12" s="1368"/>
      <c r="AR12" s="1368"/>
      <c r="AS12" s="1369"/>
      <c r="AT12" s="235"/>
      <c r="BD12" s="847"/>
      <c r="BE12" s="231"/>
      <c r="BF12" s="231"/>
      <c r="BG12" s="231"/>
      <c r="BH12" s="848"/>
      <c r="BJ12"/>
      <c r="BK12"/>
      <c r="BL12"/>
      <c r="BM12"/>
      <c r="BN12"/>
      <c r="BO12"/>
      <c r="BP12"/>
      <c r="BQ12"/>
      <c r="BR12"/>
      <c r="BS12"/>
      <c r="BT12"/>
      <c r="BU12"/>
      <c r="BV12"/>
      <c r="BW12"/>
      <c r="BX12"/>
      <c r="BY12"/>
      <c r="BZ12"/>
      <c r="CA12"/>
      <c r="CB12"/>
      <c r="CC12"/>
    </row>
    <row r="13" spans="1:81" ht="14.25" customHeight="1">
      <c r="A13" s="235"/>
      <c r="B13" s="1487" t="s">
        <v>713</v>
      </c>
      <c r="C13" s="1487"/>
      <c r="D13" s="1487"/>
      <c r="E13" s="1487"/>
      <c r="F13" s="1381"/>
      <c r="G13" s="1381"/>
      <c r="H13" s="1381"/>
      <c r="I13" s="1381"/>
      <c r="J13" s="1381"/>
      <c r="K13" s="1381"/>
      <c r="L13" s="1381"/>
      <c r="M13" s="1481" t="s">
        <v>713</v>
      </c>
      <c r="N13" s="1481"/>
      <c r="O13" s="1481"/>
      <c r="P13" s="1481"/>
      <c r="Q13" s="1381"/>
      <c r="R13" s="1381"/>
      <c r="S13" s="1381"/>
      <c r="T13" s="1381"/>
      <c r="U13" s="1381"/>
      <c r="V13" s="1381"/>
      <c r="W13" s="1381"/>
      <c r="X13" s="235"/>
      <c r="Y13" s="235"/>
      <c r="Z13" s="241"/>
      <c r="AA13" s="241"/>
      <c r="AB13" s="241"/>
      <c r="AC13" s="241"/>
      <c r="AD13" s="241"/>
      <c r="AE13" s="241"/>
      <c r="AF13" s="643"/>
      <c r="AG13" s="644"/>
      <c r="AH13" s="644"/>
      <c r="AI13" s="644"/>
      <c r="AJ13" s="644"/>
      <c r="AK13" s="644"/>
      <c r="AL13" s="644"/>
      <c r="AM13" s="644"/>
      <c r="AN13" s="644"/>
      <c r="AO13" s="644"/>
      <c r="AP13" s="644"/>
      <c r="AQ13" s="644"/>
      <c r="AR13" s="644"/>
      <c r="AS13" s="644"/>
      <c r="AT13" s="235"/>
      <c r="BD13" s="847" t="s">
        <v>924</v>
      </c>
      <c r="BE13" s="231" t="s">
        <v>853</v>
      </c>
      <c r="BF13" s="231" t="s">
        <v>925</v>
      </c>
      <c r="BG13" s="231"/>
      <c r="BH13" s="848" t="s">
        <v>926</v>
      </c>
      <c r="BJ13"/>
      <c r="BK13"/>
      <c r="BL13"/>
      <c r="BM13"/>
      <c r="BN13"/>
      <c r="BO13"/>
      <c r="BP13"/>
      <c r="BQ13"/>
      <c r="BR13"/>
      <c r="BS13"/>
      <c r="BT13"/>
      <c r="BU13"/>
      <c r="BV13"/>
      <c r="BW13"/>
      <c r="BX13"/>
      <c r="BY13"/>
      <c r="BZ13"/>
      <c r="CA13"/>
      <c r="CB13"/>
      <c r="CC13"/>
    </row>
    <row r="14" spans="1:81" ht="14.25" customHeight="1">
      <c r="A14" s="235"/>
      <c r="B14" s="1481" t="s">
        <v>203</v>
      </c>
      <c r="C14" s="1481"/>
      <c r="D14" s="1481"/>
      <c r="E14" s="1481"/>
      <c r="F14" s="1381"/>
      <c r="G14" s="1381"/>
      <c r="H14" s="1381"/>
      <c r="I14" s="1381"/>
      <c r="J14" s="1381"/>
      <c r="K14" s="1381"/>
      <c r="L14" s="1381"/>
      <c r="M14" s="1481" t="s">
        <v>203</v>
      </c>
      <c r="N14" s="1481"/>
      <c r="O14" s="1481"/>
      <c r="P14" s="1481"/>
      <c r="Q14" s="1381"/>
      <c r="R14" s="1381"/>
      <c r="S14" s="1381"/>
      <c r="T14" s="1381"/>
      <c r="U14" s="1381"/>
      <c r="V14" s="1381"/>
      <c r="W14" s="1381"/>
      <c r="X14" s="235"/>
      <c r="Y14" s="235"/>
      <c r="Z14" s="1496"/>
      <c r="AA14" s="1496"/>
      <c r="AB14" s="1496"/>
      <c r="AC14" s="1496"/>
      <c r="AD14" s="1496"/>
      <c r="AE14" s="1496"/>
      <c r="AF14" s="1494"/>
      <c r="AG14" s="1494"/>
      <c r="AH14" s="1494"/>
      <c r="AI14" s="1494"/>
      <c r="AJ14" s="1494"/>
      <c r="AK14" s="1494"/>
      <c r="AL14" s="1494"/>
      <c r="AM14" s="1494"/>
      <c r="AN14" s="1494"/>
      <c r="AO14" s="1494"/>
      <c r="AP14" s="1494"/>
      <c r="AQ14" s="1494"/>
      <c r="AR14" s="1494"/>
      <c r="AS14" s="1494"/>
      <c r="AT14" s="235"/>
      <c r="BD14" s="847"/>
      <c r="BE14" s="231" t="s">
        <v>853</v>
      </c>
      <c r="BF14" s="231"/>
      <c r="BG14" s="191"/>
      <c r="BH14" s="848"/>
      <c r="BJ14"/>
      <c r="BK14"/>
      <c r="BL14"/>
      <c r="BM14"/>
      <c r="BN14"/>
      <c r="BO14"/>
      <c r="BP14"/>
      <c r="BQ14"/>
      <c r="BR14"/>
      <c r="BS14"/>
      <c r="BT14"/>
      <c r="BU14"/>
      <c r="BV14"/>
      <c r="BW14"/>
      <c r="BX14"/>
      <c r="BY14"/>
      <c r="BZ14"/>
      <c r="CA14"/>
      <c r="CB14"/>
      <c r="CC14"/>
    </row>
    <row r="15" spans="1:81" ht="14.25" customHeight="1">
      <c r="A15" s="235"/>
      <c r="B15" s="1481" t="s">
        <v>571</v>
      </c>
      <c r="C15" s="1481"/>
      <c r="D15" s="1481"/>
      <c r="E15" s="1481"/>
      <c r="F15" s="1381"/>
      <c r="G15" s="1381"/>
      <c r="H15" s="1381"/>
      <c r="I15" s="1381"/>
      <c r="J15" s="1381"/>
      <c r="K15" s="1381"/>
      <c r="L15" s="1381"/>
      <c r="M15" s="1481" t="s">
        <v>571</v>
      </c>
      <c r="N15" s="1481"/>
      <c r="O15" s="1481"/>
      <c r="P15" s="1481"/>
      <c r="Q15" s="1381"/>
      <c r="R15" s="1381"/>
      <c r="S15" s="1381"/>
      <c r="T15" s="1381"/>
      <c r="U15" s="1381"/>
      <c r="V15" s="1381"/>
      <c r="W15" s="1381"/>
      <c r="X15" s="235"/>
      <c r="Y15" s="235"/>
      <c r="Z15" s="1354" t="s">
        <v>518</v>
      </c>
      <c r="AA15" s="1354"/>
      <c r="AB15" s="1354"/>
      <c r="AC15" s="1354"/>
      <c r="AD15" s="1354"/>
      <c r="AE15" s="1354"/>
      <c r="AF15" s="1354"/>
      <c r="AG15" s="1354"/>
      <c r="AH15" s="1354"/>
      <c r="AI15" s="1354"/>
      <c r="AJ15" s="1354"/>
      <c r="AK15" s="1354"/>
      <c r="AL15" s="1354"/>
      <c r="AM15" s="1354"/>
      <c r="AN15" s="1354"/>
      <c r="AO15" s="1354"/>
      <c r="AP15" s="1354"/>
      <c r="AQ15" s="1354"/>
      <c r="AR15" s="1354"/>
      <c r="AS15" s="1354"/>
      <c r="AT15" s="235"/>
      <c r="BD15" s="847"/>
      <c r="BE15" s="231" t="s">
        <v>854</v>
      </c>
      <c r="BF15" s="231"/>
      <c r="BG15" s="231"/>
      <c r="BH15" s="848"/>
      <c r="BJ15"/>
      <c r="BK15"/>
      <c r="BL15"/>
      <c r="BM15"/>
      <c r="BN15"/>
      <c r="BO15"/>
      <c r="BP15"/>
      <c r="BQ15"/>
      <c r="BR15"/>
      <c r="BS15"/>
      <c r="BT15"/>
      <c r="BU15"/>
      <c r="BV15"/>
      <c r="BW15"/>
      <c r="BX15"/>
      <c r="BY15"/>
      <c r="BZ15"/>
      <c r="CA15"/>
      <c r="CB15"/>
      <c r="CC15"/>
    </row>
    <row r="16" spans="1:81" ht="14.25" customHeight="1">
      <c r="A16" s="235"/>
      <c r="B16" s="1481" t="s">
        <v>6</v>
      </c>
      <c r="C16" s="1481"/>
      <c r="D16" s="1481"/>
      <c r="E16" s="1481"/>
      <c r="F16" s="1381"/>
      <c r="G16" s="1381"/>
      <c r="H16" s="1381"/>
      <c r="I16" s="1381"/>
      <c r="J16" s="1381"/>
      <c r="K16" s="1381"/>
      <c r="L16" s="1381"/>
      <c r="M16" s="1481" t="s">
        <v>6</v>
      </c>
      <c r="N16" s="1481"/>
      <c r="O16" s="1481"/>
      <c r="P16" s="1481"/>
      <c r="Q16" s="1381"/>
      <c r="R16" s="1381"/>
      <c r="S16" s="1381"/>
      <c r="T16" s="1381"/>
      <c r="U16" s="1381"/>
      <c r="V16" s="1381"/>
      <c r="W16" s="1381"/>
      <c r="X16" s="235"/>
      <c r="Y16" s="235"/>
      <c r="Z16" s="1350" t="s">
        <v>311</v>
      </c>
      <c r="AA16" s="1350"/>
      <c r="AB16" s="1350"/>
      <c r="AC16" s="1350"/>
      <c r="AD16" s="1350"/>
      <c r="AE16" s="1350"/>
      <c r="AF16" s="1502" t="s">
        <v>924</v>
      </c>
      <c r="AG16" s="1503"/>
      <c r="AH16" s="1503"/>
      <c r="AI16" s="1503"/>
      <c r="AJ16" s="1503"/>
      <c r="AK16" s="1503"/>
      <c r="AL16" s="1503"/>
      <c r="AM16" s="1503"/>
      <c r="AN16" s="1503"/>
      <c r="AO16" s="1503"/>
      <c r="AP16" s="1503"/>
      <c r="AQ16" s="1503"/>
      <c r="AR16" s="1503"/>
      <c r="AS16" s="1504"/>
      <c r="AT16" s="235"/>
      <c r="BD16" s="943"/>
      <c r="BE16" s="231" t="s">
        <v>854</v>
      </c>
      <c r="BF16" s="578"/>
      <c r="BG16" s="937"/>
      <c r="BH16" s="848"/>
      <c r="BJ16"/>
      <c r="BK16"/>
      <c r="BL16"/>
      <c r="BM16"/>
      <c r="BN16"/>
      <c r="BO16"/>
      <c r="BP16"/>
      <c r="BQ16"/>
      <c r="BR16"/>
      <c r="BS16"/>
      <c r="BT16"/>
      <c r="BU16"/>
      <c r="BV16"/>
      <c r="BW16"/>
      <c r="BX16"/>
      <c r="BY16"/>
      <c r="BZ16"/>
      <c r="CA16"/>
      <c r="CB16"/>
      <c r="CC16"/>
    </row>
    <row r="17" spans="1:81" ht="14.25" customHeight="1">
      <c r="A17" s="235"/>
      <c r="B17" s="235"/>
      <c r="C17" s="235"/>
      <c r="D17" s="235"/>
      <c r="E17" s="235"/>
      <c r="F17" s="235"/>
      <c r="G17" s="235"/>
      <c r="H17" s="235"/>
      <c r="I17" s="235"/>
      <c r="J17" s="235"/>
      <c r="K17" s="235"/>
      <c r="L17" s="235"/>
      <c r="M17" s="235"/>
      <c r="N17" s="235"/>
      <c r="O17" s="235"/>
      <c r="P17" s="235"/>
      <c r="Q17" s="235"/>
      <c r="R17" s="235"/>
      <c r="S17" s="235"/>
      <c r="T17" s="235"/>
      <c r="U17" s="235"/>
      <c r="V17" s="235"/>
      <c r="W17" s="235"/>
      <c r="X17" s="235"/>
      <c r="Y17" s="235"/>
      <c r="Z17" s="1350" t="s">
        <v>520</v>
      </c>
      <c r="AA17" s="1350"/>
      <c r="AB17" s="1350"/>
      <c r="AC17" s="1350"/>
      <c r="AD17" s="1350"/>
      <c r="AE17" s="1350"/>
      <c r="AF17" s="1499" t="str">
        <f>IF(AF16="","",VLOOKUP(AF16,BD5:BH20,3,FALSE))</f>
        <v>(403) 471-4333</v>
      </c>
      <c r="AG17" s="1500"/>
      <c r="AH17" s="1500"/>
      <c r="AI17" s="1500"/>
      <c r="AJ17" s="1500"/>
      <c r="AK17" s="1500"/>
      <c r="AL17" s="1500"/>
      <c r="AM17" s="1500"/>
      <c r="AN17" s="1500"/>
      <c r="AO17" s="1500"/>
      <c r="AP17" s="1500"/>
      <c r="AQ17" s="1500"/>
      <c r="AR17" s="1500"/>
      <c r="AS17" s="1501"/>
      <c r="AT17" s="235"/>
      <c r="BD17" s="847"/>
      <c r="BE17" s="231"/>
      <c r="BF17" s="231"/>
      <c r="BG17" s="231"/>
      <c r="BH17" s="848"/>
      <c r="BJ17"/>
      <c r="BK17"/>
      <c r="BL17"/>
      <c r="BM17"/>
      <c r="BN17"/>
      <c r="BO17"/>
      <c r="BP17"/>
      <c r="BQ17"/>
      <c r="BR17"/>
      <c r="BS17"/>
      <c r="BT17"/>
      <c r="BU17"/>
      <c r="BV17"/>
      <c r="BW17"/>
      <c r="BX17"/>
      <c r="BY17"/>
      <c r="BZ17"/>
      <c r="CA17"/>
      <c r="CB17"/>
      <c r="CC17"/>
    </row>
    <row r="18" spans="1:81" ht="14.25" customHeight="1">
      <c r="A18" s="235"/>
      <c r="B18" s="1354" t="s">
        <v>521</v>
      </c>
      <c r="C18" s="1354"/>
      <c r="D18" s="1354"/>
      <c r="E18" s="1354"/>
      <c r="F18" s="1354"/>
      <c r="G18" s="1354"/>
      <c r="H18" s="1354"/>
      <c r="I18" s="1354"/>
      <c r="J18" s="1354"/>
      <c r="K18" s="1354"/>
      <c r="L18" s="1354"/>
      <c r="M18" s="1354"/>
      <c r="N18" s="1354"/>
      <c r="O18" s="1354"/>
      <c r="P18" s="1354"/>
      <c r="Q18" s="1354"/>
      <c r="R18" s="1354"/>
      <c r="S18" s="1354"/>
      <c r="T18" s="1354"/>
      <c r="U18" s="1354"/>
      <c r="V18" s="1354"/>
      <c r="W18" s="1354"/>
      <c r="X18" s="235"/>
      <c r="Y18" s="235"/>
      <c r="Z18" s="1350" t="s">
        <v>516</v>
      </c>
      <c r="AA18" s="1350"/>
      <c r="AB18" s="1350"/>
      <c r="AC18" s="1350"/>
      <c r="AD18" s="1350"/>
      <c r="AE18" s="1350"/>
      <c r="AF18" s="1357" t="str">
        <f>IF(AF16="","",VLOOKUP(AF16,BD5:BH20,5,FALSE))</f>
        <v>jmartin@enercapita.com</v>
      </c>
      <c r="AG18" s="1358"/>
      <c r="AH18" s="1358"/>
      <c r="AI18" s="1358"/>
      <c r="AJ18" s="1358"/>
      <c r="AK18" s="1358"/>
      <c r="AL18" s="1358"/>
      <c r="AM18" s="1358"/>
      <c r="AN18" s="1358"/>
      <c r="AO18" s="1358"/>
      <c r="AP18" s="1358"/>
      <c r="AQ18" s="1358"/>
      <c r="AR18" s="1358"/>
      <c r="AS18" s="1359"/>
      <c r="AT18" s="235"/>
      <c r="BD18" s="944"/>
      <c r="BE18" s="231"/>
      <c r="BF18" s="584"/>
      <c r="BG18" s="584"/>
      <c r="BH18" s="848"/>
    </row>
    <row r="19" spans="1:81" ht="14.25" customHeight="1">
      <c r="A19" s="235"/>
      <c r="B19" s="1350" t="s">
        <v>522</v>
      </c>
      <c r="C19" s="1350"/>
      <c r="D19" s="1350"/>
      <c r="E19" s="1350"/>
      <c r="F19" s="1350"/>
      <c r="G19" s="1350"/>
      <c r="H19" s="1351">
        <v>730.18</v>
      </c>
      <c r="I19" s="1352"/>
      <c r="J19" s="1352"/>
      <c r="K19" s="1352"/>
      <c r="L19" s="1352"/>
      <c r="M19" s="1352"/>
      <c r="N19" s="1352"/>
      <c r="O19" s="1352"/>
      <c r="P19" s="1352"/>
      <c r="Q19" s="1352"/>
      <c r="R19" s="1352"/>
      <c r="S19" s="1352"/>
      <c r="T19" s="1352"/>
      <c r="U19" s="1352"/>
      <c r="V19" s="1352"/>
      <c r="W19" s="1353"/>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BD19" s="933"/>
      <c r="BE19" s="578"/>
      <c r="BF19" s="587"/>
      <c r="BG19" s="587"/>
      <c r="BH19" s="848"/>
    </row>
    <row r="20" spans="1:81" ht="14.25" customHeight="1">
      <c r="A20" s="235"/>
      <c r="B20" s="1350" t="s">
        <v>523</v>
      </c>
      <c r="C20" s="1350"/>
      <c r="D20" s="1350"/>
      <c r="E20" s="1350"/>
      <c r="F20" s="1350"/>
      <c r="G20" s="1350"/>
      <c r="H20" s="1351">
        <v>0</v>
      </c>
      <c r="I20" s="1352"/>
      <c r="J20" s="1352"/>
      <c r="K20" s="1352"/>
      <c r="L20" s="1352"/>
      <c r="M20" s="1352"/>
      <c r="N20" s="1352"/>
      <c r="O20" s="1352"/>
      <c r="P20" s="1352"/>
      <c r="Q20" s="1352"/>
      <c r="R20" s="1352"/>
      <c r="S20" s="1352"/>
      <c r="T20" s="1352"/>
      <c r="U20" s="1352"/>
      <c r="V20" s="1352"/>
      <c r="W20" s="1353"/>
      <c r="X20" s="235"/>
      <c r="Y20" s="235"/>
      <c r="Z20" s="1354" t="s">
        <v>524</v>
      </c>
      <c r="AA20" s="1354"/>
      <c r="AB20" s="1354"/>
      <c r="AC20" s="1354"/>
      <c r="AD20" s="1354"/>
      <c r="AE20" s="1354"/>
      <c r="AF20" s="1354"/>
      <c r="AG20" s="1354"/>
      <c r="AH20" s="1354"/>
      <c r="AI20" s="1354"/>
      <c r="AJ20" s="1354"/>
      <c r="AK20" s="1354"/>
      <c r="AL20" s="1354"/>
      <c r="AM20" s="1354"/>
      <c r="AN20" s="1354"/>
      <c r="AO20" s="1354"/>
      <c r="AP20" s="1354"/>
      <c r="AQ20" s="1354"/>
      <c r="AR20" s="1354"/>
      <c r="AS20" s="1354"/>
      <c r="AT20" s="235"/>
      <c r="BD20" s="945"/>
      <c r="BE20" s="588"/>
      <c r="BF20" s="588"/>
      <c r="BG20" s="588"/>
      <c r="BH20" s="946"/>
    </row>
    <row r="21" spans="1:81" ht="14.25" customHeight="1">
      <c r="A21" s="235"/>
      <c r="B21" s="1350" t="s">
        <v>525</v>
      </c>
      <c r="C21" s="1350"/>
      <c r="D21" s="1350"/>
      <c r="E21" s="1350"/>
      <c r="F21" s="1350"/>
      <c r="G21" s="1350"/>
      <c r="H21" s="1360">
        <f>IF(H19+H20=0,"",H19+H20)</f>
        <v>730.18</v>
      </c>
      <c r="I21" s="1360"/>
      <c r="J21" s="1360"/>
      <c r="K21" s="1360"/>
      <c r="L21" s="1360"/>
      <c r="M21" s="1360"/>
      <c r="N21" s="1360"/>
      <c r="O21" s="1360"/>
      <c r="P21" s="1360"/>
      <c r="Q21" s="1360"/>
      <c r="R21" s="1360"/>
      <c r="S21" s="1360"/>
      <c r="T21" s="1360"/>
      <c r="U21" s="1360"/>
      <c r="V21" s="1360"/>
      <c r="W21" s="1360"/>
      <c r="X21" s="235"/>
      <c r="Y21" s="235"/>
      <c r="Z21" s="1350" t="s">
        <v>311</v>
      </c>
      <c r="AA21" s="1350"/>
      <c r="AB21" s="1350"/>
      <c r="AC21" s="1350"/>
      <c r="AD21" s="1350"/>
      <c r="AE21" s="1350"/>
      <c r="AF21" s="1361" t="s">
        <v>1017</v>
      </c>
      <c r="AG21" s="1361"/>
      <c r="AH21" s="1361"/>
      <c r="AI21" s="1361"/>
      <c r="AJ21" s="1361"/>
      <c r="AK21" s="1361"/>
      <c r="AL21" s="1361"/>
      <c r="AM21" s="1361"/>
      <c r="AN21" s="1361"/>
      <c r="AO21" s="1361"/>
      <c r="AP21" s="1361"/>
      <c r="AQ21" s="1361"/>
      <c r="AR21" s="1361"/>
      <c r="AS21" s="1361"/>
      <c r="AT21" s="235"/>
    </row>
    <row r="22" spans="1:81" ht="14.25" customHeight="1">
      <c r="A22" s="235"/>
      <c r="B22" s="1350" t="s">
        <v>526</v>
      </c>
      <c r="C22" s="1350"/>
      <c r="D22" s="1350"/>
      <c r="E22" s="1350"/>
      <c r="F22" s="1350"/>
      <c r="G22" s="1350"/>
      <c r="H22" s="1355">
        <f>IF(H21="","",H21+H24)</f>
        <v>735.2299999999999</v>
      </c>
      <c r="I22" s="1355"/>
      <c r="J22" s="1355"/>
      <c r="K22" s="1355"/>
      <c r="L22" s="1355"/>
      <c r="M22" s="1355"/>
      <c r="N22" s="1355"/>
      <c r="O22" s="1355"/>
      <c r="P22" s="1355"/>
      <c r="Q22" s="1355"/>
      <c r="R22" s="1355"/>
      <c r="S22" s="1355"/>
      <c r="T22" s="1355"/>
      <c r="U22" s="1355"/>
      <c r="V22" s="1355"/>
      <c r="W22" s="1355"/>
      <c r="X22" s="235"/>
      <c r="Y22" s="235"/>
      <c r="Z22" s="1350" t="s">
        <v>520</v>
      </c>
      <c r="AA22" s="1350"/>
      <c r="AB22" s="1350"/>
      <c r="AC22" s="1350"/>
      <c r="AD22" s="1350"/>
      <c r="AE22" s="1350"/>
      <c r="AF22" s="1356" t="str">
        <f>IF(AF21="","",VLOOKUP(AF21,BD5:BH20,3,FALSE))</f>
        <v>(403) 369-3399</v>
      </c>
      <c r="AG22" s="1356"/>
      <c r="AH22" s="1356"/>
      <c r="AI22" s="1356"/>
      <c r="AJ22" s="1356"/>
      <c r="AK22" s="1356"/>
      <c r="AL22" s="1356"/>
      <c r="AM22" s="1356"/>
      <c r="AN22" s="1356"/>
      <c r="AO22" s="1356"/>
      <c r="AP22" s="1356"/>
      <c r="AQ22" s="1356"/>
      <c r="AR22" s="1356"/>
      <c r="AS22" s="1356"/>
      <c r="AT22" s="235"/>
      <c r="BD22" s="585" t="s">
        <v>672</v>
      </c>
      <c r="BE22" s="585" t="s">
        <v>673</v>
      </c>
      <c r="BF22" s="585" t="s">
        <v>32</v>
      </c>
      <c r="BG22" s="585" t="s">
        <v>674</v>
      </c>
    </row>
    <row r="23" spans="1:81" ht="14.25" customHeight="1">
      <c r="A23" s="235"/>
      <c r="B23" s="1350" t="s">
        <v>527</v>
      </c>
      <c r="C23" s="1350"/>
      <c r="D23" s="1350"/>
      <c r="E23" s="1350"/>
      <c r="F23" s="1350"/>
      <c r="G23" s="1350"/>
      <c r="H23" s="1351">
        <v>5.05</v>
      </c>
      <c r="I23" s="1352"/>
      <c r="J23" s="1352"/>
      <c r="K23" s="1352"/>
      <c r="L23" s="1352"/>
      <c r="M23" s="1352"/>
      <c r="N23" s="1352"/>
      <c r="O23" s="1352"/>
      <c r="P23" s="1352"/>
      <c r="Q23" s="1352"/>
      <c r="R23" s="1352"/>
      <c r="S23" s="1352"/>
      <c r="T23" s="1352"/>
      <c r="U23" s="1352"/>
      <c r="V23" s="1352"/>
      <c r="W23" s="1353"/>
      <c r="X23" s="235"/>
      <c r="Y23" s="235"/>
      <c r="Z23" s="1350" t="s">
        <v>516</v>
      </c>
      <c r="AA23" s="1350"/>
      <c r="AB23" s="1350"/>
      <c r="AC23" s="1350"/>
      <c r="AD23" s="1350"/>
      <c r="AE23" s="1350"/>
      <c r="AF23" s="1357" t="str">
        <f>IF(AF21="","",VLOOKUP(AF21,BD5:BH20,5,FALSE))</f>
        <v>bik@subterraengineering.ca</v>
      </c>
      <c r="AG23" s="1358"/>
      <c r="AH23" s="1358"/>
      <c r="AI23" s="1358"/>
      <c r="AJ23" s="1358"/>
      <c r="AK23" s="1358"/>
      <c r="AL23" s="1358"/>
      <c r="AM23" s="1358"/>
      <c r="AN23" s="1358"/>
      <c r="AO23" s="1358"/>
      <c r="AP23" s="1358"/>
      <c r="AQ23" s="1358"/>
      <c r="AR23" s="1358"/>
      <c r="AS23" s="1359"/>
      <c r="AT23" s="235"/>
      <c r="BD23" s="589" t="s">
        <v>1159</v>
      </c>
      <c r="BE23" s="938">
        <v>21</v>
      </c>
      <c r="BF23" s="938" t="s">
        <v>986</v>
      </c>
      <c r="BG23" s="939" t="s">
        <v>1042</v>
      </c>
    </row>
    <row r="24" spans="1:81" ht="14.25" customHeight="1">
      <c r="A24" s="235"/>
      <c r="B24" s="1350" t="s">
        <v>528</v>
      </c>
      <c r="C24" s="1350"/>
      <c r="D24" s="1350"/>
      <c r="E24" s="1350"/>
      <c r="F24" s="1350"/>
      <c r="G24" s="1350"/>
      <c r="H24" s="1351">
        <v>5.05</v>
      </c>
      <c r="I24" s="1352"/>
      <c r="J24" s="1352"/>
      <c r="K24" s="1352"/>
      <c r="L24" s="1352"/>
      <c r="M24" s="1352"/>
      <c r="N24" s="1352"/>
      <c r="O24" s="1352"/>
      <c r="P24" s="1352"/>
      <c r="Q24" s="1352"/>
      <c r="R24" s="1352"/>
      <c r="S24" s="1352"/>
      <c r="T24" s="1352"/>
      <c r="U24" s="1352"/>
      <c r="V24" s="1352"/>
      <c r="W24" s="1353"/>
      <c r="X24" s="235"/>
      <c r="Y24" s="235"/>
      <c r="Z24" s="1496"/>
      <c r="AA24" s="1496"/>
      <c r="AB24" s="1496"/>
      <c r="AC24" s="1496"/>
      <c r="AD24" s="1496"/>
      <c r="AE24" s="1496"/>
      <c r="AF24" s="1494"/>
      <c r="AG24" s="1494"/>
      <c r="AH24" s="1494"/>
      <c r="AI24" s="1494"/>
      <c r="AJ24" s="1494"/>
      <c r="AK24" s="1494"/>
      <c r="AL24" s="1494"/>
      <c r="AM24" s="1494"/>
      <c r="AN24" s="1494"/>
      <c r="AO24" s="1494"/>
      <c r="AP24" s="1494"/>
      <c r="AQ24" s="1494"/>
      <c r="AR24" s="1494"/>
      <c r="AS24" s="1494"/>
      <c r="AT24" s="235"/>
      <c r="BD24" s="590"/>
      <c r="BE24" s="306"/>
      <c r="BF24" s="306"/>
      <c r="BG24" s="591"/>
    </row>
    <row r="25" spans="1:81" ht="14.25" customHeight="1">
      <c r="A25" s="235"/>
      <c r="B25" s="235"/>
      <c r="C25" s="235"/>
      <c r="D25" s="235"/>
      <c r="E25" s="235"/>
      <c r="F25" s="235"/>
      <c r="G25" s="235"/>
      <c r="H25" s="235"/>
      <c r="I25" s="235"/>
      <c r="J25" s="235"/>
      <c r="K25" s="235"/>
      <c r="L25" s="235"/>
      <c r="M25" s="235"/>
      <c r="N25" s="235"/>
      <c r="O25" s="235"/>
      <c r="P25" s="235"/>
      <c r="Q25" s="235"/>
      <c r="R25" s="235"/>
      <c r="S25" s="235"/>
      <c r="T25" s="235"/>
      <c r="U25" s="235"/>
      <c r="V25" s="235"/>
      <c r="W25" s="235"/>
      <c r="X25" s="235"/>
      <c r="Y25" s="235"/>
      <c r="Z25" s="1354" t="s">
        <v>529</v>
      </c>
      <c r="AA25" s="1354"/>
      <c r="AB25" s="1354"/>
      <c r="AC25" s="1354"/>
      <c r="AD25" s="1354"/>
      <c r="AE25" s="1354"/>
      <c r="AF25" s="1494"/>
      <c r="AG25" s="1494"/>
      <c r="AH25" s="1494"/>
      <c r="AI25" s="1494"/>
      <c r="AJ25" s="1494"/>
      <c r="AK25" s="1494"/>
      <c r="AL25" s="1494"/>
      <c r="AM25" s="1494"/>
      <c r="AN25" s="1494"/>
      <c r="AO25" s="1494"/>
      <c r="AP25" s="1494"/>
      <c r="AQ25" s="1494"/>
      <c r="AR25" s="1494"/>
      <c r="AS25" s="1494"/>
      <c r="AT25" s="235"/>
      <c r="BD25" s="590"/>
      <c r="BE25" s="306"/>
      <c r="BF25" s="306"/>
      <c r="BG25" s="591"/>
    </row>
    <row r="26" spans="1:81" ht="14.25" customHeight="1">
      <c r="A26" s="235"/>
      <c r="B26" s="1354" t="s">
        <v>530</v>
      </c>
      <c r="C26" s="1354"/>
      <c r="D26" s="1354"/>
      <c r="E26" s="1354"/>
      <c r="F26" s="1354"/>
      <c r="G26" s="1354"/>
      <c r="H26" s="1354"/>
      <c r="I26" s="1354"/>
      <c r="J26" s="1354"/>
      <c r="K26" s="1354"/>
      <c r="L26" s="1354"/>
      <c r="M26" s="1354"/>
      <c r="N26" s="1354"/>
      <c r="O26" s="1354"/>
      <c r="P26" s="1354"/>
      <c r="Q26" s="1354"/>
      <c r="R26" s="1354"/>
      <c r="S26" s="1354"/>
      <c r="T26" s="1354"/>
      <c r="U26" s="1354"/>
      <c r="V26" s="1354"/>
      <c r="W26" s="1354"/>
      <c r="X26" s="235"/>
      <c r="Y26" s="235"/>
      <c r="Z26" s="1350" t="s">
        <v>531</v>
      </c>
      <c r="AA26" s="1350"/>
      <c r="AB26" s="1350"/>
      <c r="AC26" s="1350"/>
      <c r="AD26" s="1350"/>
      <c r="AE26" s="1350"/>
      <c r="AF26" s="1475" t="s">
        <v>964</v>
      </c>
      <c r="AG26" s="1476"/>
      <c r="AH26" s="1476"/>
      <c r="AI26" s="1477"/>
      <c r="AJ26" s="1350" t="s">
        <v>532</v>
      </c>
      <c r="AK26" s="1350"/>
      <c r="AL26" s="1350"/>
      <c r="AM26" s="1350"/>
      <c r="AN26" s="1350"/>
      <c r="AO26" s="1350"/>
      <c r="AP26" s="1475" t="s">
        <v>964</v>
      </c>
      <c r="AQ26" s="1476"/>
      <c r="AR26" s="1476"/>
      <c r="AS26" s="1477"/>
      <c r="AT26" s="235"/>
      <c r="BD26" s="590"/>
      <c r="BE26" s="306"/>
      <c r="BF26" s="306"/>
      <c r="BG26" s="591"/>
    </row>
    <row r="27" spans="1:81" ht="14.25" customHeight="1">
      <c r="A27" s="235"/>
      <c r="B27" s="1350" t="s">
        <v>11</v>
      </c>
      <c r="C27" s="1350"/>
      <c r="D27" s="1350"/>
      <c r="E27" s="1350"/>
      <c r="F27" s="1350"/>
      <c r="G27" s="1350"/>
      <c r="H27" s="1478" t="s">
        <v>1159</v>
      </c>
      <c r="I27" s="1479"/>
      <c r="J27" s="1479"/>
      <c r="K27" s="1479"/>
      <c r="L27" s="1479"/>
      <c r="M27" s="1479"/>
      <c r="N27" s="1479"/>
      <c r="O27" s="1479"/>
      <c r="P27" s="1479"/>
      <c r="Q27" s="1479"/>
      <c r="R27" s="1479"/>
      <c r="S27" s="1479"/>
      <c r="T27" s="1479"/>
      <c r="U27" s="1479"/>
      <c r="V27" s="1479"/>
      <c r="W27" s="1480"/>
      <c r="X27" s="235"/>
      <c r="Y27" s="235"/>
      <c r="Z27" s="1350" t="s">
        <v>533</v>
      </c>
      <c r="AA27" s="1350"/>
      <c r="AB27" s="1350"/>
      <c r="AC27" s="1350"/>
      <c r="AD27" s="1350"/>
      <c r="AE27" s="1350"/>
      <c r="AF27" s="1475">
        <v>279.39999999999998</v>
      </c>
      <c r="AG27" s="1476"/>
      <c r="AH27" s="1476"/>
      <c r="AI27" s="1477"/>
      <c r="AJ27" s="1350" t="s">
        <v>534</v>
      </c>
      <c r="AK27" s="1350"/>
      <c r="AL27" s="1350"/>
      <c r="AM27" s="1350"/>
      <c r="AN27" s="1350"/>
      <c r="AO27" s="1350"/>
      <c r="AP27" s="1475">
        <v>279.39999999999998</v>
      </c>
      <c r="AQ27" s="1476"/>
      <c r="AR27" s="1476"/>
      <c r="AS27" s="1477"/>
      <c r="AT27" s="235"/>
      <c r="BD27" s="590"/>
      <c r="BE27" s="306"/>
      <c r="BF27" s="306"/>
      <c r="BG27" s="591"/>
    </row>
    <row r="28" spans="1:81" ht="14.25" customHeight="1">
      <c r="A28" s="235"/>
      <c r="B28" s="1350" t="s">
        <v>535</v>
      </c>
      <c r="C28" s="1350"/>
      <c r="D28" s="1350"/>
      <c r="E28" s="1350"/>
      <c r="F28" s="1350"/>
      <c r="G28" s="1350"/>
      <c r="H28" s="1468">
        <v>21</v>
      </c>
      <c r="I28" s="1469"/>
      <c r="J28" s="1469"/>
      <c r="K28" s="1469"/>
      <c r="L28" s="1469"/>
      <c r="M28" s="1469"/>
      <c r="N28" s="1469"/>
      <c r="O28" s="1469"/>
      <c r="P28" s="1469"/>
      <c r="Q28" s="1469"/>
      <c r="R28" s="1469"/>
      <c r="S28" s="1469"/>
      <c r="T28" s="1469"/>
      <c r="U28" s="1469"/>
      <c r="V28" s="1469"/>
      <c r="W28" s="1470"/>
      <c r="X28" s="235"/>
      <c r="Y28" s="235"/>
      <c r="Z28" s="1350" t="s">
        <v>536</v>
      </c>
      <c r="AA28" s="1350"/>
      <c r="AB28" s="1350"/>
      <c r="AC28" s="1350"/>
      <c r="AD28" s="1350"/>
      <c r="AE28" s="1350"/>
      <c r="AF28" s="1475">
        <v>139.69999999999999</v>
      </c>
      <c r="AG28" s="1476"/>
      <c r="AH28" s="1476"/>
      <c r="AI28" s="1477"/>
      <c r="AJ28" s="1350" t="s">
        <v>536</v>
      </c>
      <c r="AK28" s="1350"/>
      <c r="AL28" s="1350"/>
      <c r="AM28" s="1350"/>
      <c r="AN28" s="1350"/>
      <c r="AO28" s="1350"/>
      <c r="AP28" s="1475">
        <v>139.69999999999999</v>
      </c>
      <c r="AQ28" s="1476"/>
      <c r="AR28" s="1476"/>
      <c r="AS28" s="1477"/>
      <c r="AT28" s="235"/>
      <c r="BD28" s="590"/>
      <c r="BE28" s="306"/>
      <c r="BF28" s="306"/>
      <c r="BG28" s="591"/>
    </row>
    <row r="29" spans="1:81" ht="14.25" customHeight="1">
      <c r="A29" s="235"/>
      <c r="B29" s="1350" t="s">
        <v>537</v>
      </c>
      <c r="C29" s="1350"/>
      <c r="D29" s="1350"/>
      <c r="E29" s="1350"/>
      <c r="F29" s="1350"/>
      <c r="G29" s="1350"/>
      <c r="H29" s="1468" t="s">
        <v>1127</v>
      </c>
      <c r="I29" s="1469"/>
      <c r="J29" s="1469"/>
      <c r="K29" s="1469"/>
      <c r="L29" s="1469"/>
      <c r="M29" s="1469"/>
      <c r="N29" s="1469"/>
      <c r="O29" s="1469"/>
      <c r="P29" s="1469"/>
      <c r="Q29" s="1469"/>
      <c r="R29" s="1469"/>
      <c r="S29" s="1469"/>
      <c r="T29" s="1469"/>
      <c r="U29" s="1469"/>
      <c r="V29" s="1469"/>
      <c r="W29" s="1470"/>
      <c r="X29" s="235"/>
      <c r="Y29" s="235"/>
      <c r="Z29" s="1350" t="s">
        <v>538</v>
      </c>
      <c r="AA29" s="1350"/>
      <c r="AB29" s="1350"/>
      <c r="AC29" s="1350"/>
      <c r="AD29" s="1350"/>
      <c r="AE29" s="1350"/>
      <c r="AF29" s="1475">
        <v>1.2E-2</v>
      </c>
      <c r="AG29" s="1476"/>
      <c r="AH29" s="1476"/>
      <c r="AI29" s="1477"/>
      <c r="AJ29" s="1350" t="s">
        <v>538</v>
      </c>
      <c r="AK29" s="1350"/>
      <c r="AL29" s="1350"/>
      <c r="AM29" s="1350"/>
      <c r="AN29" s="1350"/>
      <c r="AO29" s="1350"/>
      <c r="AP29" s="1475">
        <v>1.2E-2</v>
      </c>
      <c r="AQ29" s="1476"/>
      <c r="AR29" s="1476"/>
      <c r="AS29" s="1477"/>
      <c r="AT29" s="235"/>
      <c r="BD29" s="592"/>
      <c r="BE29" s="593"/>
      <c r="BF29" s="593"/>
      <c r="BG29" s="594"/>
    </row>
    <row r="30" spans="1:81" ht="14.25" customHeight="1">
      <c r="A30" s="235"/>
      <c r="B30" s="1350" t="s">
        <v>539</v>
      </c>
      <c r="C30" s="1350"/>
      <c r="D30" s="1350"/>
      <c r="E30" s="1350"/>
      <c r="F30" s="1350"/>
      <c r="G30" s="1350"/>
      <c r="H30" s="1468" t="s">
        <v>1128</v>
      </c>
      <c r="I30" s="1469"/>
      <c r="J30" s="1469"/>
      <c r="K30" s="1469"/>
      <c r="L30" s="1469"/>
      <c r="M30" s="1469"/>
      <c r="N30" s="1469"/>
      <c r="O30" s="1469"/>
      <c r="P30" s="1469"/>
      <c r="Q30" s="1469"/>
      <c r="R30" s="1469"/>
      <c r="S30" s="1469"/>
      <c r="T30" s="1469"/>
      <c r="U30" s="1469"/>
      <c r="V30" s="1469"/>
      <c r="W30" s="1470"/>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row>
    <row r="31" spans="1:81" ht="14.25" customHeight="1">
      <c r="A31" s="235"/>
      <c r="B31" s="1350" t="s">
        <v>780</v>
      </c>
      <c r="C31" s="1350"/>
      <c r="D31" s="1350"/>
      <c r="E31" s="1350"/>
      <c r="F31" s="1350"/>
      <c r="G31" s="1350"/>
      <c r="H31" s="1471"/>
      <c r="I31" s="1471"/>
      <c r="J31" s="1471"/>
      <c r="K31" s="1471"/>
      <c r="L31" s="1471"/>
      <c r="M31" s="1471"/>
      <c r="N31" s="1471"/>
      <c r="O31" s="1471"/>
      <c r="P31" s="1471"/>
      <c r="Q31" s="1471"/>
      <c r="R31" s="1471"/>
      <c r="S31" s="1471"/>
      <c r="T31" s="1471"/>
      <c r="U31" s="1471"/>
      <c r="V31" s="1471"/>
      <c r="W31" s="1471"/>
      <c r="X31" s="235"/>
      <c r="Y31" s="235"/>
      <c r="Z31" s="1354" t="s">
        <v>540</v>
      </c>
      <c r="AA31" s="1354"/>
      <c r="AB31" s="1354"/>
      <c r="AC31" s="1354"/>
      <c r="AD31" s="1354"/>
      <c r="AE31" s="1354"/>
      <c r="AF31" s="235"/>
      <c r="AG31" s="235"/>
      <c r="AH31" s="235"/>
      <c r="AI31" s="235"/>
      <c r="AJ31" s="235"/>
      <c r="AK31" s="235"/>
      <c r="AL31" s="235"/>
      <c r="AM31" s="235"/>
      <c r="AN31" s="235"/>
      <c r="AO31" s="235"/>
      <c r="AP31" s="235"/>
      <c r="AQ31" s="235"/>
      <c r="AR31" s="235"/>
      <c r="AS31" s="235"/>
      <c r="AT31" s="235"/>
      <c r="BD31" s="585" t="s">
        <v>724</v>
      </c>
      <c r="BE31" s="585" t="s">
        <v>725</v>
      </c>
      <c r="BF31"/>
      <c r="BG31"/>
      <c r="BH31"/>
      <c r="BI31"/>
      <c r="BJ31"/>
      <c r="BK31"/>
      <c r="BL31"/>
    </row>
    <row r="32" spans="1:81" ht="14.25" customHeight="1">
      <c r="A32" s="235"/>
      <c r="B32" s="1350" t="s">
        <v>539</v>
      </c>
      <c r="C32" s="1350"/>
      <c r="D32" s="1350"/>
      <c r="E32" s="1350"/>
      <c r="F32" s="1350"/>
      <c r="G32" s="1350"/>
      <c r="H32" s="1471"/>
      <c r="I32" s="1471"/>
      <c r="J32" s="1471"/>
      <c r="K32" s="1471"/>
      <c r="L32" s="1471"/>
      <c r="M32" s="1471"/>
      <c r="N32" s="1471"/>
      <c r="O32" s="1471"/>
      <c r="P32" s="1471"/>
      <c r="Q32" s="1471"/>
      <c r="R32" s="1471"/>
      <c r="S32" s="1471"/>
      <c r="T32" s="1471"/>
      <c r="U32" s="1471"/>
      <c r="V32" s="1471"/>
      <c r="W32" s="1471"/>
      <c r="X32" s="235"/>
      <c r="Y32" s="235"/>
      <c r="Z32" s="1472" t="s">
        <v>205</v>
      </c>
      <c r="AA32" s="1473"/>
      <c r="AB32" s="1473"/>
      <c r="AC32" s="1473"/>
      <c r="AD32" s="1474"/>
      <c r="AE32" s="1472" t="s">
        <v>170</v>
      </c>
      <c r="AF32" s="1473"/>
      <c r="AG32" s="1473"/>
      <c r="AH32" s="1473"/>
      <c r="AI32" s="1474" t="s">
        <v>206</v>
      </c>
      <c r="AJ32" s="1472" t="s">
        <v>206</v>
      </c>
      <c r="AK32" s="1473"/>
      <c r="AL32" s="1473"/>
      <c r="AM32" s="1473"/>
      <c r="AN32" s="1474" t="s">
        <v>171</v>
      </c>
      <c r="AO32" s="1472" t="s">
        <v>171</v>
      </c>
      <c r="AP32" s="1473"/>
      <c r="AQ32" s="1473"/>
      <c r="AR32" s="1473"/>
      <c r="AS32" s="1474"/>
      <c r="AT32" s="235"/>
      <c r="BD32" s="648" t="str">
        <f>F5</f>
        <v>100/14-31-069-19W5/0</v>
      </c>
      <c r="BE32" s="646" t="str">
        <f>F7</f>
        <v>E24DR186</v>
      </c>
      <c r="BF32"/>
      <c r="BG32"/>
      <c r="BH32"/>
      <c r="BI32"/>
      <c r="BJ32"/>
      <c r="BK32"/>
      <c r="BL32"/>
    </row>
    <row r="33" spans="1:72" ht="14.25" customHeight="1">
      <c r="A33" s="235"/>
      <c r="B33" s="235"/>
      <c r="C33" s="235"/>
      <c r="D33" s="235"/>
      <c r="E33" s="235"/>
      <c r="F33" s="235"/>
      <c r="G33" s="235"/>
      <c r="H33" s="235"/>
      <c r="I33" s="235"/>
      <c r="J33" s="235"/>
      <c r="K33" s="235"/>
      <c r="L33" s="235"/>
      <c r="M33" s="235"/>
      <c r="N33" s="235"/>
      <c r="O33" s="235"/>
      <c r="P33" s="235"/>
      <c r="Q33" s="235"/>
      <c r="R33" s="235"/>
      <c r="S33" s="235"/>
      <c r="T33" s="235"/>
      <c r="U33" s="235"/>
      <c r="V33" s="235"/>
      <c r="W33" s="235"/>
      <c r="X33" s="235"/>
      <c r="Y33" s="235"/>
      <c r="Z33" s="1465" t="s">
        <v>969</v>
      </c>
      <c r="AA33" s="1466"/>
      <c r="AB33" s="1466"/>
      <c r="AC33" s="1466"/>
      <c r="AD33" s="1467"/>
      <c r="AE33" s="1465" t="s">
        <v>966</v>
      </c>
      <c r="AF33" s="1466"/>
      <c r="AG33" s="1466"/>
      <c r="AH33" s="1466"/>
      <c r="AI33" s="1467"/>
      <c r="AJ33" s="1465">
        <v>24.7</v>
      </c>
      <c r="AK33" s="1466"/>
      <c r="AL33" s="1466"/>
      <c r="AM33" s="1466"/>
      <c r="AN33" s="1467"/>
      <c r="AO33" s="1465"/>
      <c r="AP33" s="1466"/>
      <c r="AQ33" s="1466"/>
      <c r="AR33" s="1466"/>
      <c r="AS33" s="1467"/>
      <c r="AT33" s="235"/>
      <c r="BD33" s="649"/>
      <c r="BE33" s="1014"/>
      <c r="BF33"/>
      <c r="BG33"/>
      <c r="BH33"/>
      <c r="BI33"/>
      <c r="BJ33"/>
      <c r="BK33"/>
      <c r="BL33"/>
    </row>
    <row r="34" spans="1:72" ht="14.25" customHeight="1">
      <c r="A34" s="235"/>
      <c r="B34" s="1458" t="s">
        <v>764</v>
      </c>
      <c r="C34" s="1354"/>
      <c r="D34" s="1354"/>
      <c r="E34" s="1354"/>
      <c r="F34" s="1354"/>
      <c r="G34" s="1354"/>
      <c r="H34" s="1354"/>
      <c r="I34" s="1354"/>
      <c r="J34" s="1354"/>
      <c r="K34" s="1354"/>
      <c r="L34" s="1354"/>
      <c r="M34" s="1354"/>
      <c r="N34" s="1354"/>
      <c r="O34" s="1354"/>
      <c r="P34" s="1354"/>
      <c r="Q34" s="1354"/>
      <c r="R34" s="1354"/>
      <c r="S34" s="1354"/>
      <c r="T34" s="1354"/>
      <c r="U34" s="1354"/>
      <c r="V34" s="1354"/>
      <c r="W34" s="1354"/>
      <c r="X34" s="235"/>
      <c r="Y34" s="235"/>
      <c r="Z34" s="1465" t="s">
        <v>968</v>
      </c>
      <c r="AA34" s="1466"/>
      <c r="AB34" s="1466"/>
      <c r="AC34" s="1466"/>
      <c r="AD34" s="1467"/>
      <c r="AE34" s="1465" t="s">
        <v>966</v>
      </c>
      <c r="AF34" s="1466"/>
      <c r="AG34" s="1466"/>
      <c r="AH34" s="1466"/>
      <c r="AI34" s="1467"/>
      <c r="AJ34" s="1465">
        <v>57.83</v>
      </c>
      <c r="AK34" s="1466"/>
      <c r="AL34" s="1466"/>
      <c r="AM34" s="1466"/>
      <c r="AN34" s="1467"/>
      <c r="AO34" s="1465"/>
      <c r="AP34" s="1466"/>
      <c r="AQ34" s="1466"/>
      <c r="AR34" s="1466"/>
      <c r="AS34" s="1467"/>
      <c r="AT34" s="235"/>
      <c r="BD34" s="649" t="s">
        <v>1085</v>
      </c>
      <c r="BE34" s="647">
        <f>Q16</f>
        <v>0</v>
      </c>
      <c r="BF34"/>
      <c r="BG34"/>
      <c r="BH34"/>
      <c r="BI34"/>
      <c r="BJ34"/>
      <c r="BK34"/>
      <c r="BL34"/>
    </row>
    <row r="35" spans="1:72" ht="14.25" customHeight="1">
      <c r="A35" s="235"/>
      <c r="B35" s="1350" t="s">
        <v>541</v>
      </c>
      <c r="C35" s="1350"/>
      <c r="D35" s="1350"/>
      <c r="E35" s="1350"/>
      <c r="F35" s="1350"/>
      <c r="G35" s="1350"/>
      <c r="H35" s="1459">
        <v>45531</v>
      </c>
      <c r="I35" s="1460"/>
      <c r="J35" s="1460"/>
      <c r="K35" s="1460"/>
      <c r="L35" s="1460"/>
      <c r="M35" s="1460"/>
      <c r="N35" s="1460"/>
      <c r="O35" s="1460"/>
      <c r="P35" s="1460"/>
      <c r="Q35" s="1460"/>
      <c r="R35" s="1460"/>
      <c r="S35" s="1460"/>
      <c r="T35" s="1460"/>
      <c r="U35" s="1460"/>
      <c r="V35" s="1460"/>
      <c r="W35" s="1461"/>
      <c r="X35" s="235"/>
      <c r="Y35" s="235"/>
      <c r="Z35" s="1462"/>
      <c r="AA35" s="1463"/>
      <c r="AB35" s="1463"/>
      <c r="AC35" s="1463"/>
      <c r="AD35" s="1464"/>
      <c r="AE35" s="1462"/>
      <c r="AF35" s="1463"/>
      <c r="AG35" s="1463"/>
      <c r="AH35" s="1463"/>
      <c r="AI35" s="1464"/>
      <c r="AJ35" s="1462"/>
      <c r="AK35" s="1463"/>
      <c r="AL35" s="1463"/>
      <c r="AM35" s="1463"/>
      <c r="AN35" s="1464"/>
      <c r="AO35" s="1462"/>
      <c r="AP35" s="1463"/>
      <c r="AQ35" s="1463"/>
      <c r="AR35" s="1463"/>
      <c r="AS35" s="1464"/>
      <c r="AT35" s="235"/>
      <c r="BD35" s="729" t="s">
        <v>1096</v>
      </c>
      <c r="BE35" s="730"/>
      <c r="BF35"/>
      <c r="BG35"/>
      <c r="BH35"/>
      <c r="BI35"/>
      <c r="BJ35"/>
      <c r="BK35"/>
      <c r="BL35"/>
    </row>
    <row r="36" spans="1:72" ht="14.25" customHeight="1">
      <c r="A36" s="235"/>
      <c r="B36" s="1350" t="s">
        <v>135</v>
      </c>
      <c r="C36" s="1350"/>
      <c r="D36" s="1350"/>
      <c r="E36" s="1350"/>
      <c r="F36" s="1350"/>
      <c r="G36" s="1350"/>
      <c r="H36" s="1451">
        <v>45532.697916666664</v>
      </c>
      <c r="I36" s="1452"/>
      <c r="J36" s="1452"/>
      <c r="K36" s="1452"/>
      <c r="L36" s="1452"/>
      <c r="M36" s="1452"/>
      <c r="N36" s="1452"/>
      <c r="O36" s="1452"/>
      <c r="P36" s="1452"/>
      <c r="Q36" s="1452"/>
      <c r="R36" s="1452"/>
      <c r="S36" s="1452"/>
      <c r="T36" s="1452"/>
      <c r="U36" s="1452"/>
      <c r="V36" s="1452"/>
      <c r="W36" s="1453"/>
      <c r="X36" s="235"/>
      <c r="Y36" s="235"/>
      <c r="Z36" s="1378"/>
      <c r="AA36" s="1379"/>
      <c r="AB36" s="1379"/>
      <c r="AC36" s="1379"/>
      <c r="AD36" s="1380"/>
      <c r="AE36" s="1378"/>
      <c r="AF36" s="1379"/>
      <c r="AG36" s="1379"/>
      <c r="AH36" s="1379"/>
      <c r="AI36" s="1380"/>
      <c r="AJ36" s="1378"/>
      <c r="AK36" s="1379"/>
      <c r="AL36" s="1379"/>
      <c r="AM36" s="1379"/>
      <c r="AN36" s="1380"/>
      <c r="AO36" s="1378"/>
      <c r="AP36" s="1379"/>
      <c r="AQ36" s="1379"/>
      <c r="AR36" s="1379"/>
      <c r="AS36" s="1380"/>
      <c r="AT36" s="235"/>
      <c r="BD36" s="773"/>
      <c r="BE36" s="774"/>
      <c r="BF36"/>
      <c r="BG36"/>
      <c r="BH36"/>
      <c r="BI36"/>
      <c r="BJ36"/>
      <c r="BK36"/>
      <c r="BL36"/>
      <c r="BM36"/>
      <c r="BN36"/>
      <c r="BO36"/>
      <c r="BP36"/>
      <c r="BQ36"/>
      <c r="BR36"/>
      <c r="BS36"/>
      <c r="BT36"/>
    </row>
    <row r="37" spans="1:72" ht="14.25" customHeight="1">
      <c r="A37" s="235"/>
      <c r="B37" s="1350" t="s">
        <v>575</v>
      </c>
      <c r="C37" s="1350"/>
      <c r="D37" s="1350"/>
      <c r="E37" s="1350"/>
      <c r="F37" s="1350"/>
      <c r="G37" s="1350"/>
      <c r="H37" s="1451">
        <v>45543.302083333336</v>
      </c>
      <c r="I37" s="1452"/>
      <c r="J37" s="1452"/>
      <c r="K37" s="1452"/>
      <c r="L37" s="1452"/>
      <c r="M37" s="1452"/>
      <c r="N37" s="1452"/>
      <c r="O37" s="1452"/>
      <c r="P37" s="1452"/>
      <c r="Q37" s="1452"/>
      <c r="R37" s="1452"/>
      <c r="S37" s="1452"/>
      <c r="T37" s="1452"/>
      <c r="U37" s="1452"/>
      <c r="V37" s="1452"/>
      <c r="W37" s="1453"/>
      <c r="X37" s="235"/>
      <c r="Y37" s="235"/>
      <c r="Z37" s="191"/>
      <c r="AA37" s="191"/>
      <c r="AB37" s="191"/>
      <c r="AC37" s="191"/>
      <c r="AD37" s="191"/>
      <c r="AE37" s="191"/>
      <c r="AF37" s="191"/>
      <c r="AG37" s="191"/>
      <c r="AH37" s="191"/>
      <c r="AI37" s="191"/>
      <c r="AJ37" s="191"/>
      <c r="AK37" s="191"/>
      <c r="AL37" s="191"/>
      <c r="AM37" s="191"/>
      <c r="AN37" s="191"/>
      <c r="AO37" s="191"/>
      <c r="AP37" s="191"/>
      <c r="AQ37" s="191"/>
      <c r="AR37" s="191"/>
      <c r="AS37" s="191"/>
      <c r="AT37" s="235"/>
      <c r="BD37" s="773"/>
      <c r="BE37" s="774"/>
    </row>
    <row r="38" spans="1:72" ht="14.25" customHeight="1">
      <c r="A38" s="235"/>
      <c r="B38" s="1350" t="s">
        <v>577</v>
      </c>
      <c r="C38" s="1350"/>
      <c r="D38" s="1350"/>
      <c r="E38" s="1350"/>
      <c r="F38" s="1350"/>
      <c r="G38" s="1350"/>
      <c r="H38" s="1454" t="s">
        <v>1796</v>
      </c>
      <c r="I38" s="1454"/>
      <c r="J38" s="1454"/>
      <c r="K38" s="1454"/>
      <c r="L38" s="1454"/>
      <c r="M38" s="1454"/>
      <c r="N38" s="1454"/>
      <c r="O38" s="1454"/>
      <c r="P38" s="1454"/>
      <c r="Q38" s="1454"/>
      <c r="R38" s="1454"/>
      <c r="S38" s="1454"/>
      <c r="T38" s="1454"/>
      <c r="U38" s="1454"/>
      <c r="V38" s="1454"/>
      <c r="W38" s="1454"/>
      <c r="X38" s="235"/>
      <c r="Y38" s="235"/>
      <c r="Z38" s="528" t="s">
        <v>765</v>
      </c>
      <c r="AA38" s="191"/>
      <c r="AB38" s="191"/>
      <c r="AC38" s="191"/>
      <c r="AD38" s="191"/>
      <c r="AE38" s="191"/>
      <c r="AF38" s="191"/>
      <c r="AG38" s="191"/>
      <c r="AH38" s="191"/>
      <c r="AI38" s="191"/>
      <c r="AJ38" s="191"/>
      <c r="AK38" s="191"/>
      <c r="AL38" s="191"/>
      <c r="AM38" s="191"/>
      <c r="AN38" s="191"/>
      <c r="AO38" s="191"/>
      <c r="AP38" s="191"/>
      <c r="AQ38" s="191"/>
      <c r="AR38" s="191"/>
      <c r="AS38" s="191"/>
      <c r="AT38" s="235"/>
      <c r="BD38" s="773"/>
      <c r="BE38" s="774"/>
    </row>
    <row r="39" spans="1:72" ht="14.25" customHeight="1">
      <c r="A39" s="235"/>
      <c r="B39" s="1350" t="s">
        <v>576</v>
      </c>
      <c r="C39" s="1350"/>
      <c r="D39" s="1350"/>
      <c r="E39" s="1350"/>
      <c r="F39" s="1350"/>
      <c r="G39" s="1350"/>
      <c r="H39" s="1454" t="s">
        <v>1797</v>
      </c>
      <c r="I39" s="1454"/>
      <c r="J39" s="1454"/>
      <c r="K39" s="1454"/>
      <c r="L39" s="1454"/>
      <c r="M39" s="1454"/>
      <c r="N39" s="1454"/>
      <c r="O39" s="1454"/>
      <c r="P39" s="1454"/>
      <c r="Q39" s="1454"/>
      <c r="R39" s="1454"/>
      <c r="S39" s="1454"/>
      <c r="T39" s="1454"/>
      <c r="U39" s="1454"/>
      <c r="V39" s="1454"/>
      <c r="W39" s="1454"/>
      <c r="X39" s="235"/>
      <c r="Y39" s="235"/>
      <c r="Z39" s="1350" t="s">
        <v>541</v>
      </c>
      <c r="AA39" s="1350"/>
      <c r="AB39" s="1350"/>
      <c r="AC39" s="1350"/>
      <c r="AD39" s="1350"/>
      <c r="AE39" s="1350"/>
      <c r="AF39" s="1498"/>
      <c r="AG39" s="1498"/>
      <c r="AH39" s="1498"/>
      <c r="AI39" s="1498"/>
      <c r="AJ39" s="1498"/>
      <c r="AK39" s="1498"/>
      <c r="AL39" s="1498"/>
      <c r="AM39" s="1498"/>
      <c r="AN39" s="1498"/>
      <c r="AO39" s="1498"/>
      <c r="AP39" s="1498"/>
      <c r="AQ39" s="1498"/>
      <c r="AR39" s="1498"/>
      <c r="AS39" s="1498"/>
      <c r="AT39" s="235"/>
      <c r="BD39" s="773"/>
      <c r="BE39" s="774"/>
    </row>
    <row r="40" spans="1:72" ht="14.25" customHeight="1">
      <c r="A40" s="235"/>
      <c r="B40" s="1350" t="s">
        <v>767</v>
      </c>
      <c r="C40" s="1350"/>
      <c r="D40" s="1350"/>
      <c r="E40" s="1350"/>
      <c r="F40" s="1350"/>
      <c r="G40" s="1350"/>
      <c r="H40" s="1455">
        <v>45546.333333333336</v>
      </c>
      <c r="I40" s="1456"/>
      <c r="J40" s="1456"/>
      <c r="K40" s="1456"/>
      <c r="L40" s="1456"/>
      <c r="M40" s="1456"/>
      <c r="N40" s="1456"/>
      <c r="O40" s="1456"/>
      <c r="P40" s="1456"/>
      <c r="Q40" s="1456"/>
      <c r="R40" s="1456"/>
      <c r="S40" s="1456"/>
      <c r="T40" s="1456"/>
      <c r="U40" s="1456"/>
      <c r="V40" s="1456"/>
      <c r="W40" s="1457"/>
      <c r="X40" s="235"/>
      <c r="Y40" s="235"/>
      <c r="Z40" s="1350" t="s">
        <v>766</v>
      </c>
      <c r="AA40" s="1350"/>
      <c r="AB40" s="1350"/>
      <c r="AC40" s="1350"/>
      <c r="AD40" s="1350"/>
      <c r="AE40" s="1350"/>
      <c r="AF40" s="1445"/>
      <c r="AG40" s="1445"/>
      <c r="AH40" s="1445"/>
      <c r="AI40" s="1445"/>
      <c r="AJ40" s="1445"/>
      <c r="AK40" s="1445"/>
      <c r="AL40" s="1445"/>
      <c r="AM40" s="1445"/>
      <c r="AN40" s="1445"/>
      <c r="AO40" s="1445"/>
      <c r="AP40" s="1445"/>
      <c r="AQ40" s="1445"/>
      <c r="AR40" s="1445"/>
      <c r="AS40" s="1445"/>
      <c r="AT40" s="235"/>
      <c r="BD40" s="775"/>
      <c r="BE40" s="774"/>
    </row>
    <row r="41" spans="1:72" ht="14.25" customHeight="1">
      <c r="A41" s="235"/>
      <c r="B41" s="191"/>
      <c r="C41" s="191"/>
      <c r="D41" s="191"/>
      <c r="E41" s="191"/>
      <c r="F41" s="191"/>
      <c r="G41" s="191"/>
      <c r="H41" s="191"/>
      <c r="I41" s="191"/>
      <c r="J41" s="191"/>
      <c r="K41" s="191"/>
      <c r="L41" s="191"/>
      <c r="M41" s="191"/>
      <c r="N41" s="191"/>
      <c r="O41" s="191"/>
      <c r="P41" s="191"/>
      <c r="Q41" s="191"/>
      <c r="R41" s="191"/>
      <c r="S41" s="191"/>
      <c r="T41" s="191"/>
      <c r="U41" s="191"/>
      <c r="V41" s="191"/>
      <c r="W41" s="191"/>
      <c r="X41" s="235"/>
      <c r="Y41" s="235"/>
      <c r="Z41" s="1350" t="s">
        <v>767</v>
      </c>
      <c r="AA41" s="1350"/>
      <c r="AB41" s="1350"/>
      <c r="AC41" s="1350"/>
      <c r="AD41" s="1350"/>
      <c r="AE41" s="1350"/>
      <c r="AF41" s="1445"/>
      <c r="AG41" s="1445"/>
      <c r="AH41" s="1445"/>
      <c r="AI41" s="1445"/>
      <c r="AJ41" s="1445"/>
      <c r="AK41" s="1445"/>
      <c r="AL41" s="1445"/>
      <c r="AM41" s="1445"/>
      <c r="AN41" s="1445"/>
      <c r="AO41" s="1445"/>
      <c r="AP41" s="1445"/>
      <c r="AQ41" s="1445"/>
      <c r="AR41" s="1445"/>
      <c r="AS41" s="1445"/>
      <c r="AT41" s="235"/>
      <c r="BD41" s="773"/>
      <c r="BE41" s="774"/>
    </row>
    <row r="42" spans="1:72" ht="14.25" customHeight="1">
      <c r="A42" s="235"/>
      <c r="B42" s="191"/>
      <c r="C42" s="191"/>
      <c r="D42" s="191"/>
      <c r="E42" s="191"/>
      <c r="F42" s="191"/>
      <c r="G42" s="191"/>
      <c r="H42" s="191"/>
      <c r="I42" s="191"/>
      <c r="J42" s="191"/>
      <c r="K42" s="191"/>
      <c r="L42" s="191"/>
      <c r="M42" s="191"/>
      <c r="N42" s="191"/>
      <c r="O42" s="191"/>
      <c r="P42" s="191"/>
      <c r="Q42" s="191"/>
      <c r="R42" s="191"/>
      <c r="S42" s="191"/>
      <c r="T42" s="191"/>
      <c r="U42" s="191"/>
      <c r="V42" s="191"/>
      <c r="W42" s="191"/>
      <c r="X42" s="235"/>
      <c r="Y42" s="235"/>
      <c r="Z42" s="1350" t="s">
        <v>779</v>
      </c>
      <c r="AA42" s="1350"/>
      <c r="AB42" s="1350"/>
      <c r="AC42" s="1350"/>
      <c r="AD42" s="1350"/>
      <c r="AE42" s="1350"/>
      <c r="AF42" s="1448"/>
      <c r="AG42" s="1448"/>
      <c r="AH42" s="1448"/>
      <c r="AI42" s="1448"/>
      <c r="AJ42" s="1448"/>
      <c r="AK42" s="1448"/>
      <c r="AL42" s="1448"/>
      <c r="AM42" s="1448"/>
      <c r="AN42" s="1448"/>
      <c r="AO42" s="1448"/>
      <c r="AP42" s="1448"/>
      <c r="AQ42" s="1448"/>
      <c r="AR42" s="1448"/>
      <c r="AS42" s="1448"/>
      <c r="AT42" s="235"/>
      <c r="BD42" s="773"/>
      <c r="BE42" s="774"/>
    </row>
    <row r="43" spans="1:72" ht="14.25" customHeight="1">
      <c r="A43" s="235"/>
      <c r="B43" s="191"/>
      <c r="C43" s="191"/>
      <c r="D43" s="191"/>
      <c r="E43" s="191"/>
      <c r="F43" s="191"/>
      <c r="G43" s="191"/>
      <c r="H43" s="191"/>
      <c r="I43" s="191"/>
      <c r="J43" s="191"/>
      <c r="K43" s="191"/>
      <c r="L43" s="191"/>
      <c r="M43" s="191"/>
      <c r="N43" s="191"/>
      <c r="O43" s="191"/>
      <c r="P43" s="191"/>
      <c r="Q43" s="191"/>
      <c r="R43" s="191"/>
      <c r="S43" s="191"/>
      <c r="T43" s="191"/>
      <c r="U43" s="191"/>
      <c r="V43" s="191"/>
      <c r="W43" s="191"/>
      <c r="X43" s="235"/>
      <c r="Y43" s="235"/>
      <c r="Z43" s="1350" t="s">
        <v>535</v>
      </c>
      <c r="AA43" s="1350"/>
      <c r="AB43" s="1350"/>
      <c r="AC43" s="1350"/>
      <c r="AD43" s="1350"/>
      <c r="AE43" s="1350"/>
      <c r="AF43" s="1449"/>
      <c r="AG43" s="1450"/>
      <c r="AH43" s="1450"/>
      <c r="AI43" s="1450"/>
      <c r="AJ43" s="1450"/>
      <c r="AK43" s="1450"/>
      <c r="AL43" s="1450"/>
      <c r="AM43" s="1450"/>
      <c r="AN43" s="1450"/>
      <c r="AO43" s="1450"/>
      <c r="AP43" s="1450"/>
      <c r="AQ43" s="1450"/>
      <c r="AR43" s="1450"/>
      <c r="AS43" s="1450"/>
      <c r="AT43" s="235"/>
      <c r="BD43" s="773"/>
      <c r="BE43" s="774"/>
    </row>
    <row r="44" spans="1:72" ht="14.25" customHeight="1">
      <c r="A44" s="235"/>
      <c r="B44" s="1354" t="s">
        <v>542</v>
      </c>
      <c r="C44" s="1354"/>
      <c r="D44" s="1354"/>
      <c r="E44" s="1354"/>
      <c r="F44" s="1354"/>
      <c r="G44" s="1354"/>
      <c r="H44" s="1354"/>
      <c r="I44" s="1354"/>
      <c r="J44" s="1354"/>
      <c r="K44" s="1354"/>
      <c r="L44" s="235"/>
      <c r="M44" s="242" t="s">
        <v>543</v>
      </c>
      <c r="N44" s="231"/>
      <c r="O44" s="231"/>
      <c r="P44" s="235"/>
      <c r="Q44" s="235"/>
      <c r="R44" s="235"/>
      <c r="S44" s="235"/>
      <c r="T44" s="235"/>
      <c r="U44" s="235"/>
      <c r="V44" s="235"/>
      <c r="W44" s="235"/>
      <c r="X44" s="235"/>
      <c r="Y44" s="235"/>
      <c r="Z44" s="341"/>
      <c r="AA44" s="342"/>
      <c r="AB44" s="342"/>
      <c r="AC44" s="342"/>
      <c r="AD44" s="342"/>
      <c r="AE44" s="342"/>
      <c r="AF44" s="342"/>
      <c r="AG44" s="342"/>
      <c r="AH44" s="342"/>
      <c r="AI44" s="342"/>
      <c r="AJ44" s="342"/>
      <c r="AK44" s="342"/>
      <c r="AL44" s="342"/>
      <c r="AM44" s="342"/>
      <c r="AN44" s="342"/>
      <c r="AO44" s="342"/>
      <c r="AP44" s="342"/>
      <c r="AQ44" s="342"/>
      <c r="AR44" s="342"/>
      <c r="AS44" s="342"/>
      <c r="AT44" s="235"/>
      <c r="BD44" s="773"/>
      <c r="BE44" s="774"/>
    </row>
    <row r="45" spans="1:72" ht="14.25" customHeight="1">
      <c r="A45" s="235"/>
      <c r="B45" s="1350" t="s">
        <v>545</v>
      </c>
      <c r="C45" s="1350"/>
      <c r="D45" s="1350"/>
      <c r="E45" s="1350"/>
      <c r="F45" s="1350"/>
      <c r="G45" s="1350"/>
      <c r="H45" s="1441">
        <v>406</v>
      </c>
      <c r="I45" s="1442"/>
      <c r="J45" s="1442"/>
      <c r="K45" s="1443"/>
      <c r="L45" s="343"/>
      <c r="M45" s="1444" t="s">
        <v>546</v>
      </c>
      <c r="N45" s="1444"/>
      <c r="O45" s="1444"/>
      <c r="P45" s="1381">
        <v>12</v>
      </c>
      <c r="Q45" s="1381"/>
      <c r="R45" s="1381"/>
      <c r="S45" s="1381"/>
      <c r="T45" s="1444" t="s">
        <v>547</v>
      </c>
      <c r="U45" s="1444"/>
      <c r="V45" s="1381"/>
      <c r="W45" s="1381"/>
      <c r="X45" s="235"/>
      <c r="Y45" s="235"/>
      <c r="Z45" s="341" t="s">
        <v>544</v>
      </c>
      <c r="AA45" s="342"/>
      <c r="AB45" s="342"/>
      <c r="AC45" s="342"/>
      <c r="AD45" s="342"/>
      <c r="AE45" s="342"/>
      <c r="AF45" s="342"/>
      <c r="AG45" s="342"/>
      <c r="AH45" s="342"/>
      <c r="AI45" s="342"/>
      <c r="AJ45" s="342"/>
      <c r="AK45" s="342"/>
      <c r="AL45" s="342"/>
      <c r="AM45" s="342"/>
      <c r="AN45" s="342"/>
      <c r="AO45" s="342"/>
      <c r="AP45" s="342"/>
      <c r="AQ45" s="342"/>
      <c r="AR45" s="342"/>
      <c r="AS45" s="342"/>
      <c r="AT45" s="235"/>
      <c r="BD45" s="773"/>
      <c r="BE45" s="774"/>
    </row>
    <row r="46" spans="1:72" ht="14.25" customHeight="1">
      <c r="A46" s="235"/>
      <c r="B46" s="1350" t="s">
        <v>548</v>
      </c>
      <c r="C46" s="1350"/>
      <c r="D46" s="1350"/>
      <c r="E46" s="1350"/>
      <c r="F46" s="1350"/>
      <c r="G46" s="1350"/>
      <c r="H46" s="1441">
        <v>311</v>
      </c>
      <c r="I46" s="1442"/>
      <c r="J46" s="1442"/>
      <c r="K46" s="1443"/>
      <c r="L46" s="343"/>
      <c r="M46" s="1444" t="s">
        <v>546</v>
      </c>
      <c r="N46" s="1444"/>
      <c r="O46" s="1444"/>
      <c r="P46" s="1381">
        <v>508.44</v>
      </c>
      <c r="Q46" s="1381"/>
      <c r="R46" s="1381"/>
      <c r="S46" s="1381"/>
      <c r="T46" s="1444" t="s">
        <v>547</v>
      </c>
      <c r="U46" s="1444"/>
      <c r="V46" s="1381"/>
      <c r="W46" s="1381"/>
      <c r="X46" s="298"/>
      <c r="Y46" s="235"/>
      <c r="Z46" s="1409" t="s">
        <v>30</v>
      </c>
      <c r="AA46" s="1410"/>
      <c r="AB46" s="1410"/>
      <c r="AC46" s="1411"/>
      <c r="AD46" s="1446" t="s">
        <v>1123</v>
      </c>
      <c r="AE46" s="1446"/>
      <c r="AF46" s="1446"/>
      <c r="AG46" s="1446"/>
      <c r="AH46" s="1446"/>
      <c r="AI46" s="1447"/>
      <c r="AJ46" s="1415" t="s">
        <v>887</v>
      </c>
      <c r="AK46" s="1415"/>
      <c r="AL46" s="1415"/>
      <c r="AM46" s="1415"/>
      <c r="AN46" s="1415"/>
      <c r="AO46" s="1415"/>
      <c r="AP46" s="1428">
        <v>4</v>
      </c>
      <c r="AQ46" s="1428"/>
      <c r="AR46" s="1428"/>
      <c r="AS46" s="1428"/>
      <c r="AT46" s="235"/>
      <c r="BD46" s="773"/>
      <c r="BE46" s="774"/>
    </row>
    <row r="47" spans="1:72" ht="14.25" customHeight="1">
      <c r="A47" s="235"/>
      <c r="B47" s="1350" t="s">
        <v>549</v>
      </c>
      <c r="C47" s="1350"/>
      <c r="D47" s="1350"/>
      <c r="E47" s="1350"/>
      <c r="F47" s="1350"/>
      <c r="G47" s="1350"/>
      <c r="H47" s="1441">
        <v>222</v>
      </c>
      <c r="I47" s="1442"/>
      <c r="J47" s="1442"/>
      <c r="K47" s="1443"/>
      <c r="L47" s="343"/>
      <c r="M47" s="1444" t="s">
        <v>546</v>
      </c>
      <c r="N47" s="1444"/>
      <c r="O47" s="1444"/>
      <c r="P47" s="1381">
        <v>1641.54</v>
      </c>
      <c r="Q47" s="1381"/>
      <c r="R47" s="1381"/>
      <c r="S47" s="1381"/>
      <c r="T47" s="1444" t="s">
        <v>547</v>
      </c>
      <c r="U47" s="1444"/>
      <c r="V47" s="1381"/>
      <c r="W47" s="1381"/>
      <c r="X47" s="235"/>
      <c r="Y47" s="235"/>
      <c r="Z47" s="1409" t="s">
        <v>735</v>
      </c>
      <c r="AA47" s="1410"/>
      <c r="AB47" s="1410"/>
      <c r="AC47" s="1411"/>
      <c r="AD47" s="1412">
        <v>6</v>
      </c>
      <c r="AE47" s="1413"/>
      <c r="AF47" s="1413"/>
      <c r="AG47" s="1413"/>
      <c r="AH47" s="1413"/>
      <c r="AI47" s="1414"/>
      <c r="AJ47" s="1415" t="s">
        <v>550</v>
      </c>
      <c r="AK47" s="1415"/>
      <c r="AL47" s="1415"/>
      <c r="AM47" s="1415"/>
      <c r="AN47" s="1415"/>
      <c r="AO47" s="1415"/>
      <c r="AP47" s="1428" t="s">
        <v>1052</v>
      </c>
      <c r="AQ47" s="1428"/>
      <c r="AR47" s="1428"/>
      <c r="AS47" s="1428"/>
      <c r="AT47" s="235"/>
      <c r="BD47" s="775"/>
      <c r="BE47" s="774"/>
    </row>
    <row r="48" spans="1:72" ht="14.25" customHeight="1">
      <c r="A48" s="235"/>
      <c r="B48" s="1350" t="s">
        <v>568</v>
      </c>
      <c r="C48" s="1350"/>
      <c r="D48" s="1350"/>
      <c r="E48" s="1350"/>
      <c r="F48" s="1350"/>
      <c r="G48" s="1350"/>
      <c r="H48" s="1441">
        <v>159</v>
      </c>
      <c r="I48" s="1442"/>
      <c r="J48" s="1442"/>
      <c r="K48" s="1443"/>
      <c r="L48" s="343"/>
      <c r="M48" s="1444" t="s">
        <v>546</v>
      </c>
      <c r="N48" s="1444"/>
      <c r="O48" s="1444"/>
      <c r="P48" s="1381">
        <v>4176</v>
      </c>
      <c r="Q48" s="1381"/>
      <c r="R48" s="1381"/>
      <c r="S48" s="1381"/>
      <c r="T48" s="1444" t="s">
        <v>547</v>
      </c>
      <c r="U48" s="1444"/>
      <c r="V48" s="1381"/>
      <c r="W48" s="1381"/>
      <c r="X48" s="235"/>
      <c r="Y48" s="235"/>
      <c r="Z48" s="1409" t="s">
        <v>695</v>
      </c>
      <c r="AA48" s="1410"/>
      <c r="AB48" s="1410"/>
      <c r="AC48" s="1411"/>
      <c r="AD48" s="1412">
        <v>1168.3599999999999</v>
      </c>
      <c r="AE48" s="1413"/>
      <c r="AF48" s="1413"/>
      <c r="AG48" s="1413"/>
      <c r="AH48" s="1413"/>
      <c r="AI48" s="1414"/>
      <c r="AJ48" s="1415" t="s">
        <v>551</v>
      </c>
      <c r="AK48" s="1415"/>
      <c r="AL48" s="1415"/>
      <c r="AM48" s="1415"/>
      <c r="AN48" s="1415"/>
      <c r="AO48" s="1415"/>
      <c r="AP48" s="1428">
        <v>0</v>
      </c>
      <c r="AQ48" s="1428"/>
      <c r="AR48" s="1428"/>
      <c r="AS48" s="1428"/>
      <c r="AT48" s="235"/>
      <c r="BD48" s="775"/>
      <c r="BE48" s="776"/>
    </row>
    <row r="49" spans="1:57" ht="14.25" customHeight="1">
      <c r="A49" s="235"/>
      <c r="B49" s="235"/>
      <c r="C49" s="235"/>
      <c r="D49" s="235"/>
      <c r="E49" s="235"/>
      <c r="F49" s="235"/>
      <c r="G49" s="235"/>
      <c r="H49" s="235"/>
      <c r="I49" s="235"/>
      <c r="J49" s="235"/>
      <c r="K49" s="344"/>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c r="AI49" s="235"/>
      <c r="AJ49" s="235"/>
      <c r="AK49" s="235"/>
      <c r="AL49" s="235"/>
      <c r="AM49" s="235"/>
      <c r="AN49" s="235"/>
      <c r="AO49" s="235"/>
      <c r="AP49" s="235"/>
      <c r="AQ49" s="235"/>
      <c r="AR49" s="235"/>
      <c r="AS49" s="235"/>
      <c r="AT49" s="235"/>
      <c r="BD49" s="775"/>
      <c r="BE49" s="776"/>
    </row>
    <row r="50" spans="1:57" ht="14.25" customHeight="1">
      <c r="A50" s="235"/>
      <c r="B50" s="345" t="s">
        <v>552</v>
      </c>
      <c r="C50" s="346"/>
      <c r="D50" s="346"/>
      <c r="E50" s="346"/>
      <c r="F50" s="346"/>
      <c r="G50" s="346"/>
      <c r="H50" s="346"/>
      <c r="I50" s="346"/>
      <c r="J50" s="346"/>
      <c r="K50" s="346"/>
      <c r="L50" s="346"/>
      <c r="M50" s="345"/>
      <c r="N50" s="346"/>
      <c r="O50" s="346"/>
      <c r="P50" s="346"/>
      <c r="Q50" s="346"/>
      <c r="R50" s="346"/>
      <c r="S50" s="346"/>
      <c r="T50" s="346"/>
      <c r="U50" s="346"/>
      <c r="V50" s="346"/>
      <c r="W50" s="346"/>
      <c r="X50" s="346"/>
      <c r="Y50" s="347"/>
      <c r="Z50" s="345"/>
      <c r="AA50" s="346"/>
      <c r="AB50" s="346"/>
      <c r="AC50" s="346"/>
      <c r="AD50" s="346"/>
      <c r="AE50" s="346"/>
      <c r="AF50" s="346"/>
      <c r="AG50" s="346"/>
      <c r="AH50" s="346"/>
      <c r="AI50" s="346"/>
      <c r="AJ50" s="346"/>
      <c r="AK50" s="346"/>
      <c r="AL50" s="346"/>
      <c r="AM50" s="346"/>
      <c r="AN50" s="346"/>
      <c r="AO50" s="346"/>
      <c r="AP50" s="346"/>
      <c r="AQ50" s="346"/>
      <c r="AR50" s="346"/>
      <c r="AS50" s="346"/>
      <c r="AT50" s="235"/>
      <c r="BD50" s="777"/>
      <c r="BE50" s="778"/>
    </row>
    <row r="51" spans="1:57" ht="14.25" customHeight="1">
      <c r="A51" s="235"/>
      <c r="B51" s="1433" t="s">
        <v>30</v>
      </c>
      <c r="C51" s="1433"/>
      <c r="D51" s="1433"/>
      <c r="E51" s="1433"/>
      <c r="F51" s="1433"/>
      <c r="G51" s="1433"/>
      <c r="H51" s="1438" t="s">
        <v>1120</v>
      </c>
      <c r="I51" s="1439"/>
      <c r="J51" s="1439"/>
      <c r="K51" s="1439"/>
      <c r="L51" s="1439"/>
      <c r="M51" s="1439"/>
      <c r="N51" s="1439"/>
      <c r="O51" s="1439"/>
      <c r="P51" s="1439"/>
      <c r="Q51" s="1439"/>
      <c r="R51" s="1439"/>
      <c r="S51" s="1439"/>
      <c r="T51" s="1439"/>
      <c r="U51" s="1439"/>
      <c r="V51" s="1439"/>
      <c r="W51" s="1439"/>
      <c r="X51" s="1440"/>
      <c r="Y51" s="1435" t="s">
        <v>116</v>
      </c>
      <c r="Z51" s="1436"/>
      <c r="AA51" s="1436"/>
      <c r="AB51" s="1436"/>
      <c r="AC51" s="1436"/>
      <c r="AD51" s="1436"/>
      <c r="AE51" s="1437"/>
      <c r="AF51" s="1416" t="s">
        <v>891</v>
      </c>
      <c r="AG51" s="1416"/>
      <c r="AH51" s="1416"/>
      <c r="AI51" s="1416"/>
      <c r="AJ51" s="1417" t="s">
        <v>892</v>
      </c>
      <c r="AK51" s="1417"/>
      <c r="AL51" s="1417"/>
      <c r="AM51" s="1417"/>
      <c r="AN51" s="1417"/>
      <c r="AO51" s="1417"/>
      <c r="AP51" s="1416" t="s">
        <v>920</v>
      </c>
      <c r="AQ51" s="1416"/>
      <c r="AR51" s="1416"/>
      <c r="AS51" s="1416"/>
      <c r="AT51" s="235"/>
    </row>
    <row r="52" spans="1:57" ht="14.25" customHeight="1">
      <c r="A52" s="235"/>
      <c r="B52" s="1433" t="s">
        <v>162</v>
      </c>
      <c r="C52" s="1433"/>
      <c r="D52" s="1433"/>
      <c r="E52" s="1433"/>
      <c r="F52" s="1433"/>
      <c r="G52" s="1433"/>
      <c r="H52" s="1385" t="s">
        <v>1121</v>
      </c>
      <c r="I52" s="1386"/>
      <c r="J52" s="1386"/>
      <c r="K52" s="1386"/>
      <c r="L52" s="1386"/>
      <c r="M52" s="1387"/>
      <c r="N52" s="1406" t="s">
        <v>539</v>
      </c>
      <c r="O52" s="1407"/>
      <c r="P52" s="1407"/>
      <c r="Q52" s="1407"/>
      <c r="R52" s="1408"/>
      <c r="S52" s="1434" t="s">
        <v>1122</v>
      </c>
      <c r="T52" s="1434"/>
      <c r="U52" s="1434"/>
      <c r="V52" s="1434"/>
      <c r="W52" s="1434"/>
      <c r="X52" s="1434"/>
      <c r="Y52" s="1435" t="s">
        <v>167</v>
      </c>
      <c r="Z52" s="1436"/>
      <c r="AA52" s="1436"/>
      <c r="AB52" s="1436"/>
      <c r="AC52" s="1436"/>
      <c r="AD52" s="1436"/>
      <c r="AE52" s="1437"/>
      <c r="AF52" s="1416" t="s">
        <v>919</v>
      </c>
      <c r="AG52" s="1416"/>
      <c r="AH52" s="1416"/>
      <c r="AI52" s="1416"/>
      <c r="AJ52" s="1417" t="s">
        <v>166</v>
      </c>
      <c r="AK52" s="1417"/>
      <c r="AL52" s="1417"/>
      <c r="AM52" s="1417"/>
      <c r="AN52" s="1417"/>
      <c r="AO52" s="1417"/>
      <c r="AP52" s="1416" t="s">
        <v>921</v>
      </c>
      <c r="AQ52" s="1416"/>
      <c r="AR52" s="1416"/>
      <c r="AS52" s="1416"/>
      <c r="AT52" s="235"/>
    </row>
    <row r="53" spans="1:57" ht="14.25" customHeight="1">
      <c r="A53" s="235"/>
      <c r="B53" s="235"/>
      <c r="C53" s="235"/>
      <c r="D53" s="235"/>
      <c r="E53" s="235"/>
      <c r="F53" s="235"/>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AE53" s="235"/>
      <c r="AF53" s="235"/>
      <c r="AG53" s="235"/>
      <c r="AH53" s="235"/>
      <c r="AI53" s="235"/>
      <c r="AJ53" s="235"/>
      <c r="AK53" s="235"/>
      <c r="AL53" s="235"/>
      <c r="AM53" s="235"/>
      <c r="AN53" s="235"/>
      <c r="AO53" s="235"/>
      <c r="AP53" s="235"/>
      <c r="AQ53" s="235"/>
      <c r="AR53" s="235"/>
      <c r="AS53" s="235"/>
      <c r="AT53" s="235"/>
    </row>
    <row r="54" spans="1:57" ht="14.25" customHeight="1">
      <c r="A54" s="235"/>
      <c r="B54" s="242" t="s">
        <v>553</v>
      </c>
      <c r="C54" s="231"/>
      <c r="D54" s="231"/>
      <c r="E54" s="231"/>
      <c r="F54" s="231"/>
      <c r="G54" s="231"/>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5"/>
      <c r="AI54" s="235"/>
      <c r="AJ54" s="235"/>
      <c r="AK54" s="235"/>
      <c r="AL54" s="235"/>
      <c r="AM54" s="235"/>
      <c r="AN54" s="235"/>
      <c r="AO54" s="235"/>
      <c r="AP54" s="235"/>
      <c r="AQ54" s="235"/>
      <c r="AR54" s="235"/>
      <c r="AS54" s="235"/>
      <c r="AT54" s="235"/>
    </row>
    <row r="55" spans="1:57" ht="14.25" customHeight="1">
      <c r="A55" s="348"/>
      <c r="B55" s="1402" t="s">
        <v>567</v>
      </c>
      <c r="C55" s="1403"/>
      <c r="D55" s="1403"/>
      <c r="E55" s="1403"/>
      <c r="F55" s="1403"/>
      <c r="G55" s="1404"/>
      <c r="H55" s="1429" t="s">
        <v>30</v>
      </c>
      <c r="I55" s="1430"/>
      <c r="J55" s="1431"/>
      <c r="K55" s="1432" t="s">
        <v>112</v>
      </c>
      <c r="L55" s="1432"/>
      <c r="M55" s="1432"/>
      <c r="N55" s="1432" t="s">
        <v>566</v>
      </c>
      <c r="O55" s="1432"/>
      <c r="P55" s="1432"/>
      <c r="Q55" s="1432"/>
      <c r="R55" s="1432"/>
      <c r="S55" s="1432"/>
      <c r="T55" s="1432"/>
      <c r="U55" s="1432" t="s">
        <v>565</v>
      </c>
      <c r="V55" s="1432"/>
      <c r="W55" s="1432"/>
      <c r="X55" s="1432"/>
      <c r="Y55" s="1432"/>
      <c r="Z55" s="1432"/>
      <c r="AA55" s="1432"/>
      <c r="AB55" s="1432"/>
      <c r="AC55" s="1432"/>
      <c r="AD55" s="1432"/>
      <c r="AE55" s="1432"/>
      <c r="AF55" s="1432"/>
      <c r="AG55" s="1432"/>
      <c r="AH55" s="1432"/>
      <c r="AI55" s="1432"/>
      <c r="AJ55" s="1432"/>
      <c r="AK55" s="1432"/>
      <c r="AL55" s="1432"/>
      <c r="AM55" s="1432"/>
      <c r="AN55" s="1432"/>
      <c r="AO55" s="1432"/>
      <c r="AP55" s="1429" t="s">
        <v>554</v>
      </c>
      <c r="AQ55" s="1403"/>
      <c r="AR55" s="1403"/>
      <c r="AS55" s="1404"/>
      <c r="AT55" s="348"/>
    </row>
    <row r="56" spans="1:57" ht="14.25" customHeight="1">
      <c r="A56" s="343"/>
      <c r="B56" s="1402" t="s">
        <v>116</v>
      </c>
      <c r="C56" s="1403"/>
      <c r="D56" s="1403"/>
      <c r="E56" s="1403"/>
      <c r="F56" s="1403"/>
      <c r="G56" s="1404"/>
      <c r="H56" s="1418" t="s">
        <v>1124</v>
      </c>
      <c r="I56" s="1419"/>
      <c r="J56" s="1420"/>
      <c r="K56" s="1421">
        <v>28</v>
      </c>
      <c r="L56" s="1421"/>
      <c r="M56" s="1421"/>
      <c r="N56" s="1421" t="s">
        <v>1293</v>
      </c>
      <c r="O56" s="1421"/>
      <c r="P56" s="1421"/>
      <c r="Q56" s="1421"/>
      <c r="R56" s="1421"/>
      <c r="S56" s="1421"/>
      <c r="T56" s="1421"/>
      <c r="U56" s="1422" t="s">
        <v>1294</v>
      </c>
      <c r="V56" s="1422"/>
      <c r="W56" s="1422"/>
      <c r="X56" s="1422"/>
      <c r="Y56" s="1422"/>
      <c r="Z56" s="1422"/>
      <c r="AA56" s="1422"/>
      <c r="AB56" s="1422"/>
      <c r="AC56" s="1422"/>
      <c r="AD56" s="1422"/>
      <c r="AE56" s="1422"/>
      <c r="AF56" s="1422"/>
      <c r="AG56" s="1422"/>
      <c r="AH56" s="1422"/>
      <c r="AI56" s="1422"/>
      <c r="AJ56" s="1422"/>
      <c r="AK56" s="1422"/>
      <c r="AL56" s="1422"/>
      <c r="AM56" s="1422"/>
      <c r="AN56" s="1422"/>
      <c r="AO56" s="1423"/>
      <c r="AP56" s="1418">
        <v>16</v>
      </c>
      <c r="AQ56" s="1419"/>
      <c r="AR56" s="1419"/>
      <c r="AS56" s="1420"/>
      <c r="AT56" s="343"/>
    </row>
    <row r="57" spans="1:57" ht="14.25" customHeight="1">
      <c r="A57" s="343"/>
      <c r="B57" s="1402" t="s">
        <v>922</v>
      </c>
      <c r="C57" s="1403"/>
      <c r="D57" s="1403"/>
      <c r="E57" s="1403"/>
      <c r="F57" s="1403"/>
      <c r="G57" s="1404"/>
      <c r="H57" s="1424" t="s">
        <v>1124</v>
      </c>
      <c r="I57" s="1425"/>
      <c r="J57" s="1426"/>
      <c r="K57" s="1424">
        <v>15.5</v>
      </c>
      <c r="L57" s="1425"/>
      <c r="M57" s="1426"/>
      <c r="N57" s="1427">
        <v>1400</v>
      </c>
      <c r="O57" s="1427"/>
      <c r="P57" s="1427"/>
      <c r="Q57" s="1427"/>
      <c r="R57" s="1427"/>
      <c r="S57" s="1427"/>
      <c r="T57" s="1427"/>
      <c r="U57" s="1425" t="s">
        <v>1644</v>
      </c>
      <c r="V57" s="1425"/>
      <c r="W57" s="1425"/>
      <c r="X57" s="1425"/>
      <c r="Y57" s="1425"/>
      <c r="Z57" s="1425"/>
      <c r="AA57" s="1425"/>
      <c r="AB57" s="1425"/>
      <c r="AC57" s="1425"/>
      <c r="AD57" s="1425"/>
      <c r="AE57" s="1425"/>
      <c r="AF57" s="1425"/>
      <c r="AG57" s="1425"/>
      <c r="AH57" s="1425"/>
      <c r="AI57" s="1425"/>
      <c r="AJ57" s="1425"/>
      <c r="AK57" s="1425"/>
      <c r="AL57" s="1425"/>
      <c r="AM57" s="1425"/>
      <c r="AN57" s="1425"/>
      <c r="AO57" s="1426"/>
      <c r="AP57" s="1424">
        <v>9</v>
      </c>
      <c r="AQ57" s="1425"/>
      <c r="AR57" s="1425"/>
      <c r="AS57" s="1426"/>
      <c r="AT57" s="343"/>
    </row>
    <row r="58" spans="1:57" ht="14.25" customHeight="1">
      <c r="A58" s="343"/>
      <c r="B58" s="1402" t="s">
        <v>923</v>
      </c>
      <c r="C58" s="1403"/>
      <c r="D58" s="1403"/>
      <c r="E58" s="1403"/>
      <c r="F58" s="1403"/>
      <c r="G58" s="1404"/>
      <c r="H58" s="1424" t="s">
        <v>1124</v>
      </c>
      <c r="I58" s="1425"/>
      <c r="J58" s="1426"/>
      <c r="K58" s="1424">
        <v>11</v>
      </c>
      <c r="L58" s="1425"/>
      <c r="M58" s="1426"/>
      <c r="N58" s="1427">
        <v>1550</v>
      </c>
      <c r="O58" s="1427"/>
      <c r="P58" s="1427"/>
      <c r="Q58" s="1427"/>
      <c r="R58" s="1427"/>
      <c r="S58" s="1427"/>
      <c r="T58" s="1427"/>
      <c r="U58" s="1425" t="s">
        <v>1645</v>
      </c>
      <c r="V58" s="1425"/>
      <c r="W58" s="1425"/>
      <c r="X58" s="1425"/>
      <c r="Y58" s="1425"/>
      <c r="Z58" s="1425"/>
      <c r="AA58" s="1425"/>
      <c r="AB58" s="1425"/>
      <c r="AC58" s="1425"/>
      <c r="AD58" s="1425"/>
      <c r="AE58" s="1425"/>
      <c r="AF58" s="1425"/>
      <c r="AG58" s="1425"/>
      <c r="AH58" s="1425"/>
      <c r="AI58" s="1425"/>
      <c r="AJ58" s="1425"/>
      <c r="AK58" s="1425"/>
      <c r="AL58" s="1425"/>
      <c r="AM58" s="1425"/>
      <c r="AN58" s="1425"/>
      <c r="AO58" s="1426"/>
      <c r="AP58" s="1424"/>
      <c r="AQ58" s="1425"/>
      <c r="AR58" s="1425"/>
      <c r="AS58" s="1426"/>
      <c r="AT58" s="343"/>
    </row>
    <row r="59" spans="1:57" ht="14.25" customHeight="1">
      <c r="A59" s="343"/>
      <c r="B59" s="1402" t="s">
        <v>242</v>
      </c>
      <c r="C59" s="1403"/>
      <c r="D59" s="1403"/>
      <c r="E59" s="1403"/>
      <c r="F59" s="1403"/>
      <c r="G59" s="1404"/>
      <c r="H59" s="1418"/>
      <c r="I59" s="1419"/>
      <c r="J59" s="1420"/>
      <c r="K59" s="1421"/>
      <c r="L59" s="1421"/>
      <c r="M59" s="1421"/>
      <c r="N59" s="1421"/>
      <c r="O59" s="1421"/>
      <c r="P59" s="1421"/>
      <c r="Q59" s="1421"/>
      <c r="R59" s="1421"/>
      <c r="S59" s="1421"/>
      <c r="T59" s="1421"/>
      <c r="U59" s="1418"/>
      <c r="V59" s="1419"/>
      <c r="W59" s="1419"/>
      <c r="X59" s="1419"/>
      <c r="Y59" s="1419"/>
      <c r="Z59" s="1419"/>
      <c r="AA59" s="1419"/>
      <c r="AB59" s="1419"/>
      <c r="AC59" s="1419"/>
      <c r="AD59" s="1419"/>
      <c r="AE59" s="1419"/>
      <c r="AF59" s="1419"/>
      <c r="AG59" s="1419"/>
      <c r="AH59" s="1419"/>
      <c r="AI59" s="1419"/>
      <c r="AJ59" s="1419"/>
      <c r="AK59" s="1419"/>
      <c r="AL59" s="1419"/>
      <c r="AM59" s="1419"/>
      <c r="AN59" s="1419"/>
      <c r="AO59" s="1420"/>
      <c r="AP59" s="1418"/>
      <c r="AQ59" s="1419"/>
      <c r="AR59" s="1419"/>
      <c r="AS59" s="1420"/>
      <c r="AT59" s="343"/>
    </row>
    <row r="60" spans="1:57" ht="14.25" customHeight="1">
      <c r="A60" s="235"/>
      <c r="B60" s="235"/>
      <c r="C60" s="235"/>
      <c r="D60" s="235"/>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row>
    <row r="61" spans="1:57" ht="14.25" customHeight="1">
      <c r="A61" s="235"/>
      <c r="B61" s="242" t="s">
        <v>444</v>
      </c>
      <c r="C61" s="231"/>
      <c r="D61" s="235"/>
      <c r="E61" s="235"/>
      <c r="F61" s="235"/>
      <c r="G61" s="235"/>
      <c r="H61" s="235"/>
      <c r="I61" s="235"/>
      <c r="J61" s="235"/>
      <c r="K61" s="235"/>
      <c r="L61" s="235"/>
      <c r="M61" s="242" t="s">
        <v>555</v>
      </c>
      <c r="N61" s="235"/>
      <c r="O61" s="235"/>
      <c r="P61" s="235"/>
      <c r="Q61" s="235"/>
      <c r="R61" s="235"/>
      <c r="S61" s="235"/>
      <c r="T61" s="235"/>
      <c r="U61" s="235"/>
      <c r="V61" s="235"/>
      <c r="W61" s="235"/>
      <c r="X61" s="235"/>
      <c r="Y61" s="235"/>
      <c r="Z61" s="528" t="s">
        <v>1051</v>
      </c>
      <c r="AA61" s="231"/>
      <c r="AB61" s="231"/>
      <c r="AC61" s="231"/>
      <c r="AD61" s="231"/>
      <c r="AE61" s="231"/>
      <c r="AF61" s="235"/>
      <c r="AG61" s="235"/>
      <c r="AH61" s="235"/>
      <c r="AI61" s="235"/>
      <c r="AJ61" s="235"/>
      <c r="AK61" s="528" t="s">
        <v>1050</v>
      </c>
      <c r="AL61" s="235"/>
      <c r="AM61" s="235"/>
      <c r="AN61" s="235"/>
      <c r="AO61" s="235"/>
      <c r="AP61" s="235"/>
      <c r="AQ61" s="235"/>
      <c r="AR61" s="235"/>
      <c r="AS61" s="235"/>
      <c r="AT61" s="235"/>
    </row>
    <row r="62" spans="1:57" ht="14.25" customHeight="1">
      <c r="A62" s="235"/>
      <c r="B62" s="1370" t="s">
        <v>680</v>
      </c>
      <c r="C62" s="1371"/>
      <c r="D62" s="1371"/>
      <c r="E62" s="1371"/>
      <c r="F62" s="1371"/>
      <c r="G62" s="1372"/>
      <c r="H62" s="1390" t="s">
        <v>1302</v>
      </c>
      <c r="I62" s="1391"/>
      <c r="J62" s="1392"/>
      <c r="K62" s="343"/>
      <c r="L62" s="235"/>
      <c r="M62" s="1370" t="s">
        <v>680</v>
      </c>
      <c r="N62" s="1371"/>
      <c r="O62" s="1371"/>
      <c r="P62" s="1371"/>
      <c r="Q62" s="1371"/>
      <c r="R62" s="1371"/>
      <c r="S62" s="1371"/>
      <c r="T62" s="1372"/>
      <c r="U62" s="1393" t="s">
        <v>1798</v>
      </c>
      <c r="V62" s="1394"/>
      <c r="W62" s="1395"/>
      <c r="X62" s="235"/>
      <c r="Y62" s="235"/>
      <c r="Z62" s="1370" t="s">
        <v>680</v>
      </c>
      <c r="AA62" s="1371"/>
      <c r="AB62" s="1371"/>
      <c r="AC62" s="1371"/>
      <c r="AD62" s="1371"/>
      <c r="AE62" s="1372"/>
      <c r="AF62" s="1390" t="s">
        <v>1799</v>
      </c>
      <c r="AG62" s="1391"/>
      <c r="AH62" s="1392"/>
      <c r="AI62" s="235"/>
      <c r="AJ62" s="235"/>
      <c r="AK62" s="1370" t="s">
        <v>680</v>
      </c>
      <c r="AL62" s="1371"/>
      <c r="AM62" s="1371"/>
      <c r="AN62" s="1371"/>
      <c r="AO62" s="1371"/>
      <c r="AP62" s="1372"/>
      <c r="AQ62" s="1396" t="s">
        <v>1800</v>
      </c>
      <c r="AR62" s="1397"/>
      <c r="AS62" s="1398"/>
      <c r="AT62" s="235"/>
    </row>
    <row r="63" spans="1:57" ht="14.25" customHeight="1">
      <c r="A63" s="235"/>
      <c r="B63" s="1370" t="s">
        <v>556</v>
      </c>
      <c r="C63" s="1371"/>
      <c r="D63" s="1371"/>
      <c r="E63" s="1371"/>
      <c r="F63" s="1371"/>
      <c r="G63" s="1372"/>
      <c r="H63" s="1399">
        <f>'Surf. Csg Tally'!H8</f>
        <v>170.95</v>
      </c>
      <c r="I63" s="1400"/>
      <c r="J63" s="1401"/>
      <c r="K63" s="343"/>
      <c r="L63" s="235"/>
      <c r="M63" s="1370" t="s">
        <v>556</v>
      </c>
      <c r="N63" s="1371"/>
      <c r="O63" s="1371"/>
      <c r="P63" s="1371"/>
      <c r="Q63" s="1371"/>
      <c r="R63" s="1371"/>
      <c r="S63" s="1371"/>
      <c r="T63" s="1372"/>
      <c r="U63" s="1351">
        <f>'Int. Csg Tally'!H8</f>
        <v>118.75</v>
      </c>
      <c r="V63" s="1373"/>
      <c r="W63" s="1374"/>
      <c r="X63" s="235"/>
      <c r="Y63" s="235"/>
      <c r="Z63" s="1370" t="s">
        <v>556</v>
      </c>
      <c r="AA63" s="1371"/>
      <c r="AB63" s="1371"/>
      <c r="AC63" s="1371"/>
      <c r="AD63" s="1371"/>
      <c r="AE63" s="1372"/>
      <c r="AF63" s="1399">
        <f>'Prod. Csg Tally'!H8</f>
        <v>0</v>
      </c>
      <c r="AG63" s="1400"/>
      <c r="AH63" s="1401"/>
      <c r="AI63" s="235"/>
      <c r="AJ63" s="235"/>
      <c r="AK63" s="1370" t="s">
        <v>556</v>
      </c>
      <c r="AL63" s="1371"/>
      <c r="AM63" s="1371"/>
      <c r="AN63" s="1371"/>
      <c r="AO63" s="1371"/>
      <c r="AP63" s="1372"/>
      <c r="AQ63" s="1405">
        <v>73</v>
      </c>
      <c r="AR63" s="1379"/>
      <c r="AS63" s="1380"/>
      <c r="AT63" s="235"/>
    </row>
    <row r="64" spans="1:57" ht="14.25" customHeight="1">
      <c r="A64" s="235"/>
      <c r="B64" s="1370" t="s">
        <v>13</v>
      </c>
      <c r="C64" s="1371"/>
      <c r="D64" s="1371"/>
      <c r="E64" s="1371"/>
      <c r="F64" s="1371"/>
      <c r="G64" s="1372"/>
      <c r="H64" s="1375" t="str">
        <f>'Surf. Csg Tally'!H9</f>
        <v>Major Pipe</v>
      </c>
      <c r="I64" s="1376"/>
      <c r="J64" s="1377"/>
      <c r="K64" s="343"/>
      <c r="L64" s="235"/>
      <c r="M64" s="1370" t="s">
        <v>13</v>
      </c>
      <c r="N64" s="1371"/>
      <c r="O64" s="1371"/>
      <c r="P64" s="1371"/>
      <c r="Q64" s="1371"/>
      <c r="R64" s="1371"/>
      <c r="S64" s="1371"/>
      <c r="T64" s="1372"/>
      <c r="U64" s="1351" t="str">
        <f>'Int. Csg Tally'!H9</f>
        <v>Major pipe</v>
      </c>
      <c r="V64" s="1373"/>
      <c r="W64" s="1374"/>
      <c r="X64" s="235"/>
      <c r="Y64" s="235"/>
      <c r="Z64" s="1370" t="s">
        <v>13</v>
      </c>
      <c r="AA64" s="1371"/>
      <c r="AB64" s="1371"/>
      <c r="AC64" s="1371"/>
      <c r="AD64" s="1371"/>
      <c r="AE64" s="1372"/>
      <c r="AF64" s="1375" t="str">
        <f>'Prod. Csg Tally'!H9</f>
        <v>Yellowband</v>
      </c>
      <c r="AG64" s="1376"/>
      <c r="AH64" s="1377"/>
      <c r="AI64" s="235"/>
      <c r="AJ64" s="235"/>
      <c r="AK64" s="1370" t="s">
        <v>13</v>
      </c>
      <c r="AL64" s="1371"/>
      <c r="AM64" s="1371"/>
      <c r="AN64" s="1371"/>
      <c r="AO64" s="1371"/>
      <c r="AP64" s="1372"/>
      <c r="AQ64" s="1378" t="s">
        <v>1072</v>
      </c>
      <c r="AR64" s="1379"/>
      <c r="AS64" s="1380"/>
      <c r="AT64" s="235"/>
    </row>
    <row r="65" spans="1:46" ht="14.25" customHeight="1">
      <c r="A65" s="235"/>
      <c r="B65" s="1370" t="s">
        <v>169</v>
      </c>
      <c r="C65" s="1371"/>
      <c r="D65" s="1371"/>
      <c r="E65" s="1371"/>
      <c r="F65" s="1371"/>
      <c r="G65" s="1372"/>
      <c r="H65" s="1375" t="str">
        <f>'Surf. Csg Tally'!H10</f>
        <v>Nisku</v>
      </c>
      <c r="I65" s="1376"/>
      <c r="J65" s="1377"/>
      <c r="K65" s="343"/>
      <c r="L65" s="235"/>
      <c r="M65" s="1370" t="s">
        <v>169</v>
      </c>
      <c r="N65" s="1371"/>
      <c r="O65" s="1371"/>
      <c r="P65" s="1371"/>
      <c r="Q65" s="1371"/>
      <c r="R65" s="1371"/>
      <c r="S65" s="1371"/>
      <c r="T65" s="1372"/>
      <c r="U65" s="1351" t="str">
        <f>'Int. Csg Tally'!H10</f>
        <v>Nisku</v>
      </c>
      <c r="V65" s="1373"/>
      <c r="W65" s="1374"/>
      <c r="X65" s="235"/>
      <c r="Y65" s="235"/>
      <c r="Z65" s="1370" t="s">
        <v>169</v>
      </c>
      <c r="AA65" s="1371"/>
      <c r="AB65" s="1371"/>
      <c r="AC65" s="1371"/>
      <c r="AD65" s="1371"/>
      <c r="AE65" s="1372"/>
      <c r="AF65" s="1375" t="s">
        <v>1096</v>
      </c>
      <c r="AG65" s="1376"/>
      <c r="AH65" s="1377"/>
      <c r="AI65" s="235"/>
      <c r="AJ65" s="235"/>
      <c r="AK65" s="1370" t="s">
        <v>169</v>
      </c>
      <c r="AL65" s="1371"/>
      <c r="AM65" s="1371"/>
      <c r="AN65" s="1371"/>
      <c r="AO65" s="1371"/>
      <c r="AP65" s="1372"/>
      <c r="AQ65" s="1378" t="s">
        <v>903</v>
      </c>
      <c r="AR65" s="1379"/>
      <c r="AS65" s="1380"/>
      <c r="AT65" s="235"/>
    </row>
    <row r="66" spans="1:46" ht="14.25" customHeight="1">
      <c r="A66" s="235"/>
      <c r="B66" s="1370" t="s">
        <v>251</v>
      </c>
      <c r="C66" s="1371"/>
      <c r="D66" s="1371"/>
      <c r="E66" s="1371"/>
      <c r="F66" s="1371"/>
      <c r="G66" s="1372"/>
      <c r="H66" s="1375">
        <f>'Surf. Csg Tally'!H11</f>
        <v>244.5</v>
      </c>
      <c r="I66" s="1376"/>
      <c r="J66" s="1377"/>
      <c r="K66" s="343"/>
      <c r="L66" s="235"/>
      <c r="M66" s="1370" t="s">
        <v>251</v>
      </c>
      <c r="N66" s="1371"/>
      <c r="O66" s="1371"/>
      <c r="P66" s="1371"/>
      <c r="Q66" s="1371"/>
      <c r="R66" s="1371"/>
      <c r="S66" s="1371"/>
      <c r="T66" s="1372"/>
      <c r="U66" s="1351">
        <f>'Int. Csg Tally'!H11</f>
        <v>177.8</v>
      </c>
      <c r="V66" s="1373"/>
      <c r="W66" s="1374"/>
      <c r="X66" s="235"/>
      <c r="Y66" s="235"/>
      <c r="Z66" s="1370" t="s">
        <v>251</v>
      </c>
      <c r="AA66" s="1371"/>
      <c r="AB66" s="1371"/>
      <c r="AC66" s="1371"/>
      <c r="AD66" s="1371"/>
      <c r="AE66" s="1372"/>
      <c r="AF66" s="1375">
        <f>'Prod. Csg Tally'!H11</f>
        <v>114.3</v>
      </c>
      <c r="AG66" s="1376"/>
      <c r="AH66" s="1377"/>
      <c r="AI66" s="235"/>
      <c r="AJ66" s="235"/>
      <c r="AK66" s="1370" t="s">
        <v>251</v>
      </c>
      <c r="AL66" s="1371"/>
      <c r="AM66" s="1371"/>
      <c r="AN66" s="1371"/>
      <c r="AO66" s="1371"/>
      <c r="AP66" s="1372"/>
      <c r="AQ66" s="1378">
        <v>114.3</v>
      </c>
      <c r="AR66" s="1379"/>
      <c r="AS66" s="1380"/>
      <c r="AT66" s="235"/>
    </row>
    <row r="67" spans="1:46" ht="14.25" customHeight="1">
      <c r="A67" s="235"/>
      <c r="B67" s="1370" t="s">
        <v>557</v>
      </c>
      <c r="C67" s="1371"/>
      <c r="D67" s="1371"/>
      <c r="E67" s="1371"/>
      <c r="F67" s="1371"/>
      <c r="G67" s="1372"/>
      <c r="H67" s="1375">
        <f>'Surf. Csg Tally'!H12</f>
        <v>226.63</v>
      </c>
      <c r="I67" s="1376"/>
      <c r="J67" s="1377"/>
      <c r="K67" s="343"/>
      <c r="L67" s="235"/>
      <c r="M67" s="1370" t="s">
        <v>557</v>
      </c>
      <c r="N67" s="1371"/>
      <c r="O67" s="1371"/>
      <c r="P67" s="1371"/>
      <c r="Q67" s="1371"/>
      <c r="R67" s="1371"/>
      <c r="S67" s="1371"/>
      <c r="T67" s="1372"/>
      <c r="U67" s="1351">
        <f>'Int. Csg Tally'!H12</f>
        <v>161.69999999999999</v>
      </c>
      <c r="V67" s="1373"/>
      <c r="W67" s="1374"/>
      <c r="X67" s="235"/>
      <c r="Y67" s="235"/>
      <c r="Z67" s="1370" t="s">
        <v>557</v>
      </c>
      <c r="AA67" s="1371"/>
      <c r="AB67" s="1371"/>
      <c r="AC67" s="1371"/>
      <c r="AD67" s="1371"/>
      <c r="AE67" s="1372"/>
      <c r="AF67" s="1375">
        <f>'Prod. Csg Tally'!H12</f>
        <v>99.56</v>
      </c>
      <c r="AG67" s="1376"/>
      <c r="AH67" s="1377"/>
      <c r="AI67" s="235"/>
      <c r="AJ67" s="235"/>
      <c r="AK67" s="1370" t="s">
        <v>557</v>
      </c>
      <c r="AL67" s="1371"/>
      <c r="AM67" s="1371"/>
      <c r="AN67" s="1371"/>
      <c r="AO67" s="1371"/>
      <c r="AP67" s="1372"/>
      <c r="AQ67" s="1378">
        <v>99.56</v>
      </c>
      <c r="AR67" s="1379"/>
      <c r="AS67" s="1380"/>
      <c r="AT67" s="235"/>
    </row>
    <row r="68" spans="1:46" ht="14.25" customHeight="1">
      <c r="A68" s="235"/>
      <c r="B68" s="1370" t="s">
        <v>558</v>
      </c>
      <c r="C68" s="1371"/>
      <c r="D68" s="1371"/>
      <c r="E68" s="1371"/>
      <c r="F68" s="1371"/>
      <c r="G68" s="1372"/>
      <c r="H68" s="1375">
        <f>'Surf. Csg Tally'!H13</f>
        <v>48.07</v>
      </c>
      <c r="I68" s="1376"/>
      <c r="J68" s="1377"/>
      <c r="K68" s="343"/>
      <c r="L68" s="235"/>
      <c r="M68" s="1370" t="s">
        <v>558</v>
      </c>
      <c r="N68" s="1371"/>
      <c r="O68" s="1371"/>
      <c r="P68" s="1371"/>
      <c r="Q68" s="1371"/>
      <c r="R68" s="1371"/>
      <c r="S68" s="1371"/>
      <c r="T68" s="1372"/>
      <c r="U68" s="1351">
        <f>'Int. Csg Tally'!H13</f>
        <v>34.229999999999997</v>
      </c>
      <c r="V68" s="1373"/>
      <c r="W68" s="1374"/>
      <c r="X68" s="235"/>
      <c r="Y68" s="235"/>
      <c r="Z68" s="1370" t="s">
        <v>558</v>
      </c>
      <c r="AA68" s="1371"/>
      <c r="AB68" s="1371"/>
      <c r="AC68" s="1371"/>
      <c r="AD68" s="1371"/>
      <c r="AE68" s="1372"/>
      <c r="AF68" s="1375">
        <f>'Prod. Csg Tally'!H13</f>
        <v>20.09</v>
      </c>
      <c r="AG68" s="1376"/>
      <c r="AH68" s="1377"/>
      <c r="AI68" s="235"/>
      <c r="AJ68" s="235"/>
      <c r="AK68" s="1370" t="s">
        <v>558</v>
      </c>
      <c r="AL68" s="1371"/>
      <c r="AM68" s="1371"/>
      <c r="AN68" s="1371"/>
      <c r="AO68" s="1371"/>
      <c r="AP68" s="1372"/>
      <c r="AQ68" s="1378">
        <v>20.09</v>
      </c>
      <c r="AR68" s="1379"/>
      <c r="AS68" s="1380"/>
      <c r="AT68" s="235"/>
    </row>
    <row r="69" spans="1:46" ht="14.25" customHeight="1">
      <c r="A69" s="235"/>
      <c r="B69" s="1370" t="s">
        <v>17</v>
      </c>
      <c r="C69" s="1371"/>
      <c r="D69" s="1371"/>
      <c r="E69" s="1371"/>
      <c r="F69" s="1371"/>
      <c r="G69" s="1372"/>
      <c r="H69" s="1375" t="str">
        <f>'Surf. Csg Tally'!H14</f>
        <v>ST&amp;C</v>
      </c>
      <c r="I69" s="1376"/>
      <c r="J69" s="1377"/>
      <c r="K69" s="343"/>
      <c r="L69" s="235"/>
      <c r="M69" s="1370" t="s">
        <v>17</v>
      </c>
      <c r="N69" s="1371"/>
      <c r="O69" s="1371"/>
      <c r="P69" s="1371"/>
      <c r="Q69" s="1371"/>
      <c r="R69" s="1371"/>
      <c r="S69" s="1371"/>
      <c r="T69" s="1372"/>
      <c r="U69" s="1351" t="str">
        <f>'Int. Csg Tally'!H14</f>
        <v>LT&amp;C</v>
      </c>
      <c r="V69" s="1373"/>
      <c r="W69" s="1374"/>
      <c r="X69" s="235"/>
      <c r="Y69" s="235"/>
      <c r="Z69" s="1370" t="s">
        <v>17</v>
      </c>
      <c r="AA69" s="1371"/>
      <c r="AB69" s="1371"/>
      <c r="AC69" s="1371"/>
      <c r="AD69" s="1371"/>
      <c r="AE69" s="1372"/>
      <c r="AF69" s="1375" t="str">
        <f>'Prod. Csg Tally'!H14</f>
        <v>LT&amp;C</v>
      </c>
      <c r="AG69" s="1376"/>
      <c r="AH69" s="1377"/>
      <c r="AI69" s="235"/>
      <c r="AJ69" s="235"/>
      <c r="AK69" s="1370" t="s">
        <v>17</v>
      </c>
      <c r="AL69" s="1371"/>
      <c r="AM69" s="1371"/>
      <c r="AN69" s="1371"/>
      <c r="AO69" s="1371"/>
      <c r="AP69" s="1372"/>
      <c r="AQ69" s="1378" t="s">
        <v>893</v>
      </c>
      <c r="AR69" s="1379"/>
      <c r="AS69" s="1380"/>
      <c r="AT69" s="235"/>
    </row>
    <row r="70" spans="1:46" ht="14.25" customHeight="1">
      <c r="A70" s="235"/>
      <c r="B70" s="1370" t="s">
        <v>10</v>
      </c>
      <c r="C70" s="1371"/>
      <c r="D70" s="1371"/>
      <c r="E70" s="1371"/>
      <c r="F70" s="1371"/>
      <c r="G70" s="1372"/>
      <c r="H70" s="1375">
        <f>'Surf. Csg Tally'!H15</f>
        <v>3</v>
      </c>
      <c r="I70" s="1376"/>
      <c r="J70" s="1377"/>
      <c r="K70" s="343"/>
      <c r="L70" s="235"/>
      <c r="M70" s="1370" t="s">
        <v>10</v>
      </c>
      <c r="N70" s="1371"/>
      <c r="O70" s="1371"/>
      <c r="P70" s="1371"/>
      <c r="Q70" s="1371"/>
      <c r="R70" s="1371"/>
      <c r="S70" s="1371"/>
      <c r="T70" s="1372"/>
      <c r="U70" s="1351">
        <f>'Int. Csg Tally'!H15</f>
        <v>3</v>
      </c>
      <c r="V70" s="1373"/>
      <c r="W70" s="1374"/>
      <c r="X70" s="235"/>
      <c r="Y70" s="235"/>
      <c r="Z70" s="1370" t="s">
        <v>10</v>
      </c>
      <c r="AA70" s="1371"/>
      <c r="AB70" s="1371"/>
      <c r="AC70" s="1371"/>
      <c r="AD70" s="1371"/>
      <c r="AE70" s="1372"/>
      <c r="AF70" s="1375">
        <f>'Prod. Csg Tally'!H15</f>
        <v>3</v>
      </c>
      <c r="AG70" s="1376"/>
      <c r="AH70" s="1377"/>
      <c r="AI70" s="235"/>
      <c r="AJ70" s="235"/>
      <c r="AK70" s="1370" t="s">
        <v>10</v>
      </c>
      <c r="AL70" s="1371"/>
      <c r="AM70" s="1371"/>
      <c r="AN70" s="1371"/>
      <c r="AO70" s="1371"/>
      <c r="AP70" s="1372"/>
      <c r="AQ70" s="1378">
        <v>3</v>
      </c>
      <c r="AR70" s="1379"/>
      <c r="AS70" s="1380"/>
      <c r="AT70" s="235"/>
    </row>
    <row r="71" spans="1:46" ht="14.25" customHeight="1">
      <c r="A71" s="235"/>
      <c r="B71" s="1370" t="s">
        <v>18</v>
      </c>
      <c r="C71" s="1371"/>
      <c r="D71" s="1371"/>
      <c r="E71" s="1371"/>
      <c r="F71" s="1371"/>
      <c r="G71" s="1372"/>
      <c r="H71" s="1375" t="str">
        <f>'Surf. Csg Tally'!H16</f>
        <v>J-55</v>
      </c>
      <c r="I71" s="1376"/>
      <c r="J71" s="1377"/>
      <c r="K71" s="343"/>
      <c r="L71" s="235"/>
      <c r="M71" s="1370" t="s">
        <v>18</v>
      </c>
      <c r="N71" s="1371"/>
      <c r="O71" s="1371"/>
      <c r="P71" s="1371"/>
      <c r="Q71" s="1371"/>
      <c r="R71" s="1371"/>
      <c r="S71" s="1371"/>
      <c r="T71" s="1372"/>
      <c r="U71" s="1351" t="str">
        <f>'Int. Csg Tally'!H16</f>
        <v>J55</v>
      </c>
      <c r="V71" s="1373"/>
      <c r="W71" s="1374"/>
      <c r="X71" s="235"/>
      <c r="Y71" s="235"/>
      <c r="Z71" s="1370" t="s">
        <v>18</v>
      </c>
      <c r="AA71" s="1371"/>
      <c r="AB71" s="1371"/>
      <c r="AC71" s="1371"/>
      <c r="AD71" s="1371"/>
      <c r="AE71" s="1372"/>
      <c r="AF71" s="1375" t="s">
        <v>1012</v>
      </c>
      <c r="AG71" s="1376"/>
      <c r="AH71" s="1377"/>
      <c r="AI71" s="235"/>
      <c r="AJ71" s="235"/>
      <c r="AK71" s="1370" t="s">
        <v>18</v>
      </c>
      <c r="AL71" s="1371"/>
      <c r="AM71" s="1371"/>
      <c r="AN71" s="1371"/>
      <c r="AO71" s="1371"/>
      <c r="AP71" s="1372"/>
      <c r="AQ71" s="1378" t="s">
        <v>1012</v>
      </c>
      <c r="AR71" s="1379"/>
      <c r="AS71" s="1380"/>
      <c r="AT71" s="235"/>
    </row>
    <row r="72" spans="1:46" ht="14.25" customHeight="1">
      <c r="A72" s="235"/>
      <c r="B72" s="1370" t="s">
        <v>559</v>
      </c>
      <c r="C72" s="1371"/>
      <c r="D72" s="1371"/>
      <c r="E72" s="1371"/>
      <c r="F72" s="1371"/>
      <c r="G72" s="1372"/>
      <c r="H72" s="1375">
        <f>'Surf. Csg Tally'!H17</f>
        <v>244.5</v>
      </c>
      <c r="I72" s="1376"/>
      <c r="J72" s="1377"/>
      <c r="K72" s="343"/>
      <c r="L72" s="235"/>
      <c r="M72" s="1370" t="s">
        <v>559</v>
      </c>
      <c r="N72" s="1371"/>
      <c r="O72" s="1371"/>
      <c r="P72" s="1371"/>
      <c r="Q72" s="1371"/>
      <c r="R72" s="1371"/>
      <c r="S72" s="1371"/>
      <c r="T72" s="1372"/>
      <c r="U72" s="1351">
        <f>'Int. Csg Tally'!H17</f>
        <v>177.8</v>
      </c>
      <c r="V72" s="1373"/>
      <c r="W72" s="1374"/>
      <c r="X72" s="235"/>
      <c r="Y72" s="235"/>
      <c r="Z72" s="1370" t="s">
        <v>559</v>
      </c>
      <c r="AA72" s="1371"/>
      <c r="AB72" s="1371"/>
      <c r="AC72" s="1371"/>
      <c r="AD72" s="1371"/>
      <c r="AE72" s="1372"/>
      <c r="AF72" s="1375">
        <f>'Prod. Csg Tally'!H17</f>
        <v>114.3</v>
      </c>
      <c r="AG72" s="1376"/>
      <c r="AH72" s="1377"/>
      <c r="AI72" s="235"/>
      <c r="AJ72" s="235"/>
      <c r="AK72" s="1370" t="s">
        <v>559</v>
      </c>
      <c r="AL72" s="1371"/>
      <c r="AM72" s="1371"/>
      <c r="AN72" s="1371"/>
      <c r="AO72" s="1371"/>
      <c r="AP72" s="1372"/>
      <c r="AQ72" s="1378">
        <v>114.3</v>
      </c>
      <c r="AR72" s="1379"/>
      <c r="AS72" s="1380"/>
      <c r="AT72" s="235"/>
    </row>
    <row r="73" spans="1:46" ht="14.25" customHeight="1">
      <c r="A73" s="235"/>
      <c r="B73" s="1370" t="s">
        <v>560</v>
      </c>
      <c r="C73" s="1371"/>
      <c r="D73" s="1371"/>
      <c r="E73" s="1371"/>
      <c r="F73" s="1371"/>
      <c r="G73" s="1372"/>
      <c r="H73" s="1375">
        <f>'Surf. Csg Tally'!H18</f>
        <v>507</v>
      </c>
      <c r="I73" s="1376"/>
      <c r="J73" s="1377"/>
      <c r="K73" s="343"/>
      <c r="L73" s="235"/>
      <c r="M73" s="1370" t="s">
        <v>560</v>
      </c>
      <c r="N73" s="1371"/>
      <c r="O73" s="1371"/>
      <c r="P73" s="1371"/>
      <c r="Q73" s="1371"/>
      <c r="R73" s="1371"/>
      <c r="S73" s="1371"/>
      <c r="T73" s="1372"/>
      <c r="U73" s="1351">
        <f>'Int. Csg Tally'!H18</f>
        <v>1641</v>
      </c>
      <c r="V73" s="1373"/>
      <c r="W73" s="1374"/>
      <c r="X73" s="235"/>
      <c r="Y73" s="235"/>
      <c r="Z73" s="1370" t="s">
        <v>560</v>
      </c>
      <c r="AA73" s="1371"/>
      <c r="AB73" s="1371"/>
      <c r="AC73" s="1371"/>
      <c r="AD73" s="1371"/>
      <c r="AE73" s="1372"/>
      <c r="AF73" s="1375">
        <v>4176</v>
      </c>
      <c r="AG73" s="1376"/>
      <c r="AH73" s="1377"/>
      <c r="AI73" s="235"/>
      <c r="AJ73" s="235"/>
      <c r="AK73" s="1370" t="s">
        <v>1107</v>
      </c>
      <c r="AL73" s="1371"/>
      <c r="AM73" s="1371"/>
      <c r="AN73" s="1371"/>
      <c r="AO73" s="1371"/>
      <c r="AP73" s="1372"/>
      <c r="AQ73" s="1378">
        <v>0</v>
      </c>
      <c r="AR73" s="1379"/>
      <c r="AS73" s="1380"/>
      <c r="AT73" s="235"/>
    </row>
    <row r="74" spans="1:46" ht="14.25" customHeight="1">
      <c r="A74" s="235"/>
      <c r="B74" s="1388"/>
      <c r="C74" s="1388"/>
      <c r="D74" s="1388"/>
      <c r="E74" s="1388"/>
      <c r="F74" s="1388"/>
      <c r="G74" s="1388"/>
      <c r="H74" s="1389"/>
      <c r="I74" s="1389"/>
      <c r="J74" s="1389"/>
      <c r="K74" s="235"/>
      <c r="L74" s="235"/>
      <c r="M74" s="1370" t="s">
        <v>561</v>
      </c>
      <c r="N74" s="1371"/>
      <c r="O74" s="1371"/>
      <c r="P74" s="1371"/>
      <c r="Q74" s="1371"/>
      <c r="R74" s="1371"/>
      <c r="S74" s="1371"/>
      <c r="T74" s="1372"/>
      <c r="U74" s="1351">
        <v>1628.28</v>
      </c>
      <c r="V74" s="1373"/>
      <c r="W74" s="1374"/>
      <c r="X74" s="235"/>
      <c r="Y74" s="235"/>
      <c r="Z74" s="1370" t="s">
        <v>1106</v>
      </c>
      <c r="AA74" s="1371"/>
      <c r="AB74" s="1371"/>
      <c r="AC74" s="1371"/>
      <c r="AD74" s="1371"/>
      <c r="AE74" s="1372"/>
      <c r="AF74" s="1375">
        <v>1585.92</v>
      </c>
      <c r="AG74" s="1376"/>
      <c r="AH74" s="1377"/>
      <c r="AI74" s="235"/>
      <c r="AJ74" s="235"/>
      <c r="AK74" s="1370" t="s">
        <v>560</v>
      </c>
      <c r="AL74" s="1371"/>
      <c r="AM74" s="1371"/>
      <c r="AN74" s="1371"/>
      <c r="AO74" s="1371"/>
      <c r="AP74" s="1372"/>
      <c r="AQ74" s="1378"/>
      <c r="AR74" s="1379"/>
      <c r="AS74" s="1380"/>
      <c r="AT74" s="235"/>
    </row>
    <row r="75" spans="1:46" ht="14.25" customHeight="1">
      <c r="A75" s="235"/>
      <c r="B75" s="235"/>
      <c r="C75" s="235"/>
      <c r="D75" s="235"/>
      <c r="E75" s="235"/>
      <c r="F75" s="235"/>
      <c r="G75" s="235"/>
      <c r="H75" s="235"/>
      <c r="I75" s="235"/>
      <c r="J75" s="235"/>
      <c r="K75" s="235"/>
      <c r="L75" s="235"/>
      <c r="M75" s="1370" t="s">
        <v>562</v>
      </c>
      <c r="N75" s="1371"/>
      <c r="O75" s="1371"/>
      <c r="P75" s="1371"/>
      <c r="Q75" s="1371"/>
      <c r="R75" s="1371"/>
      <c r="S75" s="1371"/>
      <c r="T75" s="1372"/>
      <c r="U75" s="1351"/>
      <c r="V75" s="1373"/>
      <c r="W75" s="1374"/>
      <c r="X75" s="235"/>
      <c r="Y75" s="235"/>
      <c r="Z75" s="1370" t="s">
        <v>562</v>
      </c>
      <c r="AA75" s="1371"/>
      <c r="AB75" s="1371"/>
      <c r="AC75" s="1371"/>
      <c r="AD75" s="1371"/>
      <c r="AE75" s="1372"/>
      <c r="AF75" s="1375"/>
      <c r="AG75" s="1376"/>
      <c r="AH75" s="1377"/>
      <c r="AI75" s="235"/>
      <c r="AJ75" s="235"/>
      <c r="AK75" s="235"/>
      <c r="AL75" s="235"/>
      <c r="AM75" s="235"/>
      <c r="AN75" s="235"/>
      <c r="AO75" s="235"/>
      <c r="AP75" s="235"/>
      <c r="AQ75" s="235"/>
      <c r="AR75" s="235"/>
      <c r="AS75" s="235"/>
      <c r="AT75" s="235"/>
    </row>
    <row r="76" spans="1:46" ht="14.25" customHeight="1">
      <c r="A76" s="235"/>
      <c r="B76" s="242" t="s">
        <v>563</v>
      </c>
      <c r="C76" s="235"/>
      <c r="D76" s="235"/>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row>
    <row r="77" spans="1:46" ht="14.25" customHeight="1">
      <c r="A77" s="235"/>
      <c r="B77" s="1382" t="s">
        <v>1687</v>
      </c>
      <c r="C77" s="1383"/>
      <c r="D77" s="1383"/>
      <c r="E77" s="1383"/>
      <c r="F77" s="1383"/>
      <c r="G77" s="1383"/>
      <c r="H77" s="1383"/>
      <c r="I77" s="1383"/>
      <c r="J77" s="1383"/>
      <c r="K77" s="1383"/>
      <c r="L77" s="1383"/>
      <c r="M77" s="1383"/>
      <c r="N77" s="1383"/>
      <c r="O77" s="1383"/>
      <c r="P77" s="1383"/>
      <c r="Q77" s="1383"/>
      <c r="R77" s="1383"/>
      <c r="S77" s="1383"/>
      <c r="T77" s="1383"/>
      <c r="U77" s="1383"/>
      <c r="V77" s="1383"/>
      <c r="W77" s="1383"/>
      <c r="X77" s="1383"/>
      <c r="Y77" s="1383"/>
      <c r="Z77" s="1383"/>
      <c r="AA77" s="1383"/>
      <c r="AB77" s="1383"/>
      <c r="AC77" s="1383"/>
      <c r="AD77" s="1383"/>
      <c r="AE77" s="1383"/>
      <c r="AF77" s="1383"/>
      <c r="AG77" s="1383"/>
      <c r="AH77" s="1383"/>
      <c r="AI77" s="1383"/>
      <c r="AJ77" s="1383"/>
      <c r="AK77" s="1383"/>
      <c r="AL77" s="1383"/>
      <c r="AM77" s="1383"/>
      <c r="AN77" s="1383"/>
      <c r="AO77" s="1383"/>
      <c r="AP77" s="1383"/>
      <c r="AQ77" s="1383"/>
      <c r="AR77" s="1383"/>
      <c r="AS77" s="1384"/>
      <c r="AT77" s="235"/>
    </row>
    <row r="78" spans="1:46" ht="14.25" customHeight="1">
      <c r="A78" s="235"/>
      <c r="B78" s="235"/>
      <c r="C78" s="235"/>
      <c r="D78" s="235"/>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row>
    <row r="79" spans="1:46" ht="14.25" customHeight="1"/>
    <row r="80" spans="1:46"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sheetData>
  <sortState xmlns:xlrd2="http://schemas.microsoft.com/office/spreadsheetml/2017/richdata2" ref="BD5:BH20">
    <sortCondition ref="BE5:BE20"/>
    <sortCondition ref="BD5:BD20"/>
  </sortState>
  <mergeCells count="358">
    <mergeCell ref="H58:J58"/>
    <mergeCell ref="K58:M58"/>
    <mergeCell ref="N58:T58"/>
    <mergeCell ref="U58:AO58"/>
    <mergeCell ref="AP58:AS58"/>
    <mergeCell ref="H59:J59"/>
    <mergeCell ref="K59:M59"/>
    <mergeCell ref="N59:T59"/>
    <mergeCell ref="U59:AO59"/>
    <mergeCell ref="AP59:AS59"/>
    <mergeCell ref="AF29:AI29"/>
    <mergeCell ref="Z33:AD33"/>
    <mergeCell ref="AE33:AI33"/>
    <mergeCell ref="AJ33:AN33"/>
    <mergeCell ref="AO33:AS33"/>
    <mergeCell ref="Z12:AE12"/>
    <mergeCell ref="AJ29:AO29"/>
    <mergeCell ref="AP29:AS29"/>
    <mergeCell ref="AJ27:AO27"/>
    <mergeCell ref="AP27:AS27"/>
    <mergeCell ref="AF26:AI26"/>
    <mergeCell ref="AF24:AS24"/>
    <mergeCell ref="Z25:AE25"/>
    <mergeCell ref="AF25:AS25"/>
    <mergeCell ref="AJ32:AN32"/>
    <mergeCell ref="AO32:AS32"/>
    <mergeCell ref="Z24:AE24"/>
    <mergeCell ref="AP26:AS26"/>
    <mergeCell ref="Z39:AE39"/>
    <mergeCell ref="Z40:AE40"/>
    <mergeCell ref="AF39:AS39"/>
    <mergeCell ref="AF40:AS40"/>
    <mergeCell ref="B16:E16"/>
    <mergeCell ref="M12:P12"/>
    <mergeCell ref="M14:P14"/>
    <mergeCell ref="M16:P16"/>
    <mergeCell ref="Q16:W16"/>
    <mergeCell ref="Z18:AE18"/>
    <mergeCell ref="AF18:AS18"/>
    <mergeCell ref="Z17:AE17"/>
    <mergeCell ref="AF17:AS17"/>
    <mergeCell ref="Z15:AS15"/>
    <mergeCell ref="Z16:AE16"/>
    <mergeCell ref="AF16:AS16"/>
    <mergeCell ref="Q13:W13"/>
    <mergeCell ref="B18:W18"/>
    <mergeCell ref="B15:E15"/>
    <mergeCell ref="M15:P15"/>
    <mergeCell ref="Q12:W12"/>
    <mergeCell ref="Q14:W14"/>
    <mergeCell ref="Q15:W15"/>
    <mergeCell ref="F12:L12"/>
    <mergeCell ref="F15:L15"/>
    <mergeCell ref="B29:G29"/>
    <mergeCell ref="H29:W29"/>
    <mergeCell ref="Z29:AE29"/>
    <mergeCell ref="Z4:AS4"/>
    <mergeCell ref="Z5:AE5"/>
    <mergeCell ref="Z6:AE6"/>
    <mergeCell ref="Z7:AE7"/>
    <mergeCell ref="Z8:AE8"/>
    <mergeCell ref="AF14:AS14"/>
    <mergeCell ref="Z9:AE9"/>
    <mergeCell ref="Z10:AE10"/>
    <mergeCell ref="AF9:AS9"/>
    <mergeCell ref="AF10:AS10"/>
    <mergeCell ref="AF11:AS11"/>
    <mergeCell ref="Z11:AE11"/>
    <mergeCell ref="AF12:AS12"/>
    <mergeCell ref="Z14:AE14"/>
    <mergeCell ref="B4:E4"/>
    <mergeCell ref="M5:Q5"/>
    <mergeCell ref="M6:Q6"/>
    <mergeCell ref="M7:Q7"/>
    <mergeCell ref="M8:Q8"/>
    <mergeCell ref="F13:L13"/>
    <mergeCell ref="M13:P13"/>
    <mergeCell ref="F4:W4"/>
    <mergeCell ref="F9:L9"/>
    <mergeCell ref="B7:E7"/>
    <mergeCell ref="B5:E5"/>
    <mergeCell ref="R8:W8"/>
    <mergeCell ref="B12:E12"/>
    <mergeCell ref="B14:E14"/>
    <mergeCell ref="R5:W5"/>
    <mergeCell ref="F5:L5"/>
    <mergeCell ref="R9:W9"/>
    <mergeCell ref="B13:E13"/>
    <mergeCell ref="B6:E6"/>
    <mergeCell ref="B8:E8"/>
    <mergeCell ref="B9:E9"/>
    <mergeCell ref="R6:W6"/>
    <mergeCell ref="R7:W7"/>
    <mergeCell ref="F6:L6"/>
    <mergeCell ref="F7:L7"/>
    <mergeCell ref="M9:Q9"/>
    <mergeCell ref="B11:L11"/>
    <mergeCell ref="M11:W11"/>
    <mergeCell ref="F14:L14"/>
    <mergeCell ref="F8:L8"/>
    <mergeCell ref="B28:G28"/>
    <mergeCell ref="H28:W28"/>
    <mergeCell ref="Z28:AE28"/>
    <mergeCell ref="AJ28:AO28"/>
    <mergeCell ref="AP28:AS28"/>
    <mergeCell ref="H27:W27"/>
    <mergeCell ref="B27:G27"/>
    <mergeCell ref="Z27:AE27"/>
    <mergeCell ref="AF27:AI27"/>
    <mergeCell ref="AF28:AI28"/>
    <mergeCell ref="B30:G30"/>
    <mergeCell ref="H30:W30"/>
    <mergeCell ref="B31:G31"/>
    <mergeCell ref="H31:W31"/>
    <mergeCell ref="Z31:AE31"/>
    <mergeCell ref="B32:G32"/>
    <mergeCell ref="H32:W32"/>
    <mergeCell ref="Z32:AD32"/>
    <mergeCell ref="AE32:AI32"/>
    <mergeCell ref="B36:G36"/>
    <mergeCell ref="H36:W36"/>
    <mergeCell ref="Z36:AD36"/>
    <mergeCell ref="AE36:AI36"/>
    <mergeCell ref="AJ36:AN36"/>
    <mergeCell ref="AO36:AS36"/>
    <mergeCell ref="B34:W34"/>
    <mergeCell ref="B35:G35"/>
    <mergeCell ref="H35:W35"/>
    <mergeCell ref="AO35:AS35"/>
    <mergeCell ref="Z34:AD34"/>
    <mergeCell ref="AE34:AI34"/>
    <mergeCell ref="AJ34:AN34"/>
    <mergeCell ref="AO34:AS34"/>
    <mergeCell ref="Z35:AD35"/>
    <mergeCell ref="AE35:AI35"/>
    <mergeCell ref="AJ35:AN35"/>
    <mergeCell ref="B37:G37"/>
    <mergeCell ref="H37:W37"/>
    <mergeCell ref="B38:G38"/>
    <mergeCell ref="H38:W38"/>
    <mergeCell ref="B39:G39"/>
    <mergeCell ref="H39:W39"/>
    <mergeCell ref="H45:K45"/>
    <mergeCell ref="M45:O45"/>
    <mergeCell ref="P45:S45"/>
    <mergeCell ref="T45:U45"/>
    <mergeCell ref="B40:G40"/>
    <mergeCell ref="H40:W40"/>
    <mergeCell ref="Z41:AE41"/>
    <mergeCell ref="AF41:AS41"/>
    <mergeCell ref="AJ47:AO47"/>
    <mergeCell ref="AP47:AS47"/>
    <mergeCell ref="AJ46:AO46"/>
    <mergeCell ref="V45:W45"/>
    <mergeCell ref="Z46:AC46"/>
    <mergeCell ref="AD46:AI46"/>
    <mergeCell ref="B44:K44"/>
    <mergeCell ref="B45:G45"/>
    <mergeCell ref="Z43:AE43"/>
    <mergeCell ref="AF42:AS42"/>
    <mergeCell ref="AF43:AS43"/>
    <mergeCell ref="P47:S47"/>
    <mergeCell ref="T47:U47"/>
    <mergeCell ref="V47:W47"/>
    <mergeCell ref="Z47:AC47"/>
    <mergeCell ref="AD47:AI47"/>
    <mergeCell ref="B46:G46"/>
    <mergeCell ref="H46:K46"/>
    <mergeCell ref="M46:O46"/>
    <mergeCell ref="P46:S46"/>
    <mergeCell ref="T46:U46"/>
    <mergeCell ref="V46:W46"/>
    <mergeCell ref="AP46:AS46"/>
    <mergeCell ref="AP48:AS48"/>
    <mergeCell ref="AP55:AS55"/>
    <mergeCell ref="B56:G56"/>
    <mergeCell ref="B55:G55"/>
    <mergeCell ref="H55:J55"/>
    <mergeCell ref="K55:M55"/>
    <mergeCell ref="B52:G52"/>
    <mergeCell ref="S52:X52"/>
    <mergeCell ref="Y52:AE52"/>
    <mergeCell ref="U55:AO55"/>
    <mergeCell ref="H51:X51"/>
    <mergeCell ref="N55:T55"/>
    <mergeCell ref="B51:G51"/>
    <mergeCell ref="Y51:AE51"/>
    <mergeCell ref="B48:G48"/>
    <mergeCell ref="H48:K48"/>
    <mergeCell ref="M48:O48"/>
    <mergeCell ref="P48:S48"/>
    <mergeCell ref="T48:U48"/>
    <mergeCell ref="V48:W48"/>
    <mergeCell ref="B47:G47"/>
    <mergeCell ref="H47:K47"/>
    <mergeCell ref="M47:O47"/>
    <mergeCell ref="B59:G59"/>
    <mergeCell ref="AQ63:AS63"/>
    <mergeCell ref="N52:R52"/>
    <mergeCell ref="B58:G58"/>
    <mergeCell ref="B57:G57"/>
    <mergeCell ref="Z48:AC48"/>
    <mergeCell ref="AD48:AI48"/>
    <mergeCell ref="AJ48:AO48"/>
    <mergeCell ref="AF51:AI51"/>
    <mergeCell ref="AJ51:AO51"/>
    <mergeCell ref="AP51:AS51"/>
    <mergeCell ref="AF52:AI52"/>
    <mergeCell ref="AJ52:AO52"/>
    <mergeCell ref="AP52:AS52"/>
    <mergeCell ref="H56:J56"/>
    <mergeCell ref="K56:M56"/>
    <mergeCell ref="N56:T56"/>
    <mergeCell ref="U56:AO56"/>
    <mergeCell ref="AP56:AS56"/>
    <mergeCell ref="H57:J57"/>
    <mergeCell ref="K57:M57"/>
    <mergeCell ref="N57:T57"/>
    <mergeCell ref="U57:AO57"/>
    <mergeCell ref="AP57:AS57"/>
    <mergeCell ref="AQ64:AS64"/>
    <mergeCell ref="B62:G62"/>
    <mergeCell ref="H62:J62"/>
    <mergeCell ref="M62:T62"/>
    <mergeCell ref="U62:W62"/>
    <mergeCell ref="Z62:AE62"/>
    <mergeCell ref="AF62:AH62"/>
    <mergeCell ref="AK65:AP65"/>
    <mergeCell ref="AQ65:AS65"/>
    <mergeCell ref="AQ62:AS62"/>
    <mergeCell ref="B64:G64"/>
    <mergeCell ref="H64:J64"/>
    <mergeCell ref="M64:T64"/>
    <mergeCell ref="U64:W64"/>
    <mergeCell ref="Z64:AE64"/>
    <mergeCell ref="AF64:AH64"/>
    <mergeCell ref="AK64:AP64"/>
    <mergeCell ref="B63:G63"/>
    <mergeCell ref="H63:J63"/>
    <mergeCell ref="M63:T63"/>
    <mergeCell ref="U63:W63"/>
    <mergeCell ref="Z63:AE63"/>
    <mergeCell ref="AF63:AH63"/>
    <mergeCell ref="AK63:AP63"/>
    <mergeCell ref="M68:T68"/>
    <mergeCell ref="U68:W68"/>
    <mergeCell ref="Z68:AE68"/>
    <mergeCell ref="AF68:AH68"/>
    <mergeCell ref="AK68:AP68"/>
    <mergeCell ref="B65:G65"/>
    <mergeCell ref="H65:J65"/>
    <mergeCell ref="M65:T65"/>
    <mergeCell ref="U65:W65"/>
    <mergeCell ref="Z65:AE65"/>
    <mergeCell ref="AF65:AH65"/>
    <mergeCell ref="H66:J66"/>
    <mergeCell ref="M66:T66"/>
    <mergeCell ref="U66:W66"/>
    <mergeCell ref="Z66:AE66"/>
    <mergeCell ref="AF66:AH66"/>
    <mergeCell ref="AK66:AP66"/>
    <mergeCell ref="Z67:AE67"/>
    <mergeCell ref="AF67:AH67"/>
    <mergeCell ref="B66:G66"/>
    <mergeCell ref="AQ67:AS67"/>
    <mergeCell ref="B72:G72"/>
    <mergeCell ref="AK62:AP62"/>
    <mergeCell ref="AF70:AH70"/>
    <mergeCell ref="AK70:AP70"/>
    <mergeCell ref="AQ70:AS70"/>
    <mergeCell ref="B70:G70"/>
    <mergeCell ref="H70:J70"/>
    <mergeCell ref="B69:G69"/>
    <mergeCell ref="H69:J69"/>
    <mergeCell ref="M69:T69"/>
    <mergeCell ref="U69:W69"/>
    <mergeCell ref="Z69:AE69"/>
    <mergeCell ref="AF69:AH69"/>
    <mergeCell ref="AQ69:AS69"/>
    <mergeCell ref="U70:W70"/>
    <mergeCell ref="Z70:AE70"/>
    <mergeCell ref="AQ68:AS68"/>
    <mergeCell ref="B67:G67"/>
    <mergeCell ref="H67:J67"/>
    <mergeCell ref="M67:T67"/>
    <mergeCell ref="U67:W67"/>
    <mergeCell ref="B68:G68"/>
    <mergeCell ref="H68:J68"/>
    <mergeCell ref="F16:L16"/>
    <mergeCell ref="M72:T72"/>
    <mergeCell ref="B77:AS77"/>
    <mergeCell ref="H52:M52"/>
    <mergeCell ref="AK73:AP73"/>
    <mergeCell ref="AQ73:AS73"/>
    <mergeCell ref="B74:G74"/>
    <mergeCell ref="H74:J74"/>
    <mergeCell ref="M74:T74"/>
    <mergeCell ref="U74:W74"/>
    <mergeCell ref="Z74:AE74"/>
    <mergeCell ref="AF74:AH74"/>
    <mergeCell ref="AK74:AP74"/>
    <mergeCell ref="AQ74:AS74"/>
    <mergeCell ref="B73:G73"/>
    <mergeCell ref="H73:J73"/>
    <mergeCell ref="M73:T73"/>
    <mergeCell ref="U73:W73"/>
    <mergeCell ref="Z73:AE73"/>
    <mergeCell ref="AF73:AH73"/>
    <mergeCell ref="AK71:AP71"/>
    <mergeCell ref="AQ71:AS71"/>
    <mergeCell ref="AQ66:AS66"/>
    <mergeCell ref="AK67:AP67"/>
    <mergeCell ref="B1:AS2"/>
    <mergeCell ref="AF5:AS5"/>
    <mergeCell ref="AF6:AS6"/>
    <mergeCell ref="AF7:AS7"/>
    <mergeCell ref="AF8:AS8"/>
    <mergeCell ref="M75:T75"/>
    <mergeCell ref="U75:W75"/>
    <mergeCell ref="Z75:AE75"/>
    <mergeCell ref="AF75:AH75"/>
    <mergeCell ref="U72:W72"/>
    <mergeCell ref="Z72:AE72"/>
    <mergeCell ref="AF72:AH72"/>
    <mergeCell ref="AK72:AP72"/>
    <mergeCell ref="AQ72:AS72"/>
    <mergeCell ref="B71:G71"/>
    <mergeCell ref="H71:J71"/>
    <mergeCell ref="M71:T71"/>
    <mergeCell ref="U71:W71"/>
    <mergeCell ref="Z71:AE71"/>
    <mergeCell ref="AF71:AH71"/>
    <mergeCell ref="AK69:AP69"/>
    <mergeCell ref="Z42:AE42"/>
    <mergeCell ref="M70:T70"/>
    <mergeCell ref="H72:J72"/>
    <mergeCell ref="B19:G19"/>
    <mergeCell ref="H19:W19"/>
    <mergeCell ref="B26:W26"/>
    <mergeCell ref="Z26:AE26"/>
    <mergeCell ref="AJ26:AO26"/>
    <mergeCell ref="B22:G22"/>
    <mergeCell ref="H22:W22"/>
    <mergeCell ref="Z22:AE22"/>
    <mergeCell ref="AF22:AS22"/>
    <mergeCell ref="B23:G23"/>
    <mergeCell ref="H23:W23"/>
    <mergeCell ref="Z23:AE23"/>
    <mergeCell ref="AF23:AS23"/>
    <mergeCell ref="B20:G20"/>
    <mergeCell ref="H20:W20"/>
    <mergeCell ref="Z20:AS20"/>
    <mergeCell ref="B21:G21"/>
    <mergeCell ref="H21:W21"/>
    <mergeCell ref="Z21:AE21"/>
    <mergeCell ref="AF21:AS21"/>
    <mergeCell ref="B24:G24"/>
    <mergeCell ref="H24:W24"/>
  </mergeCells>
  <conditionalFormatting sqref="H35:W35">
    <cfRule type="expression" dxfId="215" priority="41">
      <formula>ISBLANK($H$35)</formula>
    </cfRule>
  </conditionalFormatting>
  <conditionalFormatting sqref="AF39">
    <cfRule type="expression" dxfId="214" priority="33">
      <formula>ISBLANK($AF$39)</formula>
    </cfRule>
  </conditionalFormatting>
  <conditionalFormatting sqref="B77:AS77">
    <cfRule type="expression" dxfId="213" priority="32">
      <formula>ISBLANK($B$77)</formula>
    </cfRule>
  </conditionalFormatting>
  <conditionalFormatting sqref="H36:W36">
    <cfRule type="expression" dxfId="212" priority="27">
      <formula>ISBLANK($H$36)</formula>
    </cfRule>
  </conditionalFormatting>
  <conditionalFormatting sqref="H40:W40">
    <cfRule type="expression" dxfId="211" priority="25">
      <formula>ISBLANK($H$37)</formula>
    </cfRule>
  </conditionalFormatting>
  <conditionalFormatting sqref="AF41:AS41">
    <cfRule type="expression" dxfId="210" priority="23">
      <formula>ISBLANK($AF$41)</formula>
    </cfRule>
  </conditionalFormatting>
  <conditionalFormatting sqref="H19">
    <cfRule type="expression" dxfId="209" priority="22">
      <formula>ISBLANK($H$19)</formula>
    </cfRule>
  </conditionalFormatting>
  <conditionalFormatting sqref="H20">
    <cfRule type="expression" dxfId="208" priority="21">
      <formula>ISBLANK($H$20)</formula>
    </cfRule>
  </conditionalFormatting>
  <conditionalFormatting sqref="H23">
    <cfRule type="expression" dxfId="207" priority="20">
      <formula>ISBLANK($H$23)</formula>
    </cfRule>
  </conditionalFormatting>
  <conditionalFormatting sqref="H24">
    <cfRule type="expression" dxfId="206" priority="19">
      <formula>ISBLANK($H$24)</formula>
    </cfRule>
  </conditionalFormatting>
  <conditionalFormatting sqref="AF40:AS40">
    <cfRule type="expression" dxfId="205" priority="18">
      <formula>ISBLANK($AF$40)</formula>
    </cfRule>
  </conditionalFormatting>
  <conditionalFormatting sqref="AF26:AI26">
    <cfRule type="expression" dxfId="204" priority="9">
      <formula>ISBLANK($AF$26)</formula>
    </cfRule>
  </conditionalFormatting>
  <conditionalFormatting sqref="AF27:AI27">
    <cfRule type="expression" dxfId="203" priority="8">
      <formula>ISBLANK(AF27)</formula>
    </cfRule>
  </conditionalFormatting>
  <conditionalFormatting sqref="AF28:AI28">
    <cfRule type="expression" dxfId="202" priority="7">
      <formula>ISBLANK(AF28)</formula>
    </cfRule>
  </conditionalFormatting>
  <conditionalFormatting sqref="AF29:AI29">
    <cfRule type="expression" dxfId="201" priority="6">
      <formula>ISBLANK(AF29)</formula>
    </cfRule>
  </conditionalFormatting>
  <conditionalFormatting sqref="AP26:AS26">
    <cfRule type="expression" dxfId="200" priority="5">
      <formula>ISBLANK($AF$26)</formula>
    </cfRule>
  </conditionalFormatting>
  <conditionalFormatting sqref="AP27:AS27">
    <cfRule type="expression" dxfId="199" priority="4">
      <formula>ISBLANK(AP27)</formula>
    </cfRule>
  </conditionalFormatting>
  <conditionalFormatting sqref="AP28:AS28">
    <cfRule type="expression" dxfId="198" priority="3">
      <formula>ISBLANK(AP28)</formula>
    </cfRule>
  </conditionalFormatting>
  <conditionalFormatting sqref="AP29:AS29">
    <cfRule type="expression" dxfId="197" priority="2">
      <formula>ISBLANK(AP29)</formula>
    </cfRule>
  </conditionalFormatting>
  <conditionalFormatting sqref="H37:W37">
    <cfRule type="expression" dxfId="196" priority="1">
      <formula>ISBLANK($H$36)</formula>
    </cfRule>
  </conditionalFormatting>
  <dataValidations count="2">
    <dataValidation type="list" allowBlank="1" showInputMessage="1" showErrorMessage="1" sqref="AF21:AS21 AF16:AS16 AF9:AS9 AF5" xr:uid="{00000000-0002-0000-0600-000000000000}">
      <formula1>$BD$5:$BD$20</formula1>
    </dataValidation>
    <dataValidation type="list" allowBlank="1" showInputMessage="1" showErrorMessage="1" sqref="H27:W27 AF42:AS42" xr:uid="{00000000-0002-0000-0600-000001000000}">
      <formula1>$BD$23:$BD$29</formula1>
    </dataValidation>
  </dataValidations>
  <hyperlinks>
    <hyperlink ref="BH5" r:id="rId1" xr:uid="{00000000-0004-0000-0600-000000000000}"/>
    <hyperlink ref="BH7" r:id="rId2" xr:uid="{00000000-0004-0000-0600-000001000000}"/>
    <hyperlink ref="BH6" r:id="rId3" xr:uid="{00000000-0004-0000-0600-000002000000}"/>
    <hyperlink ref="BH8" r:id="rId4" xr:uid="{00000000-0004-0000-0600-000003000000}"/>
    <hyperlink ref="BH9" r:id="rId5" xr:uid="{00000000-0004-0000-0600-000004000000}"/>
    <hyperlink ref="AF8" r:id="rId6" xr:uid="{00000000-0004-0000-0600-000008000000}"/>
    <hyperlink ref="AF12" r:id="rId7" xr:uid="{00000000-0004-0000-0600-000009000000}"/>
    <hyperlink ref="BH13" r:id="rId8" xr:uid="{883A02DF-9F34-4638-8A9A-8DC91FC94F41}"/>
    <hyperlink ref="BH11" r:id="rId9" xr:uid="{00000000-0004-0000-0600-000007000000}"/>
    <hyperlink ref="BH10" r:id="rId10" xr:uid="{00000000-0004-0000-0600-000006000000}"/>
  </hyperlinks>
  <printOptions horizontalCentered="1" verticalCentered="1"/>
  <pageMargins left="0.25" right="0.25" top="0.75" bottom="0.75" header="0.3" footer="0.3"/>
  <pageSetup scale="63" orientation="portrait" r:id="rId11"/>
  <ignoredErrors>
    <ignoredError sqref="H63:J64 AF63:AH63 H66:J73 I65:J65 AF66:AH70 AG64:AH64 AG65:AH65 AF72:AH72 AG71:AH71 AG74:AH74 AG73:AH73" unlockedFormula="1"/>
  </ignoredErrors>
  <drawing r:id="rId12"/>
  <legacyDrawing r:id="rId1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1" tint="0.499984740745262"/>
  </sheetPr>
  <dimension ref="A1:P47"/>
  <sheetViews>
    <sheetView zoomScaleNormal="100" workbookViewId="0">
      <selection activeCell="F40" sqref="F40"/>
    </sheetView>
  </sheetViews>
  <sheetFormatPr defaultColWidth="8.8984375" defaultRowHeight="12.75"/>
  <cols>
    <col min="1" max="1" width="13.88671875" style="77" customWidth="1"/>
    <col min="2" max="2" width="14.15625" style="77" customWidth="1"/>
    <col min="3" max="3" width="12.5390625" style="77" customWidth="1"/>
    <col min="4" max="4" width="33.44140625" style="77" customWidth="1"/>
    <col min="5" max="5" width="11.59375" style="77" bestFit="1" customWidth="1"/>
    <col min="6" max="16" width="3.37109375" style="77" customWidth="1"/>
  </cols>
  <sheetData>
    <row r="1" spans="1:16" ht="20.25" customHeight="1">
      <c r="A1" s="1509" t="s">
        <v>679</v>
      </c>
      <c r="B1" s="1510"/>
      <c r="C1" s="1510"/>
      <c r="D1" s="1510"/>
      <c r="E1" s="1510"/>
      <c r="F1" s="1510"/>
      <c r="G1" s="1510"/>
      <c r="H1" s="1510"/>
      <c r="I1" s="1510"/>
      <c r="J1" s="1510"/>
      <c r="K1" s="1510"/>
      <c r="L1" s="1510"/>
      <c r="M1" s="1510"/>
      <c r="N1" s="1510"/>
      <c r="O1" s="1510"/>
      <c r="P1" s="1511"/>
    </row>
    <row r="2" spans="1:16" ht="28.5" customHeight="1" thickBot="1">
      <c r="A2" s="1512"/>
      <c r="B2" s="1513"/>
      <c r="C2" s="1513"/>
      <c r="D2" s="1513"/>
      <c r="E2" s="1513"/>
      <c r="F2" s="1513"/>
      <c r="G2" s="1513"/>
      <c r="H2" s="1513"/>
      <c r="I2" s="1513"/>
      <c r="J2" s="1513"/>
      <c r="K2" s="1513"/>
      <c r="L2" s="1513"/>
      <c r="M2" s="1513"/>
      <c r="N2" s="1513"/>
      <c r="O2" s="1513"/>
      <c r="P2" s="1514"/>
    </row>
    <row r="3" spans="1:16">
      <c r="A3" s="493"/>
      <c r="B3" s="494"/>
      <c r="C3" s="494"/>
      <c r="D3" s="494"/>
      <c r="E3" s="494"/>
      <c r="F3" s="494"/>
      <c r="G3" s="494"/>
      <c r="H3" s="494"/>
      <c r="I3" s="494"/>
      <c r="J3" s="494"/>
      <c r="K3" s="494"/>
      <c r="L3" s="494"/>
      <c r="M3" s="494"/>
      <c r="N3" s="494"/>
      <c r="O3" s="494"/>
      <c r="P3" s="495"/>
    </row>
    <row r="4" spans="1:16">
      <c r="A4" s="890" t="s">
        <v>790</v>
      </c>
      <c r="B4" s="191"/>
      <c r="C4" s="191"/>
      <c r="D4" s="191"/>
      <c r="E4" s="191"/>
      <c r="F4" s="191"/>
      <c r="G4" s="191"/>
      <c r="H4" s="191"/>
      <c r="I4" s="191"/>
      <c r="J4" s="191"/>
      <c r="K4" s="191"/>
      <c r="L4" s="191"/>
      <c r="M4" s="191"/>
      <c r="N4" s="191"/>
      <c r="O4" s="191"/>
      <c r="P4" s="582"/>
    </row>
    <row r="5" spans="1:16">
      <c r="A5" s="599"/>
      <c r="B5" s="191"/>
      <c r="C5" s="191"/>
      <c r="D5" s="191"/>
      <c r="E5" s="191"/>
      <c r="F5" s="191"/>
      <c r="G5" s="191"/>
      <c r="H5" s="191"/>
      <c r="I5" s="191"/>
      <c r="J5" s="191"/>
      <c r="K5" s="191"/>
      <c r="L5" s="191"/>
      <c r="M5" s="191"/>
      <c r="N5" s="191"/>
      <c r="O5" s="191"/>
      <c r="P5" s="582"/>
    </row>
    <row r="6" spans="1:16">
      <c r="A6" s="888" t="s">
        <v>330</v>
      </c>
      <c r="B6" s="892">
        <f>'Cost Week 1'!C59</f>
        <v>3089916</v>
      </c>
      <c r="C6" s="191"/>
      <c r="D6" s="191"/>
      <c r="E6" s="191"/>
      <c r="F6" s="191"/>
      <c r="G6" s="191"/>
      <c r="H6" s="191"/>
      <c r="I6" s="191"/>
      <c r="J6" s="191"/>
      <c r="K6" s="191"/>
      <c r="L6" s="191"/>
      <c r="M6" s="191"/>
      <c r="N6" s="191"/>
      <c r="O6" s="191"/>
      <c r="P6" s="582"/>
    </row>
    <row r="7" spans="1:16">
      <c r="A7" s="888" t="s">
        <v>791</v>
      </c>
      <c r="B7" s="892">
        <f>'Cost Week 1'!Y60</f>
        <v>2983089.85</v>
      </c>
      <c r="C7" s="191"/>
      <c r="D7" s="191"/>
      <c r="E7" s="191"/>
      <c r="F7" s="191"/>
      <c r="G7" s="191"/>
      <c r="H7" s="191"/>
      <c r="I7" s="191"/>
      <c r="J7" s="191"/>
      <c r="K7" s="191"/>
      <c r="L7" s="191"/>
      <c r="M7" s="191"/>
      <c r="N7" s="191"/>
      <c r="O7" s="191"/>
      <c r="P7" s="582"/>
    </row>
    <row r="8" spans="1:16">
      <c r="A8" s="897" t="s">
        <v>806</v>
      </c>
      <c r="B8" s="893">
        <f>B7/B6</f>
        <v>0.96542749058550459</v>
      </c>
      <c r="C8" s="231"/>
      <c r="D8" s="191"/>
      <c r="E8" s="191"/>
      <c r="F8" s="191"/>
      <c r="G8" s="191"/>
      <c r="H8" s="191"/>
      <c r="I8" s="191"/>
      <c r="J8" s="191"/>
      <c r="K8" s="191"/>
      <c r="L8" s="191"/>
      <c r="M8" s="191"/>
      <c r="N8" s="191"/>
      <c r="O8" s="191"/>
      <c r="P8" s="582"/>
    </row>
    <row r="9" spans="1:16">
      <c r="A9" s="599"/>
      <c r="B9" s="191"/>
      <c r="C9" s="191"/>
      <c r="D9" s="191"/>
      <c r="E9" s="191"/>
      <c r="F9" s="191"/>
      <c r="G9" s="191"/>
      <c r="H9" s="191"/>
      <c r="I9" s="191"/>
      <c r="J9" s="191"/>
      <c r="K9" s="191"/>
      <c r="L9" s="191"/>
      <c r="M9" s="191"/>
      <c r="N9" s="191"/>
      <c r="O9" s="191"/>
      <c r="P9" s="582"/>
    </row>
    <row r="10" spans="1:16">
      <c r="A10" s="888" t="s">
        <v>792</v>
      </c>
      <c r="B10" s="191"/>
      <c r="C10" s="898">
        <f>(Summary!M7-Summary!J7)*24</f>
        <v>-545.49999999994179</v>
      </c>
      <c r="D10"/>
      <c r="E10" s="191"/>
      <c r="F10" s="191"/>
      <c r="G10" s="191"/>
      <c r="H10" s="191"/>
      <c r="I10" s="191"/>
      <c r="J10" s="191"/>
      <c r="K10" s="191"/>
      <c r="L10" s="191"/>
      <c r="M10" s="191"/>
      <c r="N10" s="191"/>
      <c r="O10" s="191"/>
      <c r="P10" s="582"/>
    </row>
    <row r="11" spans="1:16">
      <c r="A11" s="888" t="s">
        <v>793</v>
      </c>
      <c r="B11" s="191"/>
      <c r="C11" s="899">
        <f>Summary!P7-Summary!I7</f>
        <v>10.354166666671517</v>
      </c>
      <c r="D11" s="191"/>
      <c r="E11" s="191"/>
      <c r="F11" s="191"/>
      <c r="G11" s="191"/>
      <c r="H11" s="191"/>
      <c r="I11" s="191"/>
      <c r="J11" s="191"/>
      <c r="K11" s="191"/>
      <c r="L11" s="191"/>
      <c r="M11" s="191"/>
      <c r="N11" s="191"/>
      <c r="O11" s="191"/>
      <c r="P11" s="582"/>
    </row>
    <row r="12" spans="1:16">
      <c r="A12" s="889" t="s">
        <v>794</v>
      </c>
      <c r="B12" s="191"/>
      <c r="C12" s="900">
        <f>C18-'Cover Page'!$H$36</f>
        <v>13.635416666671517</v>
      </c>
      <c r="D12" s="191"/>
      <c r="E12" s="191"/>
      <c r="F12" s="191"/>
      <c r="G12" s="191"/>
      <c r="H12" s="191"/>
      <c r="I12" s="191"/>
      <c r="J12" s="191"/>
      <c r="K12" s="191"/>
      <c r="L12" s="191"/>
      <c r="M12" s="191"/>
      <c r="N12" s="191"/>
      <c r="O12" s="191"/>
      <c r="P12" s="582"/>
    </row>
    <row r="13" spans="1:16">
      <c r="A13" s="888" t="s">
        <v>795</v>
      </c>
      <c r="B13" s="191"/>
      <c r="C13" s="898">
        <f>SUM(E23:E27)</f>
        <v>2.25</v>
      </c>
      <c r="D13" s="191"/>
      <c r="E13" s="191"/>
      <c r="F13" s="191"/>
      <c r="G13" s="191"/>
      <c r="H13" s="191"/>
      <c r="I13" s="191"/>
      <c r="J13" s="191"/>
      <c r="K13" s="191"/>
      <c r="L13" s="191"/>
      <c r="M13" s="191"/>
      <c r="N13" s="191"/>
      <c r="O13" s="191"/>
      <c r="P13" s="582"/>
    </row>
    <row r="14" spans="1:16">
      <c r="A14" s="889" t="s">
        <v>796</v>
      </c>
      <c r="B14" s="191"/>
      <c r="C14" s="900">
        <f>C12-(C13/24)</f>
        <v>13.541666666671517</v>
      </c>
      <c r="D14" s="191"/>
      <c r="E14" s="191"/>
      <c r="F14" s="191"/>
      <c r="G14" s="191"/>
      <c r="H14" s="191"/>
      <c r="I14" s="191"/>
      <c r="J14" s="191"/>
      <c r="K14" s="191"/>
      <c r="L14" s="191"/>
      <c r="M14" s="191"/>
      <c r="N14" s="191"/>
      <c r="O14" s="191"/>
      <c r="P14" s="582"/>
    </row>
    <row r="15" spans="1:16">
      <c r="A15" s="599"/>
      <c r="B15" s="191"/>
      <c r="C15" s="191"/>
      <c r="D15" s="191"/>
      <c r="E15" s="191"/>
      <c r="F15" s="191"/>
      <c r="G15" s="191"/>
      <c r="H15" s="191"/>
      <c r="I15" s="191"/>
      <c r="J15" s="191"/>
      <c r="K15" s="191"/>
      <c r="L15" s="191"/>
      <c r="M15" s="191"/>
      <c r="N15" s="191"/>
      <c r="O15" s="191"/>
      <c r="P15" s="582"/>
    </row>
    <row r="16" spans="1:16">
      <c r="A16" s="888" t="s">
        <v>797</v>
      </c>
      <c r="B16" s="272"/>
      <c r="C16" s="901">
        <f>'Prod. Csg Tally'!H3</f>
        <v>4405</v>
      </c>
      <c r="D16" s="191"/>
      <c r="E16" s="231"/>
      <c r="F16" s="191"/>
      <c r="G16" s="191"/>
      <c r="H16" s="191"/>
      <c r="I16" s="191"/>
      <c r="J16" s="191"/>
      <c r="K16" s="191"/>
      <c r="L16" s="191"/>
      <c r="M16" s="191"/>
      <c r="N16" s="191"/>
      <c r="O16" s="191"/>
      <c r="P16" s="582"/>
    </row>
    <row r="17" spans="1:16">
      <c r="A17" s="599"/>
      <c r="B17" s="191"/>
      <c r="C17" s="191"/>
      <c r="D17" s="191"/>
      <c r="E17" s="191"/>
      <c r="F17" s="191"/>
      <c r="G17" s="191"/>
      <c r="H17" s="191"/>
      <c r="I17" s="191"/>
      <c r="J17" s="191"/>
      <c r="K17" s="191"/>
      <c r="L17" s="191"/>
      <c r="M17" s="191"/>
      <c r="N17" s="191"/>
      <c r="O17" s="191"/>
      <c r="P17" s="582"/>
    </row>
    <row r="18" spans="1:16">
      <c r="A18" s="888" t="s">
        <v>798</v>
      </c>
      <c r="B18" s="191"/>
      <c r="C18" s="1508">
        <f>'DATA SHEET'!H40</f>
        <v>45546.333333333336</v>
      </c>
      <c r="D18" s="1508"/>
      <c r="E18" s="191"/>
      <c r="F18" s="191"/>
      <c r="G18" s="191"/>
      <c r="H18" s="191"/>
      <c r="I18" s="191"/>
      <c r="J18" s="191"/>
      <c r="K18" s="191"/>
      <c r="L18" s="191"/>
      <c r="M18" s="191"/>
      <c r="N18" s="191"/>
      <c r="O18" s="191"/>
      <c r="P18" s="582"/>
    </row>
    <row r="19" spans="1:16">
      <c r="A19" s="599"/>
      <c r="B19" s="191"/>
      <c r="C19" s="191"/>
      <c r="D19" s="191"/>
      <c r="E19" s="191"/>
      <c r="F19" s="191"/>
      <c r="G19" s="191"/>
      <c r="H19" s="191"/>
      <c r="I19" s="191"/>
      <c r="J19" s="191"/>
      <c r="K19" s="191"/>
      <c r="L19" s="191"/>
      <c r="M19" s="191"/>
      <c r="N19" s="191"/>
      <c r="O19" s="191"/>
      <c r="P19" s="582"/>
    </row>
    <row r="20" spans="1:16">
      <c r="A20" s="888" t="s">
        <v>799</v>
      </c>
      <c r="B20" s="191"/>
      <c r="C20" s="191"/>
      <c r="D20" s="191"/>
      <c r="E20" s="191"/>
      <c r="F20" s="191"/>
      <c r="G20" s="191"/>
      <c r="H20" s="191"/>
      <c r="I20" s="191"/>
      <c r="J20" s="191"/>
      <c r="K20" s="191"/>
      <c r="L20" s="191"/>
      <c r="M20" s="191"/>
      <c r="N20" s="191"/>
      <c r="O20" s="191"/>
      <c r="P20" s="582"/>
    </row>
    <row r="21" spans="1:16">
      <c r="A21" s="599"/>
      <c r="B21" s="191"/>
      <c r="C21" s="191"/>
      <c r="D21" s="191"/>
      <c r="E21" s="191"/>
      <c r="F21" s="191"/>
      <c r="G21" s="191"/>
      <c r="H21" s="191"/>
      <c r="I21" s="191"/>
      <c r="J21" s="191"/>
      <c r="K21" s="191"/>
      <c r="L21" s="191"/>
      <c r="M21" s="191"/>
      <c r="N21" s="191"/>
      <c r="O21" s="191"/>
      <c r="P21" s="582"/>
    </row>
    <row r="22" spans="1:16" ht="12" customHeight="1">
      <c r="A22" s="902" t="str">
        <f>Summary!Q6</f>
        <v>NPT Start</v>
      </c>
      <c r="B22" s="895" t="s">
        <v>703</v>
      </c>
      <c r="C22" s="894" t="str">
        <f>Summary!T6</f>
        <v>Company</v>
      </c>
      <c r="D22" s="894" t="str">
        <f>Summary!U6</f>
        <v>Description</v>
      </c>
      <c r="E22" s="894" t="str">
        <f>Summary!V6</f>
        <v>Total NPT</v>
      </c>
      <c r="F22" s="191"/>
      <c r="G22" s="191"/>
      <c r="H22" s="191"/>
      <c r="I22" s="191"/>
      <c r="J22" s="191"/>
      <c r="K22" s="191"/>
      <c r="L22" s="191"/>
      <c r="M22" s="191"/>
      <c r="N22" s="191"/>
      <c r="O22" s="191"/>
      <c r="P22" s="582"/>
    </row>
    <row r="23" spans="1:16">
      <c r="A23" s="903" t="str">
        <f>IF(Summary!Q7="","",Summary!Q7)</f>
        <v>2024-11-09-  2:30:00 AM</v>
      </c>
      <c r="B23" s="896">
        <f>IF(Summary!S7="","",Summary!S7)</f>
        <v>45225.197916666664</v>
      </c>
      <c r="C23" s="905" t="str">
        <f>IF(Summary!T7="","",Summary!T7)</f>
        <v>Pacesetter</v>
      </c>
      <c r="D23" s="891" t="str">
        <f>IF(Summary!U7="","",Summary!U7)</f>
        <v>Survey discrepency compared to Geo</v>
      </c>
      <c r="E23" s="904">
        <f>IF(Summary!V7="","",Summary!V7)</f>
        <v>2.25</v>
      </c>
      <c r="F23" s="191"/>
      <c r="G23" s="191"/>
      <c r="H23" s="191"/>
      <c r="I23" s="191"/>
      <c r="J23" s="191"/>
      <c r="K23" s="191"/>
      <c r="L23" s="191"/>
      <c r="M23" s="191"/>
      <c r="N23" s="191"/>
      <c r="O23" s="191"/>
      <c r="P23" s="582"/>
    </row>
    <row r="24" spans="1:16">
      <c r="A24" s="903" t="str">
        <f>IF(Summary!Q8="","",Summary!Q8)</f>
        <v/>
      </c>
      <c r="B24" s="896" t="str">
        <f>IF(Summary!S8="","",Summary!S8)</f>
        <v/>
      </c>
      <c r="C24" s="905" t="str">
        <f>IF(Summary!T8="","",Summary!T8)</f>
        <v/>
      </c>
      <c r="D24" s="891" t="str">
        <f>IF(Summary!U8="","",Summary!U8)</f>
        <v/>
      </c>
      <c r="E24" s="904" t="str">
        <f>IF(Summary!V8="","",Summary!V8)</f>
        <v/>
      </c>
      <c r="F24" s="191"/>
      <c r="G24" s="191"/>
      <c r="H24" s="191"/>
      <c r="I24" s="191"/>
      <c r="J24" s="191"/>
      <c r="K24" s="191"/>
      <c r="L24" s="191"/>
      <c r="M24" s="191"/>
      <c r="N24" s="191"/>
      <c r="O24" s="191"/>
      <c r="P24" s="582"/>
    </row>
    <row r="25" spans="1:16">
      <c r="A25" s="903" t="str">
        <f>IF(Summary!Q9="","",Summary!Q9)</f>
        <v/>
      </c>
      <c r="B25" s="896" t="str">
        <f>IF(Summary!S9="","",Summary!S9)</f>
        <v/>
      </c>
      <c r="C25" s="905" t="str">
        <f>IF(Summary!T9="","",Summary!T9)</f>
        <v/>
      </c>
      <c r="D25" s="891" t="str">
        <f>IF(Summary!U9="","",Summary!U9)</f>
        <v/>
      </c>
      <c r="E25" s="904" t="str">
        <f>IF(Summary!V9="","",Summary!V9)</f>
        <v/>
      </c>
      <c r="F25" s="191"/>
      <c r="G25" s="191"/>
      <c r="H25" s="191"/>
      <c r="I25" s="191"/>
      <c r="J25" s="191"/>
      <c r="K25" s="191"/>
      <c r="L25" s="191"/>
      <c r="M25" s="191"/>
      <c r="N25" s="191"/>
      <c r="O25" s="191"/>
      <c r="P25" s="582"/>
    </row>
    <row r="26" spans="1:16">
      <c r="A26" s="903" t="str">
        <f>IF(Summary!Q10="","",Summary!Q10)</f>
        <v/>
      </c>
      <c r="B26" s="896" t="str">
        <f>IF(Summary!S10="","",Summary!S10)</f>
        <v/>
      </c>
      <c r="C26" s="905" t="str">
        <f>IF(Summary!T10="","",Summary!T10)</f>
        <v/>
      </c>
      <c r="D26" s="891" t="str">
        <f>IF(Summary!U10="","",Summary!U10)</f>
        <v/>
      </c>
      <c r="E26" s="904" t="str">
        <f>IF(Summary!V10="","",Summary!V10)</f>
        <v/>
      </c>
      <c r="F26" s="191"/>
      <c r="G26" s="191"/>
      <c r="H26" s="191"/>
      <c r="I26" s="191"/>
      <c r="J26" s="191"/>
      <c r="K26" s="191"/>
      <c r="L26" s="191"/>
      <c r="M26" s="191"/>
      <c r="N26" s="191"/>
      <c r="O26" s="191"/>
      <c r="P26" s="582"/>
    </row>
    <row r="27" spans="1:16">
      <c r="A27" s="903" t="str">
        <f>IF(Summary!Q11="","",Summary!Q11)</f>
        <v/>
      </c>
      <c r="B27" s="896" t="str">
        <f>IF(Summary!S11="","",Summary!S11)</f>
        <v/>
      </c>
      <c r="C27" s="905" t="str">
        <f>IF(Summary!T11="","",Summary!T11)</f>
        <v/>
      </c>
      <c r="D27" s="891" t="str">
        <f>IF(Summary!U11="","",Summary!U11)</f>
        <v/>
      </c>
      <c r="E27" s="904" t="str">
        <f>IF(Summary!V11="","",Summary!V11)</f>
        <v/>
      </c>
      <c r="F27" s="191"/>
      <c r="G27" s="191"/>
      <c r="H27" s="191"/>
      <c r="I27" s="191"/>
      <c r="J27" s="191"/>
      <c r="K27" s="191"/>
      <c r="L27" s="191"/>
      <c r="M27" s="191"/>
      <c r="N27" s="191"/>
      <c r="O27" s="191"/>
      <c r="P27" s="582"/>
    </row>
    <row r="28" spans="1:16">
      <c r="A28" s="599"/>
      <c r="B28" s="191"/>
      <c r="C28" s="191"/>
      <c r="D28" s="191"/>
      <c r="E28" s="191"/>
      <c r="F28" s="191"/>
      <c r="G28" s="191"/>
      <c r="H28" s="191"/>
      <c r="I28" s="191"/>
      <c r="J28" s="191"/>
      <c r="K28" s="191"/>
      <c r="L28" s="191"/>
      <c r="M28" s="191"/>
      <c r="N28" s="191"/>
      <c r="O28" s="191"/>
      <c r="P28" s="582"/>
    </row>
    <row r="29" spans="1:16">
      <c r="A29" s="890" t="s">
        <v>800</v>
      </c>
      <c r="B29" s="191"/>
      <c r="C29" s="191"/>
      <c r="D29" s="191"/>
      <c r="E29" s="191"/>
      <c r="F29" s="191"/>
      <c r="G29" s="191"/>
      <c r="H29" s="191"/>
      <c r="I29" s="191"/>
      <c r="J29" s="191"/>
      <c r="K29" s="191"/>
      <c r="L29" s="191"/>
      <c r="M29" s="191"/>
      <c r="N29" s="191"/>
      <c r="O29" s="191"/>
      <c r="P29" s="582"/>
    </row>
    <row r="30" spans="1:16">
      <c r="A30" s="599"/>
      <c r="B30" s="191"/>
      <c r="C30" s="191"/>
      <c r="D30" s="191"/>
      <c r="E30" s="191"/>
      <c r="F30" s="191"/>
      <c r="G30" s="191"/>
      <c r="H30" s="191"/>
      <c r="I30" s="191"/>
      <c r="J30" s="191"/>
      <c r="K30" s="191"/>
      <c r="L30" s="191"/>
      <c r="M30" s="191"/>
      <c r="N30" s="191"/>
      <c r="O30" s="191"/>
      <c r="P30" s="582"/>
    </row>
    <row r="31" spans="1:16">
      <c r="A31" s="888" t="str">
        <f>INDEX('Costs Balance Forward'!B7:B56,MATCH(MIN('Costs Balance Forward'!E7:E56),'Costs Balance Forward'!E7:E56,0))</f>
        <v>ROAD AND LEASE PREP/MAINTENANCE</v>
      </c>
      <c r="B31" s="191"/>
      <c r="C31" s="191"/>
      <c r="D31" s="191"/>
      <c r="E31" s="191"/>
      <c r="F31" s="191"/>
      <c r="G31" s="191"/>
      <c r="H31" s="191"/>
      <c r="I31" s="191"/>
      <c r="J31" s="191"/>
      <c r="K31" s="191"/>
      <c r="L31" s="191"/>
      <c r="M31" s="191"/>
      <c r="N31" s="191"/>
      <c r="O31" s="191"/>
      <c r="P31" s="582"/>
    </row>
    <row r="32" spans="1:16">
      <c r="A32" s="888" t="s">
        <v>801</v>
      </c>
      <c r="B32" s="1507">
        <f>MIN('Costs Balance Forward'!E7:E56)</f>
        <v>-184008.58000000002</v>
      </c>
      <c r="C32" s="1507"/>
      <c r="D32" s="191"/>
      <c r="E32" s="191"/>
      <c r="F32" s="191"/>
      <c r="G32" s="191"/>
      <c r="H32" s="191"/>
      <c r="I32" s="191"/>
      <c r="J32" s="191"/>
      <c r="K32" s="191"/>
      <c r="L32" s="191"/>
      <c r="M32" s="191"/>
      <c r="N32" s="191"/>
      <c r="O32" s="191"/>
      <c r="P32" s="582"/>
    </row>
    <row r="33" spans="1:16">
      <c r="A33" s="599"/>
      <c r="B33" s="191"/>
      <c r="C33" s="191"/>
      <c r="D33" s="191"/>
      <c r="E33" s="191"/>
      <c r="F33" s="191"/>
      <c r="G33" s="191"/>
      <c r="H33" s="191"/>
      <c r="I33" s="191"/>
      <c r="J33" s="191"/>
      <c r="K33" s="191"/>
      <c r="L33" s="191"/>
      <c r="M33" s="191"/>
      <c r="N33" s="191"/>
      <c r="O33" s="191"/>
      <c r="P33" s="582"/>
    </row>
    <row r="34" spans="1:16">
      <c r="A34" s="599" t="str">
        <f>INDEX('Costs Balance Forward'!B7:B56,MATCH(MAX('Costs Balance Forward'!E7:E56),'Costs Balance Forward'!E7:E56,0))</f>
        <v>DRILLING ACCRUAL</v>
      </c>
      <c r="B34" s="191"/>
      <c r="C34" s="191"/>
      <c r="D34" s="191"/>
      <c r="E34" s="191"/>
      <c r="F34" s="191"/>
      <c r="G34" s="191"/>
      <c r="H34" s="191"/>
      <c r="I34" s="191"/>
      <c r="J34" s="191"/>
      <c r="K34" s="191"/>
      <c r="L34" s="191"/>
      <c r="M34" s="191"/>
      <c r="N34" s="191"/>
      <c r="O34" s="191"/>
      <c r="P34" s="582"/>
    </row>
    <row r="35" spans="1:16">
      <c r="A35" s="888" t="s">
        <v>802</v>
      </c>
      <c r="B35" s="1506">
        <f>MAX('Costs Balance Forward'!E10:E56)</f>
        <v>132624</v>
      </c>
      <c r="C35" s="1506"/>
      <c r="D35" s="191"/>
      <c r="E35" s="191"/>
      <c r="F35" s="191"/>
      <c r="G35" s="191"/>
      <c r="H35" s="191"/>
      <c r="I35" s="191"/>
      <c r="J35" s="191"/>
      <c r="K35" s="191"/>
      <c r="L35" s="191"/>
      <c r="M35" s="191"/>
      <c r="N35" s="191"/>
      <c r="O35" s="191"/>
      <c r="P35" s="582"/>
    </row>
    <row r="36" spans="1:16">
      <c r="A36" s="599"/>
      <c r="B36" s="191"/>
      <c r="C36" s="191"/>
      <c r="D36" s="191"/>
      <c r="E36" s="191"/>
      <c r="F36" s="191"/>
      <c r="G36" s="191"/>
      <c r="H36" s="191"/>
      <c r="I36" s="191"/>
      <c r="J36" s="191"/>
      <c r="K36" s="191"/>
      <c r="L36" s="191"/>
      <c r="M36" s="191"/>
      <c r="N36" s="191"/>
      <c r="O36" s="191"/>
      <c r="P36" s="582"/>
    </row>
    <row r="37" spans="1:16">
      <c r="A37" s="888" t="s">
        <v>803</v>
      </c>
      <c r="B37" s="191"/>
      <c r="C37" s="191"/>
      <c r="D37" s="191"/>
      <c r="E37" s="191"/>
      <c r="F37" s="191"/>
      <c r="G37" s="191"/>
      <c r="H37" s="191"/>
      <c r="I37" s="191"/>
      <c r="J37" s="191"/>
      <c r="K37" s="191"/>
      <c r="L37" s="191"/>
      <c r="M37" s="191"/>
      <c r="N37" s="191"/>
      <c r="O37" s="191"/>
      <c r="P37" s="582"/>
    </row>
    <row r="38" spans="1:16">
      <c r="A38" s="599"/>
      <c r="B38" s="191"/>
      <c r="C38" s="191"/>
      <c r="D38" s="191"/>
      <c r="E38" s="191"/>
      <c r="F38" s="191"/>
      <c r="G38" s="191"/>
      <c r="H38" s="191"/>
      <c r="I38" s="191"/>
      <c r="J38" s="191"/>
      <c r="K38" s="191"/>
      <c r="L38" s="191"/>
      <c r="M38" s="191"/>
      <c r="N38" s="191"/>
      <c r="O38" s="191"/>
      <c r="P38" s="582"/>
    </row>
    <row r="39" spans="1:16">
      <c r="A39" s="890" t="s">
        <v>804</v>
      </c>
      <c r="B39" s="191"/>
      <c r="C39" s="191"/>
      <c r="D39" s="191"/>
      <c r="E39" s="191"/>
      <c r="F39" s="191"/>
      <c r="G39" s="191"/>
      <c r="H39" s="191"/>
      <c r="I39" s="191"/>
      <c r="J39" s="191"/>
      <c r="K39" s="191"/>
      <c r="L39" s="191"/>
      <c r="M39" s="191"/>
      <c r="N39" s="191"/>
      <c r="O39" s="191"/>
      <c r="P39" s="582"/>
    </row>
    <row r="40" spans="1:16">
      <c r="A40" s="599"/>
      <c r="B40" s="191"/>
      <c r="C40" s="191"/>
      <c r="D40" s="191"/>
      <c r="E40" s="191"/>
      <c r="F40" s="191"/>
      <c r="G40" s="191"/>
      <c r="H40" s="191"/>
      <c r="I40" s="191"/>
      <c r="J40" s="191"/>
      <c r="K40" s="191"/>
      <c r="L40" s="191"/>
      <c r="M40" s="191"/>
      <c r="N40" s="191"/>
      <c r="O40" s="191"/>
      <c r="P40" s="582"/>
    </row>
    <row r="41" spans="1:16">
      <c r="A41" s="888" t="s">
        <v>805</v>
      </c>
      <c r="B41" s="191"/>
      <c r="C41" s="191"/>
      <c r="D41" s="191"/>
      <c r="E41" s="191"/>
      <c r="F41" s="191"/>
      <c r="G41" s="191"/>
      <c r="H41" s="191"/>
      <c r="I41" s="191"/>
      <c r="J41" s="191"/>
      <c r="K41" s="191"/>
      <c r="L41" s="191"/>
      <c r="M41" s="191"/>
      <c r="N41" s="191"/>
      <c r="O41" s="191"/>
      <c r="P41" s="582"/>
    </row>
    <row r="42" spans="1:16">
      <c r="A42" s="599"/>
      <c r="B42" s="191"/>
      <c r="C42" s="191"/>
      <c r="D42" s="191"/>
      <c r="E42" s="191"/>
      <c r="F42" s="191"/>
      <c r="G42" s="191"/>
      <c r="H42" s="191"/>
      <c r="I42" s="191"/>
      <c r="J42" s="191"/>
      <c r="K42" s="191"/>
      <c r="L42" s="191"/>
      <c r="M42" s="191"/>
      <c r="N42" s="191"/>
      <c r="O42" s="191"/>
      <c r="P42" s="582"/>
    </row>
    <row r="43" spans="1:16">
      <c r="A43" s="599"/>
      <c r="B43" s="191"/>
      <c r="C43" s="191"/>
      <c r="D43" s="191"/>
      <c r="E43" s="191"/>
      <c r="F43" s="191"/>
      <c r="G43" s="191"/>
      <c r="H43" s="191"/>
      <c r="I43" s="191"/>
      <c r="J43" s="191"/>
      <c r="K43" s="191"/>
      <c r="L43" s="191"/>
      <c r="M43" s="191"/>
      <c r="N43" s="191"/>
      <c r="O43" s="191"/>
      <c r="P43" s="582"/>
    </row>
    <row r="44" spans="1:16">
      <c r="A44" s="599"/>
      <c r="B44" s="191"/>
      <c r="C44" s="191"/>
      <c r="D44" s="191"/>
      <c r="E44" s="191"/>
      <c r="F44" s="191"/>
      <c r="G44" s="191"/>
      <c r="H44" s="191"/>
      <c r="I44" s="191"/>
      <c r="J44" s="191"/>
      <c r="K44" s="191"/>
      <c r="L44" s="191"/>
      <c r="M44" s="191"/>
      <c r="N44" s="191"/>
      <c r="O44" s="191"/>
      <c r="P44" s="582"/>
    </row>
    <row r="45" spans="1:16">
      <c r="A45" s="599"/>
      <c r="B45" s="191"/>
      <c r="C45" s="191"/>
      <c r="D45" s="191"/>
      <c r="E45" s="191"/>
      <c r="F45" s="191"/>
      <c r="G45" s="191"/>
      <c r="H45" s="191"/>
      <c r="I45" s="191"/>
      <c r="J45" s="191"/>
      <c r="K45" s="191"/>
      <c r="L45" s="191"/>
      <c r="M45" s="191"/>
      <c r="N45" s="191"/>
      <c r="O45" s="191"/>
      <c r="P45" s="582"/>
    </row>
    <row r="46" spans="1:16">
      <c r="A46" s="599"/>
      <c r="B46" s="191"/>
      <c r="C46" s="191"/>
      <c r="D46" s="191"/>
      <c r="E46" s="191"/>
      <c r="F46" s="191"/>
      <c r="G46" s="191"/>
      <c r="H46" s="191"/>
      <c r="I46" s="191"/>
      <c r="J46" s="191"/>
      <c r="K46" s="191"/>
      <c r="L46" s="191"/>
      <c r="M46" s="191"/>
      <c r="N46" s="191"/>
      <c r="O46" s="191"/>
      <c r="P46" s="582"/>
    </row>
    <row r="47" spans="1:16" ht="13.5" thickBot="1">
      <c r="A47" s="600"/>
      <c r="B47" s="291"/>
      <c r="C47" s="291"/>
      <c r="D47" s="291"/>
      <c r="E47" s="291"/>
      <c r="F47" s="291"/>
      <c r="G47" s="291"/>
      <c r="H47" s="291"/>
      <c r="I47" s="291"/>
      <c r="J47" s="291"/>
      <c r="K47" s="291"/>
      <c r="L47" s="291"/>
      <c r="M47" s="291"/>
      <c r="N47" s="291"/>
      <c r="O47" s="291"/>
      <c r="P47" s="601"/>
    </row>
  </sheetData>
  <mergeCells count="4">
    <mergeCell ref="B35:C35"/>
    <mergeCell ref="B32:C32"/>
    <mergeCell ref="C18:D18"/>
    <mergeCell ref="A1:P2"/>
  </mergeCells>
  <pageMargins left="0.7" right="0.7" top="0.75" bottom="0.75" header="0.3" footer="0.3"/>
  <pageSetup scale="75"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6">
    <pageSetUpPr fitToPage="1"/>
  </sheetPr>
  <dimension ref="A1:BD98"/>
  <sheetViews>
    <sheetView showGridLines="0" zoomScaleNormal="100" workbookViewId="0">
      <selection activeCell="I5" sqref="I5:J5"/>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598">
        <v>45531</v>
      </c>
      <c r="E4" s="1599"/>
      <c r="F4" s="825" t="s">
        <v>201</v>
      </c>
      <c r="G4" s="822"/>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c r="E7" s="1538"/>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92"/>
      <c r="E8" s="1575"/>
      <c r="F8" s="1593"/>
      <c r="G8" s="1576"/>
      <c r="H8" s="364" t="s">
        <v>204</v>
      </c>
      <c r="I8" s="1589"/>
      <c r="J8" s="1590"/>
      <c r="BD8" s="837">
        <v>6.25E-2</v>
      </c>
    </row>
    <row r="9" spans="1:56" ht="12" customHeight="1">
      <c r="A9" s="1553" t="s">
        <v>218</v>
      </c>
      <c r="B9" s="1554"/>
      <c r="C9" s="1555"/>
      <c r="D9" s="1579"/>
      <c r="E9" s="1580"/>
      <c r="F9" s="1580"/>
      <c r="G9" s="1581"/>
      <c r="H9" s="809" t="s">
        <v>250</v>
      </c>
      <c r="I9" s="831" t="s">
        <v>251</v>
      </c>
      <c r="J9" s="802" t="s">
        <v>252</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c r="E12" s="357" t="s">
        <v>173</v>
      </c>
      <c r="F12" s="52"/>
      <c r="G12" s="358" t="s">
        <v>53</v>
      </c>
      <c r="H12" s="33">
        <f>D13*0.00981</f>
        <v>0</v>
      </c>
      <c r="I12" s="38"/>
      <c r="J12" s="39"/>
      <c r="BD12" s="837">
        <v>0.104166666666667</v>
      </c>
    </row>
    <row r="13" spans="1:56" ht="12" customHeight="1">
      <c r="A13" s="1540" t="s">
        <v>54</v>
      </c>
      <c r="B13" s="1541"/>
      <c r="C13" s="1543"/>
      <c r="D13" s="35"/>
      <c r="E13" s="357" t="s">
        <v>57</v>
      </c>
      <c r="F13" s="52"/>
      <c r="G13" s="358" t="s">
        <v>237</v>
      </c>
      <c r="H13" s="33">
        <v>0</v>
      </c>
      <c r="I13" s="35"/>
      <c r="J13" s="295"/>
      <c r="BD13" s="837">
        <v>0.114583333333333</v>
      </c>
    </row>
    <row r="14" spans="1:56" ht="12" customHeight="1">
      <c r="A14" s="1540" t="s">
        <v>52</v>
      </c>
      <c r="B14" s="1541"/>
      <c r="C14" s="1543"/>
      <c r="D14" s="35"/>
      <c r="E14" s="357" t="s">
        <v>61</v>
      </c>
      <c r="F14" s="35"/>
      <c r="G14" s="358" t="s">
        <v>236</v>
      </c>
      <c r="H14" s="34">
        <v>0</v>
      </c>
      <c r="I14" s="35"/>
      <c r="J14" s="295"/>
      <c r="BD14" s="837">
        <v>0.125</v>
      </c>
    </row>
    <row r="15" spans="1:56" ht="12" customHeight="1">
      <c r="A15" s="1540" t="s">
        <v>55</v>
      </c>
      <c r="B15" s="1541"/>
      <c r="C15" s="1543"/>
      <c r="D15" s="47"/>
      <c r="E15" s="357" t="s">
        <v>60</v>
      </c>
      <c r="F15" s="57"/>
      <c r="G15" s="358" t="s">
        <v>223</v>
      </c>
      <c r="H15" s="34">
        <v>0</v>
      </c>
      <c r="I15" s="35"/>
      <c r="J15" s="295"/>
      <c r="BD15" s="837">
        <v>0.13541666666666699</v>
      </c>
    </row>
    <row r="16" spans="1:56" ht="12" customHeight="1">
      <c r="A16" s="1540" t="s">
        <v>172</v>
      </c>
      <c r="B16" s="1541"/>
      <c r="C16" s="1543"/>
      <c r="D16" s="47"/>
      <c r="E16" s="357" t="s">
        <v>27</v>
      </c>
      <c r="F16" s="35"/>
      <c r="G16" s="358" t="s">
        <v>224</v>
      </c>
      <c r="H16" s="34">
        <f>SUM(H13:H15)</f>
        <v>0</v>
      </c>
      <c r="I16" s="35"/>
      <c r="J16" s="295"/>
      <c r="BD16" s="837">
        <v>0.14583333333333301</v>
      </c>
    </row>
    <row r="17" spans="1:56" ht="12" customHeight="1">
      <c r="A17" s="1540" t="s">
        <v>56</v>
      </c>
      <c r="B17" s="1541"/>
      <c r="C17" s="1543"/>
      <c r="D17" s="35"/>
      <c r="E17" s="357" t="s">
        <v>58</v>
      </c>
      <c r="F17" s="38"/>
      <c r="G17" s="359" t="s">
        <v>59</v>
      </c>
      <c r="H17" s="53" t="e">
        <f>H14/(H25+H26)</f>
        <v>#DIV/0!</v>
      </c>
      <c r="I17" s="35"/>
      <c r="J17" s="295"/>
      <c r="BD17" s="837">
        <v>0.15625</v>
      </c>
    </row>
    <row r="18" spans="1:56" ht="12" customHeight="1">
      <c r="A18" s="1540" t="s">
        <v>247</v>
      </c>
      <c r="B18" s="1541"/>
      <c r="C18" s="1543"/>
      <c r="D18" s="36"/>
      <c r="E18" s="810" t="s">
        <v>248</v>
      </c>
      <c r="F18" s="36"/>
      <c r="G18" s="360" t="s">
        <v>62</v>
      </c>
      <c r="H18" s="54" t="e">
        <f>H16/(H25+H26)</f>
        <v>#DIV/0!</v>
      </c>
      <c r="I18" s="36"/>
      <c r="J18" s="37"/>
      <c r="BD18" s="837">
        <v>0.16666666666666699</v>
      </c>
    </row>
    <row r="19" spans="1:56" ht="12" customHeight="1">
      <c r="A19" s="811"/>
      <c r="B19" s="30"/>
      <c r="C19" s="30"/>
      <c r="D19" s="30"/>
      <c r="E19" s="30"/>
      <c r="F19" s="30"/>
      <c r="G19" s="30"/>
      <c r="H19" s="55"/>
      <c r="I19" s="56"/>
      <c r="J19" s="812"/>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0</v>
      </c>
      <c r="H25" s="597">
        <f>G25*F25</f>
        <v>0</v>
      </c>
      <c r="I25" s="2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c r="B29" s="1538"/>
      <c r="C29" s="1539"/>
      <c r="D29" s="25"/>
      <c r="E29" s="25"/>
      <c r="F29" s="25"/>
      <c r="G29" s="25"/>
      <c r="H29" s="25"/>
      <c r="I29" s="2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c r="B32" s="1538"/>
      <c r="C32" s="1539"/>
      <c r="D32" s="25"/>
      <c r="E32" s="26" t="str">
        <f>IF(D32="","",IF(J29="","",J29/D32))</f>
        <v/>
      </c>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c r="B40" s="1538"/>
      <c r="C40" s="1539"/>
      <c r="D40" s="113"/>
      <c r="E40" s="113"/>
      <c r="F40" s="113"/>
      <c r="G40" s="113"/>
      <c r="H40" s="113"/>
      <c r="I40" s="113"/>
      <c r="J40" s="39"/>
      <c r="BD40" s="837">
        <v>0.39583333333333298</v>
      </c>
    </row>
    <row r="41" spans="1:56" ht="12" customHeight="1">
      <c r="A41" s="1537"/>
      <c r="B41" s="1538"/>
      <c r="C41" s="1539"/>
      <c r="D41" s="25"/>
      <c r="E41" s="25"/>
      <c r="F41" s="25"/>
      <c r="G41" s="25"/>
      <c r="H41" s="25"/>
      <c r="I41" s="25"/>
      <c r="J41" s="295"/>
      <c r="BD41" s="837">
        <v>0.40625</v>
      </c>
    </row>
    <row r="42" spans="1:56" ht="12" customHeight="1">
      <c r="A42" s="1528"/>
      <c r="B42" s="1529"/>
      <c r="C42" s="1530"/>
      <c r="D42" s="32"/>
      <c r="E42" s="32"/>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154</v>
      </c>
      <c r="BD44" s="837">
        <v>0.4375</v>
      </c>
    </row>
    <row r="45" spans="1:56" ht="12" customHeight="1">
      <c r="A45" s="1547"/>
      <c r="B45" s="1548"/>
      <c r="C45" s="1549"/>
      <c r="D45" s="26"/>
      <c r="E45" s="29"/>
      <c r="F45" s="26"/>
      <c r="G45" s="29"/>
      <c r="H45" s="26"/>
      <c r="I45" s="26"/>
      <c r="J45" s="31"/>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40"/>
      <c r="J47" s="114">
        <f>SUM(A48:J48)</f>
        <v>0</v>
      </c>
      <c r="BD47" s="837">
        <v>0.46875</v>
      </c>
    </row>
    <row r="48" spans="1:56" ht="2.25" customHeight="1">
      <c r="A48" s="816"/>
      <c r="B48" s="115"/>
      <c r="C48" s="115"/>
      <c r="D48" s="616">
        <f>SUM(A45:J45)</f>
        <v>0</v>
      </c>
      <c r="E48" s="115"/>
      <c r="F48" s="115"/>
      <c r="G48" s="115"/>
      <c r="H48" s="616">
        <f>SUM(A47:I47)</f>
        <v>0</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1</v>
      </c>
      <c r="D50" s="1517" t="s">
        <v>782</v>
      </c>
      <c r="E50" s="1517"/>
      <c r="F50" s="1517"/>
      <c r="G50" s="1517"/>
      <c r="H50" s="1517"/>
      <c r="I50" s="1517"/>
      <c r="J50" s="1518"/>
      <c r="BD50" s="837">
        <v>0.5</v>
      </c>
    </row>
    <row r="51" spans="1:56" ht="12" customHeight="1">
      <c r="A51" s="841"/>
      <c r="B51" s="842" t="str">
        <f>IF(A51&lt;&gt;"","to","")</f>
        <v/>
      </c>
      <c r="C51" s="839"/>
      <c r="D51" s="1515"/>
      <c r="E51" s="1515"/>
      <c r="F51" s="1515"/>
      <c r="G51" s="1515"/>
      <c r="H51" s="1515"/>
      <c r="I51" s="1515"/>
      <c r="J51" s="1516"/>
      <c r="BD51" s="837">
        <v>0.51041666666666696</v>
      </c>
    </row>
    <row r="52" spans="1:56" ht="12" customHeight="1">
      <c r="A52" s="841"/>
      <c r="B52" s="842" t="str">
        <f t="shared" ref="B52:B73" si="0">IF(A52&lt;&gt;"","to","")</f>
        <v/>
      </c>
      <c r="C52" s="839"/>
      <c r="D52" s="1515"/>
      <c r="E52" s="1515"/>
      <c r="F52" s="1515"/>
      <c r="G52" s="1515"/>
      <c r="H52" s="1515"/>
      <c r="I52" s="1515"/>
      <c r="J52" s="1516"/>
      <c r="BD52" s="837">
        <v>0.52083333333333304</v>
      </c>
    </row>
    <row r="53" spans="1:56" ht="12" customHeight="1">
      <c r="A53" s="841"/>
      <c r="B53" s="842" t="str">
        <f t="shared" si="0"/>
        <v/>
      </c>
      <c r="C53" s="839"/>
      <c r="D53" s="1515"/>
      <c r="E53" s="1515"/>
      <c r="F53" s="1515"/>
      <c r="G53" s="1515"/>
      <c r="H53" s="1515"/>
      <c r="I53" s="1515"/>
      <c r="J53" s="1516"/>
      <c r="BD53" s="837">
        <v>0.53125</v>
      </c>
    </row>
    <row r="54" spans="1:56" ht="12" customHeight="1">
      <c r="A54" s="841"/>
      <c r="B54" s="842" t="str">
        <f t="shared" si="0"/>
        <v/>
      </c>
      <c r="C54" s="839"/>
      <c r="D54" s="1515"/>
      <c r="E54" s="1515"/>
      <c r="F54" s="1515"/>
      <c r="G54" s="1515"/>
      <c r="H54" s="1515"/>
      <c r="I54" s="1515"/>
      <c r="J54" s="1516"/>
      <c r="BD54" s="837">
        <v>0.54166666666666696</v>
      </c>
    </row>
    <row r="55" spans="1:56" ht="12" customHeight="1">
      <c r="A55" s="841"/>
      <c r="B55" s="842" t="str">
        <f t="shared" si="0"/>
        <v/>
      </c>
      <c r="C55" s="839"/>
      <c r="D55" s="1515"/>
      <c r="E55" s="1515"/>
      <c r="F55" s="1515"/>
      <c r="G55" s="1515"/>
      <c r="H55" s="1515"/>
      <c r="I55" s="1515"/>
      <c r="J55" s="1516"/>
      <c r="BD55" s="837">
        <v>0.55208333333333304</v>
      </c>
    </row>
    <row r="56" spans="1:56" ht="12" customHeight="1">
      <c r="A56" s="841"/>
      <c r="B56" s="842" t="str">
        <f t="shared" si="0"/>
        <v/>
      </c>
      <c r="C56" s="839"/>
      <c r="D56" s="1515"/>
      <c r="E56" s="1515"/>
      <c r="F56" s="1515"/>
      <c r="G56" s="1515"/>
      <c r="H56" s="1515"/>
      <c r="I56" s="1515"/>
      <c r="J56" s="1516"/>
      <c r="BD56" s="837">
        <v>0.5625</v>
      </c>
    </row>
    <row r="57" spans="1:56" ht="12" customHeight="1">
      <c r="A57" s="841"/>
      <c r="B57" s="842" t="str">
        <f t="shared" si="0"/>
        <v/>
      </c>
      <c r="C57" s="839"/>
      <c r="D57" s="1515"/>
      <c r="E57" s="1515"/>
      <c r="F57" s="1515"/>
      <c r="G57" s="1515"/>
      <c r="H57" s="1515"/>
      <c r="I57" s="1515"/>
      <c r="J57" s="1516"/>
      <c r="BD57" s="837">
        <v>0.57291666666666696</v>
      </c>
    </row>
    <row r="58" spans="1:56" ht="12" customHeight="1">
      <c r="A58" s="841"/>
      <c r="B58" s="842" t="str">
        <f t="shared" si="0"/>
        <v/>
      </c>
      <c r="C58" s="839"/>
      <c r="D58" s="1515"/>
      <c r="E58" s="1515"/>
      <c r="F58" s="1515"/>
      <c r="G58" s="1515"/>
      <c r="H58" s="1515"/>
      <c r="I58" s="1515"/>
      <c r="J58" s="1516"/>
      <c r="BD58" s="837">
        <v>0.58333333333333304</v>
      </c>
    </row>
    <row r="59" spans="1:56" ht="12" customHeight="1">
      <c r="A59" s="841"/>
      <c r="B59" s="842" t="str">
        <f t="shared" si="0"/>
        <v/>
      </c>
      <c r="C59" s="839"/>
      <c r="D59" s="1515"/>
      <c r="E59" s="1515"/>
      <c r="F59" s="1515"/>
      <c r="G59" s="1515"/>
      <c r="H59" s="1515"/>
      <c r="I59" s="1515"/>
      <c r="J59" s="1516"/>
      <c r="BD59" s="837">
        <v>0.59375</v>
      </c>
    </row>
    <row r="60" spans="1:56" ht="12" customHeight="1">
      <c r="A60" s="841"/>
      <c r="B60" s="842" t="str">
        <f t="shared" si="0"/>
        <v/>
      </c>
      <c r="C60" s="839"/>
      <c r="D60" s="1515"/>
      <c r="E60" s="1515"/>
      <c r="F60" s="1515"/>
      <c r="G60" s="1515"/>
      <c r="H60" s="1515"/>
      <c r="I60" s="1515"/>
      <c r="J60" s="1516"/>
      <c r="BD60" s="837">
        <v>0.60416666666666696</v>
      </c>
    </row>
    <row r="61" spans="1:56" ht="12" customHeight="1">
      <c r="A61" s="841"/>
      <c r="B61" s="842" t="str">
        <f t="shared" si="0"/>
        <v/>
      </c>
      <c r="C61" s="839"/>
      <c r="D61" s="1515"/>
      <c r="E61" s="1515"/>
      <c r="F61" s="1515"/>
      <c r="G61" s="1515"/>
      <c r="H61" s="1515"/>
      <c r="I61" s="1515"/>
      <c r="J61" s="1516"/>
      <c r="BD61" s="837">
        <v>0.61458333333333304</v>
      </c>
    </row>
    <row r="62" spans="1:56" ht="12" customHeight="1">
      <c r="A62" s="841"/>
      <c r="B62" s="842" t="str">
        <f t="shared" si="0"/>
        <v/>
      </c>
      <c r="C62" s="839"/>
      <c r="D62" s="1515"/>
      <c r="E62" s="1515"/>
      <c r="F62" s="1515"/>
      <c r="G62" s="1515"/>
      <c r="H62" s="1515"/>
      <c r="I62" s="1515"/>
      <c r="J62" s="1516"/>
      <c r="BD62" s="837">
        <v>0.625</v>
      </c>
    </row>
    <row r="63" spans="1:56" ht="12" customHeight="1">
      <c r="A63" s="841"/>
      <c r="B63" s="842" t="str">
        <f t="shared" si="0"/>
        <v/>
      </c>
      <c r="C63" s="839"/>
      <c r="D63" s="1515"/>
      <c r="E63" s="1515"/>
      <c r="F63" s="1515"/>
      <c r="G63" s="1515"/>
      <c r="H63" s="1515"/>
      <c r="I63" s="1515"/>
      <c r="J63" s="1516"/>
      <c r="BD63" s="837">
        <v>0.63541666666666696</v>
      </c>
    </row>
    <row r="64" spans="1:56" ht="12" customHeight="1">
      <c r="A64" s="841"/>
      <c r="B64" s="842" t="str">
        <f t="shared" si="0"/>
        <v/>
      </c>
      <c r="C64" s="839"/>
      <c r="D64" s="1515"/>
      <c r="E64" s="1515"/>
      <c r="F64" s="1515"/>
      <c r="G64" s="1515"/>
      <c r="H64" s="1515"/>
      <c r="I64" s="1515"/>
      <c r="J64" s="1516"/>
      <c r="BD64" s="837">
        <v>0.64583333333333304</v>
      </c>
    </row>
    <row r="65" spans="1:56" ht="12" customHeight="1">
      <c r="A65" s="841"/>
      <c r="B65" s="842" t="str">
        <f t="shared" si="0"/>
        <v/>
      </c>
      <c r="C65" s="839"/>
      <c r="D65" s="1515"/>
      <c r="E65" s="1515"/>
      <c r="F65" s="1515"/>
      <c r="G65" s="1515"/>
      <c r="H65" s="1515"/>
      <c r="I65" s="1515"/>
      <c r="J65" s="1516"/>
      <c r="BD65" s="837">
        <v>0.65625</v>
      </c>
    </row>
    <row r="66" spans="1:56" ht="12" customHeight="1">
      <c r="A66" s="841"/>
      <c r="B66" s="842" t="str">
        <f t="shared" si="0"/>
        <v/>
      </c>
      <c r="C66" s="839"/>
      <c r="D66" s="1515"/>
      <c r="E66" s="1515"/>
      <c r="F66" s="1515"/>
      <c r="G66" s="1515"/>
      <c r="H66" s="1515"/>
      <c r="I66" s="1515"/>
      <c r="J66" s="1516"/>
      <c r="BD66" s="837">
        <v>0.66666666666666696</v>
      </c>
    </row>
    <row r="67" spans="1:56" ht="12" customHeight="1">
      <c r="A67" s="841"/>
      <c r="B67" s="842" t="str">
        <f t="shared" si="0"/>
        <v/>
      </c>
      <c r="C67" s="839"/>
      <c r="D67" s="1515"/>
      <c r="E67" s="1515"/>
      <c r="F67" s="1515"/>
      <c r="G67" s="1515"/>
      <c r="H67" s="1515"/>
      <c r="I67" s="1515"/>
      <c r="J67" s="1516"/>
      <c r="BD67" s="837">
        <v>0.67708333333333304</v>
      </c>
    </row>
    <row r="68" spans="1:56" ht="12" customHeight="1">
      <c r="A68" s="841"/>
      <c r="B68" s="842" t="str">
        <f t="shared" si="0"/>
        <v/>
      </c>
      <c r="C68" s="839"/>
      <c r="D68" s="1515"/>
      <c r="E68" s="1515"/>
      <c r="F68" s="1515"/>
      <c r="G68" s="1515"/>
      <c r="H68" s="1515"/>
      <c r="I68" s="1515"/>
      <c r="J68" s="1516"/>
      <c r="BD68" s="837">
        <v>0.6875</v>
      </c>
    </row>
    <row r="69" spans="1:56" ht="12" customHeight="1">
      <c r="A69" s="841"/>
      <c r="B69" s="842" t="str">
        <f t="shared" si="0"/>
        <v/>
      </c>
      <c r="C69" s="839"/>
      <c r="D69" s="1515"/>
      <c r="E69" s="1515"/>
      <c r="F69" s="1515"/>
      <c r="G69" s="1515"/>
      <c r="H69" s="1515"/>
      <c r="I69" s="1515"/>
      <c r="J69" s="1516"/>
      <c r="BD69" s="837">
        <v>0.69791666666666696</v>
      </c>
    </row>
    <row r="70" spans="1:56" ht="12" customHeight="1">
      <c r="A70" s="841"/>
      <c r="B70" s="842" t="str">
        <f t="shared" si="0"/>
        <v/>
      </c>
      <c r="C70" s="839"/>
      <c r="D70" s="1515"/>
      <c r="E70" s="1515"/>
      <c r="F70" s="1515"/>
      <c r="G70" s="1515"/>
      <c r="H70" s="1515"/>
      <c r="I70" s="1515"/>
      <c r="J70" s="1516"/>
      <c r="BD70" s="837">
        <v>0.70833333333333304</v>
      </c>
    </row>
    <row r="71" spans="1:56" ht="12" customHeight="1">
      <c r="A71" s="841"/>
      <c r="B71" s="842" t="str">
        <f t="shared" si="0"/>
        <v/>
      </c>
      <c r="C71" s="839"/>
      <c r="D71" s="1515"/>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c r="BD74" s="837">
        <v>0.75</v>
      </c>
    </row>
    <row r="75" spans="1:56" ht="12" customHeight="1">
      <c r="A75" s="1519" t="s">
        <v>11</v>
      </c>
      <c r="B75" s="1520"/>
      <c r="C75" s="1521"/>
      <c r="D75" s="355" t="str">
        <f>'DATA SHEET'!H27</f>
        <v>Stampede Drilling</v>
      </c>
      <c r="E75" s="356">
        <f>'DATA SHEET'!H28</f>
        <v>21</v>
      </c>
      <c r="F75" s="574" t="s">
        <v>207</v>
      </c>
      <c r="G75" s="1588" t="s">
        <v>174</v>
      </c>
      <c r="H75" s="1539"/>
      <c r="I75" s="574" t="s">
        <v>87</v>
      </c>
      <c r="J75" s="46"/>
      <c r="BD75" s="837">
        <v>0.76041666666666696</v>
      </c>
    </row>
    <row r="76" spans="1:56" ht="12" customHeight="1">
      <c r="A76" s="1519" t="s">
        <v>32</v>
      </c>
      <c r="B76" s="1520"/>
      <c r="C76" s="1521"/>
      <c r="D76" s="355" t="str">
        <f>'DATA SHEET'!H29</f>
        <v>Dan Chabot</v>
      </c>
      <c r="E76" s="356" t="str">
        <f>'DATA SHEET'!H30</f>
        <v>(780) 222-1051</v>
      </c>
      <c r="F76" s="1572" t="s">
        <v>219</v>
      </c>
      <c r="G76" s="1573"/>
      <c r="H76" s="1574"/>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D1:G3"/>
    <mergeCell ref="F76:G76"/>
    <mergeCell ref="H76:J76"/>
    <mergeCell ref="D77:J77"/>
    <mergeCell ref="D9:G9"/>
    <mergeCell ref="I4:J4"/>
    <mergeCell ref="I5:J5"/>
    <mergeCell ref="I6:J6"/>
    <mergeCell ref="G75:H75"/>
    <mergeCell ref="I8:J8"/>
    <mergeCell ref="I7:J7"/>
    <mergeCell ref="D8:G8"/>
    <mergeCell ref="D5:E5"/>
    <mergeCell ref="D7:E7"/>
    <mergeCell ref="D6:G6"/>
    <mergeCell ref="D4:E4"/>
    <mergeCell ref="A4:C4"/>
    <mergeCell ref="A5:C5"/>
    <mergeCell ref="A6:C6"/>
    <mergeCell ref="A7:C7"/>
    <mergeCell ref="A8:C8"/>
    <mergeCell ref="A9:C9"/>
    <mergeCell ref="A11:C11"/>
    <mergeCell ref="A12:C12"/>
    <mergeCell ref="A13:C13"/>
    <mergeCell ref="A14:C14"/>
    <mergeCell ref="A15:C15"/>
    <mergeCell ref="A16:C16"/>
    <mergeCell ref="A17:C17"/>
    <mergeCell ref="A18:C18"/>
    <mergeCell ref="A74:C74"/>
    <mergeCell ref="A37:C37"/>
    <mergeCell ref="A40:C40"/>
    <mergeCell ref="A39:C39"/>
    <mergeCell ref="A41:C41"/>
    <mergeCell ref="A42:C42"/>
    <mergeCell ref="A44:C44"/>
    <mergeCell ref="A45:C45"/>
    <mergeCell ref="A46:C46"/>
    <mergeCell ref="A47:C47"/>
    <mergeCell ref="A75:C75"/>
    <mergeCell ref="A76:C76"/>
    <mergeCell ref="A77:C77"/>
    <mergeCell ref="A21:C21"/>
    <mergeCell ref="A22:C22"/>
    <mergeCell ref="A24:C24"/>
    <mergeCell ref="A25:C25"/>
    <mergeCell ref="A26:C26"/>
    <mergeCell ref="A29:C29"/>
    <mergeCell ref="A30:C30"/>
    <mergeCell ref="A28:C28"/>
    <mergeCell ref="A31:C31"/>
    <mergeCell ref="A32:C32"/>
    <mergeCell ref="A33:C33"/>
    <mergeCell ref="A35:C35"/>
    <mergeCell ref="A36:C36"/>
    <mergeCell ref="D50:J50"/>
    <mergeCell ref="D51:J51"/>
    <mergeCell ref="D52:J52"/>
    <mergeCell ref="D53:J53"/>
    <mergeCell ref="D54:J54"/>
    <mergeCell ref="D55:J55"/>
    <mergeCell ref="D56:J56"/>
    <mergeCell ref="D57:J57"/>
    <mergeCell ref="D58:J58"/>
    <mergeCell ref="D59:J59"/>
    <mergeCell ref="D60:J60"/>
    <mergeCell ref="D61:J61"/>
    <mergeCell ref="D62:J62"/>
    <mergeCell ref="D63:J63"/>
    <mergeCell ref="D64:J64"/>
    <mergeCell ref="D70:J70"/>
    <mergeCell ref="D71:J71"/>
    <mergeCell ref="D72:J72"/>
    <mergeCell ref="D73:J73"/>
    <mergeCell ref="D65:J65"/>
    <mergeCell ref="D66:J66"/>
    <mergeCell ref="D67:J67"/>
    <mergeCell ref="D68:J68"/>
    <mergeCell ref="D69:J69"/>
  </mergeCells>
  <phoneticPr fontId="33" type="noConversion"/>
  <conditionalFormatting sqref="J74">
    <cfRule type="expression" dxfId="195" priority="2">
      <formula>ISBLANK(J74)</formula>
    </cfRule>
  </conditionalFormatting>
  <conditionalFormatting sqref="J75">
    <cfRule type="expression" dxfId="194" priority="1">
      <formula>ISBLANK($J$75)</formula>
    </cfRule>
  </conditionalFormatting>
  <dataValidations count="1">
    <dataValidation type="list" allowBlank="1" showInputMessage="1" showErrorMessage="1" sqref="A50:A73 C50:C73" xr:uid="{00000000-0002-0000-0800-000000000000}">
      <formula1>$BD$2:$BD$98</formula1>
    </dataValidation>
  </dataValidations>
  <printOptions horizontalCentered="1"/>
  <pageMargins left="0.5" right="0.5" top="0.5" bottom="0" header="0" footer="0"/>
  <pageSetup scale="84" orientation="portrait" horizontalDpi="4294967294" verticalDpi="360" r:id="rId1"/>
  <headerFooter alignWithMargins="0"/>
  <ignoredErrors>
    <ignoredError sqref="H16 H12 G26 G25:H25" unlockedFormula="1"/>
    <ignoredError sqref="H18" evalError="1" unlockedFormula="1"/>
  </ignoredError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8CE77-7491-4C64-918E-12BFDC451984}">
  <sheetPr codeName="Sheet107">
    <pageSetUpPr fitToPage="1"/>
  </sheetPr>
  <dimension ref="A1:BD98"/>
  <sheetViews>
    <sheetView showGridLines="0" topLeftCell="E73" zoomScale="180" zoomScaleNormal="180"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03">
        <v>45531</v>
      </c>
      <c r="E4" s="1604"/>
      <c r="F4" s="825" t="s">
        <v>201</v>
      </c>
      <c r="G4" s="1013" t="s">
        <v>1658</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c r="E7" s="1538"/>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92" t="s">
        <v>1136</v>
      </c>
      <c r="E8" s="1575"/>
      <c r="F8" s="1593"/>
      <c r="G8" s="1576"/>
      <c r="H8" s="364" t="s">
        <v>204</v>
      </c>
      <c r="I8" s="1589"/>
      <c r="J8" s="1590"/>
      <c r="BD8" s="837">
        <v>6.25E-2</v>
      </c>
    </row>
    <row r="9" spans="1:56" ht="12" customHeight="1">
      <c r="A9" s="1553" t="s">
        <v>218</v>
      </c>
      <c r="B9" s="1554"/>
      <c r="C9" s="1555"/>
      <c r="D9" s="1579" t="s">
        <v>1155</v>
      </c>
      <c r="E9" s="1580"/>
      <c r="F9" s="1580"/>
      <c r="G9" s="1581"/>
      <c r="H9" s="809" t="s">
        <v>250</v>
      </c>
      <c r="I9" s="831" t="s">
        <v>1062</v>
      </c>
      <c r="J9" s="802" t="s">
        <v>1063</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c r="E12" s="357" t="s">
        <v>173</v>
      </c>
      <c r="F12" s="52"/>
      <c r="G12" s="358" t="s">
        <v>53</v>
      </c>
      <c r="H12" s="33"/>
      <c r="I12" s="38" t="s">
        <v>1064</v>
      </c>
      <c r="J12" s="39"/>
      <c r="BD12" s="837">
        <v>0.104166666666667</v>
      </c>
    </row>
    <row r="13" spans="1:56" ht="12" customHeight="1">
      <c r="A13" s="1540" t="s">
        <v>54</v>
      </c>
      <c r="B13" s="1541"/>
      <c r="C13" s="1543"/>
      <c r="D13" s="35"/>
      <c r="E13" s="357" t="s">
        <v>57</v>
      </c>
      <c r="F13" s="52"/>
      <c r="G13" s="358" t="s">
        <v>237</v>
      </c>
      <c r="H13" s="33"/>
      <c r="I13" s="35" t="s">
        <v>1065</v>
      </c>
      <c r="J13" s="295"/>
      <c r="BD13" s="837">
        <v>0.114583333333333</v>
      </c>
    </row>
    <row r="14" spans="1:56" ht="12" customHeight="1">
      <c r="A14" s="1540" t="s">
        <v>52</v>
      </c>
      <c r="B14" s="1541"/>
      <c r="C14" s="1543"/>
      <c r="D14" s="35"/>
      <c r="E14" s="357" t="s">
        <v>61</v>
      </c>
      <c r="F14" s="35"/>
      <c r="G14" s="358" t="s">
        <v>236</v>
      </c>
      <c r="H14" s="34"/>
      <c r="I14" s="35" t="s">
        <v>1066</v>
      </c>
      <c r="J14" s="295"/>
      <c r="BD14" s="837">
        <v>0.125</v>
      </c>
    </row>
    <row r="15" spans="1:56" ht="12" customHeight="1">
      <c r="A15" s="1540" t="s">
        <v>55</v>
      </c>
      <c r="B15" s="1541"/>
      <c r="C15" s="1543"/>
      <c r="D15" s="47"/>
      <c r="E15" s="357" t="s">
        <v>60</v>
      </c>
      <c r="F15" s="57"/>
      <c r="G15" s="358" t="s">
        <v>223</v>
      </c>
      <c r="H15" s="34"/>
      <c r="I15" s="35" t="s">
        <v>1067</v>
      </c>
      <c r="J15" s="295"/>
      <c r="BD15" s="837">
        <v>0.13541666666666699</v>
      </c>
    </row>
    <row r="16" spans="1:56" ht="12" customHeight="1">
      <c r="A16" s="1540" t="s">
        <v>172</v>
      </c>
      <c r="B16" s="1541"/>
      <c r="C16" s="1543"/>
      <c r="D16" s="47"/>
      <c r="E16" s="357" t="s">
        <v>27</v>
      </c>
      <c r="F16" s="35"/>
      <c r="G16" s="358" t="s">
        <v>224</v>
      </c>
      <c r="H16" s="34">
        <f>SUM(H13:H15)</f>
        <v>0</v>
      </c>
      <c r="I16" s="35" t="s">
        <v>1068</v>
      </c>
      <c r="J16" s="295"/>
      <c r="BD16" s="837">
        <v>0.14583333333333301</v>
      </c>
    </row>
    <row r="17" spans="1:56" ht="12" customHeight="1">
      <c r="A17" s="1540" t="s">
        <v>56</v>
      </c>
      <c r="B17" s="1541"/>
      <c r="C17" s="1543"/>
      <c r="D17" s="35"/>
      <c r="E17" s="357" t="s">
        <v>58</v>
      </c>
      <c r="F17" s="38"/>
      <c r="G17" s="359" t="s">
        <v>59</v>
      </c>
      <c r="H17" s="53" t="e">
        <f>H14/(H25+H26)</f>
        <v>#DIV/0!</v>
      </c>
      <c r="I17" s="35" t="s">
        <v>1069</v>
      </c>
      <c r="J17" s="295"/>
      <c r="BD17" s="837">
        <v>0.15625</v>
      </c>
    </row>
    <row r="18" spans="1:56" ht="12" customHeight="1">
      <c r="A18" s="1540" t="s">
        <v>247</v>
      </c>
      <c r="B18" s="1541"/>
      <c r="C18" s="1543"/>
      <c r="D18" s="36"/>
      <c r="E18" s="810" t="s">
        <v>248</v>
      </c>
      <c r="F18" s="36"/>
      <c r="G18" s="360" t="s">
        <v>62</v>
      </c>
      <c r="H18" s="54" t="e">
        <f>H16/(H25+H26)</f>
        <v>#DIV/0!</v>
      </c>
      <c r="I18" s="36" t="s">
        <v>956</v>
      </c>
      <c r="J18" s="37"/>
      <c r="BD18" s="837">
        <v>0.16666666666666699</v>
      </c>
    </row>
    <row r="19" spans="1:56" ht="12" customHeight="1">
      <c r="A19" s="811"/>
      <c r="B19" s="30"/>
      <c r="C19" s="30"/>
      <c r="D19" s="30"/>
      <c r="E19" s="30"/>
      <c r="F19" s="30"/>
      <c r="G19" s="30"/>
      <c r="H19" s="55"/>
      <c r="I19" s="56"/>
      <c r="J19" s="812"/>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1137</v>
      </c>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c r="H25" s="597">
        <f>G25*F25</f>
        <v>0</v>
      </c>
      <c r="I25" s="25">
        <v>12400</v>
      </c>
      <c r="J25" s="295">
        <v>32.43</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c r="H26" s="598">
        <f>G26*F26</f>
        <v>0</v>
      </c>
      <c r="I26" s="32">
        <v>12400</v>
      </c>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c r="B29" s="1538"/>
      <c r="C29" s="1539"/>
      <c r="D29" s="25"/>
      <c r="E29" s="25"/>
      <c r="F29" s="25"/>
      <c r="G29" s="25"/>
      <c r="H29" s="25"/>
      <c r="I29" s="2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c r="B32" s="1538"/>
      <c r="C32" s="1539"/>
      <c r="D32" s="25"/>
      <c r="E32" s="26"/>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1055</v>
      </c>
      <c r="B40" s="1538"/>
      <c r="C40" s="1539"/>
      <c r="D40" s="113"/>
      <c r="E40" s="113" t="s">
        <v>1056</v>
      </c>
      <c r="F40" s="113"/>
      <c r="G40" s="113" t="s">
        <v>1057</v>
      </c>
      <c r="H40" s="113"/>
      <c r="I40" s="113" t="s">
        <v>1058</v>
      </c>
      <c r="J40" s="39"/>
      <c r="BD40" s="837">
        <v>0.39583333333333298</v>
      </c>
    </row>
    <row r="41" spans="1:56" ht="12" customHeight="1">
      <c r="A41" s="1537" t="s">
        <v>1059</v>
      </c>
      <c r="B41" s="1538"/>
      <c r="C41" s="1539"/>
      <c r="D41" s="25"/>
      <c r="E41" s="25" t="s">
        <v>1060</v>
      </c>
      <c r="F41" s="25"/>
      <c r="G41" s="25" t="s">
        <v>1057</v>
      </c>
      <c r="H41" s="25"/>
      <c r="I41" s="25" t="s">
        <v>1061</v>
      </c>
      <c r="J41" s="295"/>
      <c r="BD41" s="837">
        <v>0.40625</v>
      </c>
    </row>
    <row r="42" spans="1:56" ht="12" customHeight="1">
      <c r="A42" s="1528" t="s">
        <v>1070</v>
      </c>
      <c r="B42" s="1529"/>
      <c r="C42" s="1530"/>
      <c r="D42" s="32"/>
      <c r="E42" s="32" t="s">
        <v>1071</v>
      </c>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154</v>
      </c>
      <c r="BD44" s="837">
        <v>0.4375</v>
      </c>
    </row>
    <row r="45" spans="1:56" ht="12" customHeight="1">
      <c r="A45" s="1547">
        <v>1.75</v>
      </c>
      <c r="B45" s="1548"/>
      <c r="C45" s="1549"/>
      <c r="D45" s="26"/>
      <c r="E45" s="29"/>
      <c r="F45" s="26"/>
      <c r="G45" s="29"/>
      <c r="H45" s="26"/>
      <c r="I45" s="26"/>
      <c r="J45" s="31"/>
      <c r="BD45" s="837">
        <v>0.44791666666666702</v>
      </c>
    </row>
    <row r="46" spans="1:56" ht="12" customHeight="1">
      <c r="A46" s="1540" t="s">
        <v>140</v>
      </c>
      <c r="B46" s="1541"/>
      <c r="C46" s="1542"/>
      <c r="D46" s="358" t="s">
        <v>31</v>
      </c>
      <c r="E46" s="358" t="s">
        <v>1130</v>
      </c>
      <c r="F46" s="358" t="s">
        <v>155</v>
      </c>
      <c r="G46" s="358" t="s">
        <v>156</v>
      </c>
      <c r="H46" s="358" t="s">
        <v>1133</v>
      </c>
      <c r="I46" s="358" t="s">
        <v>158</v>
      </c>
      <c r="J46" s="363" t="s">
        <v>261</v>
      </c>
      <c r="BD46" s="837">
        <v>0.45833333333333298</v>
      </c>
    </row>
    <row r="47" spans="1:56" ht="12" customHeight="1">
      <c r="A47" s="1550"/>
      <c r="B47" s="1551"/>
      <c r="C47" s="1552"/>
      <c r="D47" s="40"/>
      <c r="E47" s="40">
        <v>8</v>
      </c>
      <c r="F47" s="40"/>
      <c r="G47" s="40"/>
      <c r="H47" s="40">
        <v>14</v>
      </c>
      <c r="I47" s="40">
        <v>0.25</v>
      </c>
      <c r="J47" s="114">
        <f>SUM(A48:J48)</f>
        <v>24</v>
      </c>
      <c r="BD47" s="837">
        <v>0.46875</v>
      </c>
    </row>
    <row r="48" spans="1:56" ht="2.25" customHeight="1">
      <c r="A48" s="816"/>
      <c r="B48" s="115"/>
      <c r="C48" s="115"/>
      <c r="D48" s="616">
        <f>SUM(A45:J45)</f>
        <v>1.75</v>
      </c>
      <c r="E48" s="115"/>
      <c r="F48" s="115"/>
      <c r="G48" s="115"/>
      <c r="H48" s="616">
        <f>SUM(A47:I47)</f>
        <v>22.25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0.33333333333333298</v>
      </c>
      <c r="D50" s="1600" t="s">
        <v>1131</v>
      </c>
      <c r="E50" s="1515"/>
      <c r="F50" s="1515"/>
      <c r="G50" s="1515"/>
      <c r="H50" s="1515"/>
      <c r="I50" s="1515"/>
      <c r="J50" s="1516"/>
      <c r="BD50" s="837">
        <v>0.5</v>
      </c>
    </row>
    <row r="51" spans="1:56" ht="12" customHeight="1">
      <c r="A51" s="841">
        <v>0.33333333333333298</v>
      </c>
      <c r="B51" s="842" t="str">
        <f>IF(A51&lt;&gt;"","to","")</f>
        <v>to</v>
      </c>
      <c r="C51" s="839">
        <v>0.91666666666666696</v>
      </c>
      <c r="D51" s="1600" t="s">
        <v>1132</v>
      </c>
      <c r="E51" s="1515"/>
      <c r="F51" s="1515"/>
      <c r="G51" s="1515"/>
      <c r="H51" s="1515"/>
      <c r="I51" s="1515"/>
      <c r="J51" s="1516"/>
      <c r="BD51" s="837">
        <v>0.51041666666666696</v>
      </c>
    </row>
    <row r="52" spans="1:56" ht="12" customHeight="1">
      <c r="A52" s="841">
        <v>0.91666666666666696</v>
      </c>
      <c r="B52" s="842" t="str">
        <f t="shared" ref="B52:B73" si="0">IF(A52&lt;&gt;"","to","")</f>
        <v>to</v>
      </c>
      <c r="C52" s="839">
        <v>0.92708333333333304</v>
      </c>
      <c r="D52" s="1600" t="s">
        <v>1134</v>
      </c>
      <c r="E52" s="1600"/>
      <c r="F52" s="1600"/>
      <c r="G52" s="1600"/>
      <c r="H52" s="1600"/>
      <c r="I52" s="1600"/>
      <c r="J52" s="1601"/>
      <c r="BD52" s="837">
        <v>0.52083333333333304</v>
      </c>
    </row>
    <row r="53" spans="1:56" ht="12" customHeight="1">
      <c r="A53" s="841">
        <v>0.92708333333333304</v>
      </c>
      <c r="B53" s="842" t="str">
        <f t="shared" si="0"/>
        <v>to</v>
      </c>
      <c r="C53" s="839">
        <v>1</v>
      </c>
      <c r="D53" s="1600" t="s">
        <v>1135</v>
      </c>
      <c r="E53" s="1515"/>
      <c r="F53" s="1515"/>
      <c r="G53" s="1515"/>
      <c r="H53" s="1515"/>
      <c r="I53" s="1515"/>
      <c r="J53" s="1516"/>
      <c r="BD53" s="837">
        <v>0.53125</v>
      </c>
    </row>
    <row r="54" spans="1:56" ht="12" customHeight="1">
      <c r="A54" s="841"/>
      <c r="B54" s="842"/>
      <c r="C54" s="839"/>
      <c r="D54" s="1600"/>
      <c r="E54" s="1600"/>
      <c r="F54" s="1600"/>
      <c r="G54" s="1600"/>
      <c r="H54" s="1600"/>
      <c r="I54" s="1600"/>
      <c r="J54" s="1601"/>
      <c r="BD54" s="837">
        <v>0.54166666666666696</v>
      </c>
    </row>
    <row r="55" spans="1:56" ht="12" customHeight="1">
      <c r="A55" s="841"/>
      <c r="B55" s="842"/>
      <c r="C55" s="839"/>
      <c r="D55" s="1600"/>
      <c r="E55" s="1600"/>
      <c r="F55" s="1600"/>
      <c r="G55" s="1600"/>
      <c r="H55" s="1600"/>
      <c r="I55" s="1600"/>
      <c r="J55" s="1601"/>
      <c r="BD55" s="837">
        <v>0.55208333333333304</v>
      </c>
    </row>
    <row r="56" spans="1:56" ht="12" customHeight="1">
      <c r="A56" s="841"/>
      <c r="B56" s="842"/>
      <c r="C56" s="839"/>
      <c r="D56" s="1600"/>
      <c r="E56" s="1600"/>
      <c r="F56" s="1600"/>
      <c r="G56" s="1600"/>
      <c r="H56" s="1600"/>
      <c r="I56" s="1600"/>
      <c r="J56" s="1601"/>
      <c r="BD56" s="837">
        <v>0.5625</v>
      </c>
    </row>
    <row r="57" spans="1:56" ht="12" customHeight="1">
      <c r="A57" s="841"/>
      <c r="B57" s="842"/>
      <c r="C57" s="839"/>
      <c r="D57" s="1600"/>
      <c r="E57" s="1600"/>
      <c r="F57" s="1600"/>
      <c r="G57" s="1600"/>
      <c r="H57" s="1600"/>
      <c r="I57" s="1600"/>
      <c r="J57" s="1601"/>
      <c r="BD57" s="837">
        <v>0.57291666666666696</v>
      </c>
    </row>
    <row r="58" spans="1:56" ht="12" customHeight="1">
      <c r="A58" s="841"/>
      <c r="B58" s="842"/>
      <c r="C58" s="839"/>
      <c r="D58" s="1600"/>
      <c r="E58" s="1600"/>
      <c r="F58" s="1600"/>
      <c r="G58" s="1600"/>
      <c r="H58" s="1600"/>
      <c r="I58" s="1600"/>
      <c r="J58" s="1601"/>
      <c r="BD58" s="837">
        <v>0.58333333333333304</v>
      </c>
    </row>
    <row r="59" spans="1:56" ht="12" customHeight="1">
      <c r="A59" s="841"/>
      <c r="B59" s="842"/>
      <c r="C59" s="839"/>
      <c r="D59" s="1600"/>
      <c r="E59" s="1600"/>
      <c r="F59" s="1600"/>
      <c r="G59" s="1600"/>
      <c r="H59" s="1600"/>
      <c r="I59" s="1600"/>
      <c r="J59" s="1601"/>
      <c r="BD59" s="837">
        <v>0.59375</v>
      </c>
    </row>
    <row r="60" spans="1:56" ht="12" customHeight="1">
      <c r="A60" s="841"/>
      <c r="B60" s="842"/>
      <c r="C60" s="839"/>
      <c r="D60" s="1600"/>
      <c r="E60" s="1600"/>
      <c r="F60" s="1600"/>
      <c r="G60" s="1600"/>
      <c r="H60" s="1600"/>
      <c r="I60" s="1600"/>
      <c r="J60" s="1601"/>
      <c r="BD60" s="837">
        <v>0.60416666666666696</v>
      </c>
    </row>
    <row r="61" spans="1:56" ht="12" customHeight="1">
      <c r="A61" s="841"/>
      <c r="B61" s="842"/>
      <c r="C61" s="839"/>
      <c r="D61" s="1600"/>
      <c r="E61" s="1600"/>
      <c r="F61" s="1600"/>
      <c r="G61" s="1600"/>
      <c r="H61" s="1600"/>
      <c r="I61" s="1600"/>
      <c r="J61" s="1601"/>
      <c r="BD61" s="837">
        <v>0.61458333333333304</v>
      </c>
    </row>
    <row r="62" spans="1:56" ht="12" customHeight="1">
      <c r="A62" s="841"/>
      <c r="B62" s="842"/>
      <c r="C62" s="839"/>
      <c r="D62" s="1600"/>
      <c r="E62" s="1600"/>
      <c r="F62" s="1600"/>
      <c r="G62" s="1600"/>
      <c r="H62" s="1600"/>
      <c r="I62" s="1600"/>
      <c r="J62" s="1601"/>
      <c r="BD62" s="837">
        <v>0.625</v>
      </c>
    </row>
    <row r="63" spans="1:56" ht="12" customHeight="1">
      <c r="A63" s="841"/>
      <c r="B63" s="842"/>
      <c r="C63" s="839"/>
      <c r="D63" s="1600"/>
      <c r="E63" s="1600"/>
      <c r="F63" s="1600"/>
      <c r="G63" s="1600"/>
      <c r="H63" s="1600"/>
      <c r="I63" s="1600"/>
      <c r="J63" s="1601"/>
      <c r="BD63" s="837">
        <v>0.63541666666666696</v>
      </c>
    </row>
    <row r="64" spans="1:56" ht="12" customHeight="1">
      <c r="A64" s="841"/>
      <c r="B64" s="842" t="str">
        <f t="shared" si="0"/>
        <v/>
      </c>
      <c r="C64" s="839"/>
      <c r="D64" s="1515"/>
      <c r="E64" s="1515"/>
      <c r="F64" s="1515"/>
      <c r="G64" s="1515"/>
      <c r="H64" s="1515"/>
      <c r="I64" s="1515"/>
      <c r="J64" s="1516"/>
      <c r="BD64" s="837">
        <v>0.64583333333333304</v>
      </c>
    </row>
    <row r="65" spans="1:56" ht="12" customHeight="1">
      <c r="A65" s="841"/>
      <c r="B65" s="842" t="str">
        <f t="shared" si="0"/>
        <v/>
      </c>
      <c r="C65" s="839"/>
      <c r="D65" s="1515"/>
      <c r="E65" s="1515"/>
      <c r="F65" s="1515"/>
      <c r="G65" s="1515"/>
      <c r="H65" s="1515"/>
      <c r="I65" s="1515"/>
      <c r="J65" s="1516"/>
      <c r="BD65" s="837">
        <v>0.65625</v>
      </c>
    </row>
    <row r="66" spans="1:56" ht="12" customHeight="1">
      <c r="A66" s="841"/>
      <c r="B66" s="842" t="str">
        <f t="shared" si="0"/>
        <v/>
      </c>
      <c r="C66" s="839"/>
      <c r="D66" s="1515"/>
      <c r="E66" s="1515"/>
      <c r="F66" s="1515"/>
      <c r="G66" s="1515"/>
      <c r="H66" s="1515"/>
      <c r="I66" s="1515"/>
      <c r="J66" s="1516"/>
      <c r="BD66" s="837">
        <v>0.66666666666666696</v>
      </c>
    </row>
    <row r="67" spans="1:56" ht="12" customHeight="1">
      <c r="A67" s="841"/>
      <c r="B67" s="842" t="str">
        <f t="shared" si="0"/>
        <v/>
      </c>
      <c r="C67" s="839"/>
      <c r="D67" s="1515"/>
      <c r="E67" s="1515"/>
      <c r="F67" s="1515"/>
      <c r="G67" s="1515"/>
      <c r="H67" s="1515"/>
      <c r="I67" s="1515"/>
      <c r="J67" s="1516"/>
      <c r="BD67" s="837">
        <v>0.67708333333333304</v>
      </c>
    </row>
    <row r="68" spans="1:56" ht="12" customHeight="1">
      <c r="A68" s="841"/>
      <c r="B68" s="842" t="str">
        <f t="shared" si="0"/>
        <v/>
      </c>
      <c r="C68" s="839"/>
      <c r="D68" s="1515"/>
      <c r="E68" s="1515"/>
      <c r="F68" s="1515"/>
      <c r="G68" s="1515"/>
      <c r="H68" s="1515"/>
      <c r="I68" s="1515"/>
      <c r="J68" s="1516"/>
      <c r="BD68" s="837">
        <v>0.6875</v>
      </c>
    </row>
    <row r="69" spans="1:56" ht="12" customHeight="1">
      <c r="A69" s="841"/>
      <c r="B69" s="842" t="str">
        <f t="shared" si="0"/>
        <v/>
      </c>
      <c r="C69" s="839"/>
      <c r="D69" s="1515"/>
      <c r="E69" s="1515"/>
      <c r="F69" s="1515"/>
      <c r="G69" s="1515"/>
      <c r="H69" s="1515"/>
      <c r="I69" s="1515"/>
      <c r="J69" s="1516"/>
      <c r="BD69" s="837">
        <v>0.69791666666666696</v>
      </c>
    </row>
    <row r="70" spans="1:56" ht="12" customHeight="1">
      <c r="A70" s="841"/>
      <c r="B70" s="842" t="str">
        <f t="shared" si="0"/>
        <v/>
      </c>
      <c r="C70" s="839"/>
      <c r="D70" s="1515"/>
      <c r="E70" s="1515"/>
      <c r="F70" s="1515"/>
      <c r="G70" s="1515"/>
      <c r="H70" s="1515"/>
      <c r="I70" s="1515"/>
      <c r="J70" s="1516"/>
      <c r="BD70" s="837">
        <v>0.70833333333333304</v>
      </c>
    </row>
    <row r="71" spans="1:56" ht="12" customHeight="1">
      <c r="A71" s="841"/>
      <c r="B71" s="842" t="str">
        <f t="shared" si="0"/>
        <v/>
      </c>
      <c r="C71" s="839"/>
      <c r="D71" s="1515"/>
      <c r="E71" s="1515"/>
      <c r="F71" s="1515"/>
      <c r="G71" s="1515"/>
      <c r="H71" s="1515"/>
      <c r="I71" s="1515"/>
      <c r="J71" s="1516"/>
      <c r="BD71" s="837">
        <v>0.71875</v>
      </c>
    </row>
    <row r="72" spans="1:56" ht="12" customHeight="1">
      <c r="A72" s="841"/>
      <c r="B72" s="842" t="str">
        <f t="shared" si="0"/>
        <v/>
      </c>
      <c r="C72" s="839"/>
      <c r="D72" s="1600"/>
      <c r="E72" s="1600"/>
      <c r="F72" s="1600"/>
      <c r="G72" s="1600"/>
      <c r="H72" s="1600"/>
      <c r="I72" s="1600"/>
      <c r="J72" s="1601"/>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1'!D60</f>
        <v>644860.08000000007</v>
      </c>
      <c r="BD74" s="837">
        <v>0.75</v>
      </c>
    </row>
    <row r="75" spans="1:56" ht="12" customHeight="1">
      <c r="A75" s="1519" t="s">
        <v>11</v>
      </c>
      <c r="B75" s="1520"/>
      <c r="C75" s="1521"/>
      <c r="D75" s="355" t="str">
        <f>'DATA SHEET'!H27</f>
        <v>Stampede Drilling</v>
      </c>
      <c r="E75" s="356">
        <f>'DATA SHEET'!H28</f>
        <v>21</v>
      </c>
      <c r="F75" s="574" t="s">
        <v>207</v>
      </c>
      <c r="G75" s="1602" t="s">
        <v>1154</v>
      </c>
      <c r="H75" s="1539"/>
      <c r="I75" s="574" t="s">
        <v>87</v>
      </c>
      <c r="J75" s="46">
        <f>'Cost Week 1'!D61</f>
        <v>644860.08000000007</v>
      </c>
      <c r="BD75" s="837">
        <v>0.76041666666666696</v>
      </c>
    </row>
    <row r="76" spans="1:56" ht="12" customHeight="1">
      <c r="A76" s="1519" t="s">
        <v>32</v>
      </c>
      <c r="B76" s="1520"/>
      <c r="C76" s="1521"/>
      <c r="D76" s="355" t="str">
        <f>'DATA SHEET'!H29</f>
        <v>Dan Chabot</v>
      </c>
      <c r="E76" s="356" t="str">
        <f>'DATA SHEET'!H30</f>
        <v>(780) 222-1051</v>
      </c>
      <c r="F76" s="1572" t="s">
        <v>219</v>
      </c>
      <c r="G76" s="1573"/>
      <c r="H76" s="1574" t="s">
        <v>1153</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D56:J56"/>
    <mergeCell ref="A42:C42"/>
    <mergeCell ref="A44:C44"/>
    <mergeCell ref="A45:C45"/>
    <mergeCell ref="A46:C46"/>
    <mergeCell ref="A47:C47"/>
    <mergeCell ref="D50:J50"/>
    <mergeCell ref="D51:J51"/>
    <mergeCell ref="D52:J52"/>
    <mergeCell ref="D53:J53"/>
    <mergeCell ref="D54:J54"/>
    <mergeCell ref="D55:J55"/>
    <mergeCell ref="D68:J68"/>
    <mergeCell ref="D57:J57"/>
    <mergeCell ref="D58:J58"/>
    <mergeCell ref="D59:J59"/>
    <mergeCell ref="D60:J60"/>
    <mergeCell ref="D61:J61"/>
    <mergeCell ref="D62:J62"/>
    <mergeCell ref="D63:J63"/>
    <mergeCell ref="D64:J64"/>
    <mergeCell ref="D65:J65"/>
    <mergeCell ref="D66:J66"/>
    <mergeCell ref="D67:J67"/>
    <mergeCell ref="A77:C77"/>
    <mergeCell ref="D77:J77"/>
    <mergeCell ref="D69:J69"/>
    <mergeCell ref="D70:J70"/>
    <mergeCell ref="D71:J71"/>
    <mergeCell ref="D72:J72"/>
    <mergeCell ref="D73:J73"/>
    <mergeCell ref="A74:C74"/>
    <mergeCell ref="A75:C75"/>
    <mergeCell ref="G75:H75"/>
    <mergeCell ref="A76:C76"/>
    <mergeCell ref="F76:G76"/>
    <mergeCell ref="H76:J76"/>
  </mergeCells>
  <conditionalFormatting sqref="J74">
    <cfRule type="expression" dxfId="193" priority="2">
      <formula>ISBLANK(J74)</formula>
    </cfRule>
  </conditionalFormatting>
  <conditionalFormatting sqref="J75">
    <cfRule type="expression" dxfId="192" priority="1">
      <formula>ISBLANK($J$75)</formula>
    </cfRule>
  </conditionalFormatting>
  <dataValidations count="1">
    <dataValidation type="list" allowBlank="1" showInputMessage="1" showErrorMessage="1" sqref="A50:A73 C50:C73" xr:uid="{2B8739AA-2125-496E-BE3C-C964FE409041}">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A8459-A0CB-4294-AB7D-516FB62BBB9F}">
  <sheetPr codeName="Sheet108"/>
  <dimension ref="A1:BD98"/>
  <sheetViews>
    <sheetView showGridLines="0" topLeftCell="A61" zoomScale="139" zoomScaleNormal="139"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07">
        <v>45532</v>
      </c>
      <c r="E4" s="1604"/>
      <c r="F4" s="825" t="s">
        <v>201</v>
      </c>
      <c r="G4" s="1152" t="s">
        <v>1659</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05">
        <v>34</v>
      </c>
      <c r="E7" s="1606"/>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92" t="s">
        <v>1186</v>
      </c>
      <c r="E8" s="1575"/>
      <c r="F8" s="1593"/>
      <c r="G8" s="1576"/>
      <c r="H8" s="364" t="s">
        <v>204</v>
      </c>
      <c r="I8" s="1589"/>
      <c r="J8" s="1590"/>
      <c r="BD8" s="837">
        <v>6.25E-2</v>
      </c>
    </row>
    <row r="9" spans="1:56" ht="12" customHeight="1">
      <c r="A9" s="1553" t="s">
        <v>218</v>
      </c>
      <c r="B9" s="1554"/>
      <c r="C9" s="1555"/>
      <c r="D9" s="1579" t="s">
        <v>1200</v>
      </c>
      <c r="E9" s="1580"/>
      <c r="F9" s="1580"/>
      <c r="G9" s="1581"/>
      <c r="H9" s="809" t="s">
        <v>250</v>
      </c>
      <c r="I9" s="831" t="s">
        <v>251</v>
      </c>
      <c r="J9" s="802" t="s">
        <v>252</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1160</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v>75</v>
      </c>
      <c r="E12" s="357" t="s">
        <v>173</v>
      </c>
      <c r="F12" s="52"/>
      <c r="G12" s="358" t="s">
        <v>53</v>
      </c>
      <c r="H12" s="33">
        <f>D13*0.00981</f>
        <v>10.3986</v>
      </c>
      <c r="I12" s="38" t="s">
        <v>1181</v>
      </c>
      <c r="J12" s="39">
        <v>20</v>
      </c>
      <c r="BD12" s="837">
        <v>0.104166666666667</v>
      </c>
    </row>
    <row r="13" spans="1:56" ht="12" customHeight="1">
      <c r="A13" s="1540" t="s">
        <v>54</v>
      </c>
      <c r="B13" s="1541"/>
      <c r="C13" s="1543"/>
      <c r="D13" s="35">
        <v>1060</v>
      </c>
      <c r="E13" s="357" t="s">
        <v>57</v>
      </c>
      <c r="F13" s="52"/>
      <c r="G13" s="358" t="s">
        <v>237</v>
      </c>
      <c r="H13" s="33">
        <v>0</v>
      </c>
      <c r="I13" s="35" t="s">
        <v>1182</v>
      </c>
      <c r="J13" s="295">
        <v>1</v>
      </c>
      <c r="BD13" s="837">
        <v>0.114583333333333</v>
      </c>
    </row>
    <row r="14" spans="1:56" ht="12" customHeight="1">
      <c r="A14" s="1540" t="s">
        <v>52</v>
      </c>
      <c r="B14" s="1541"/>
      <c r="C14" s="1543"/>
      <c r="D14" s="35"/>
      <c r="E14" s="357" t="s">
        <v>61</v>
      </c>
      <c r="F14" s="35"/>
      <c r="G14" s="358" t="s">
        <v>236</v>
      </c>
      <c r="H14" s="34">
        <v>0</v>
      </c>
      <c r="I14" s="35" t="s">
        <v>1183</v>
      </c>
      <c r="J14" s="295">
        <v>75</v>
      </c>
      <c r="BD14" s="837">
        <v>0.125</v>
      </c>
    </row>
    <row r="15" spans="1:56" ht="12" customHeight="1">
      <c r="A15" s="1540" t="s">
        <v>55</v>
      </c>
      <c r="B15" s="1541"/>
      <c r="C15" s="1543"/>
      <c r="D15" s="47"/>
      <c r="E15" s="357" t="s">
        <v>60</v>
      </c>
      <c r="F15" s="57"/>
      <c r="G15" s="358" t="s">
        <v>223</v>
      </c>
      <c r="H15" s="34">
        <v>0</v>
      </c>
      <c r="I15" s="35" t="s">
        <v>1184</v>
      </c>
      <c r="J15" s="295">
        <v>1</v>
      </c>
      <c r="BD15" s="837">
        <v>0.13541666666666699</v>
      </c>
    </row>
    <row r="16" spans="1:56" ht="12" customHeight="1">
      <c r="A16" s="1540" t="s">
        <v>172</v>
      </c>
      <c r="B16" s="1541"/>
      <c r="C16" s="1543"/>
      <c r="D16" s="47"/>
      <c r="E16" s="357" t="s">
        <v>27</v>
      </c>
      <c r="F16" s="35"/>
      <c r="G16" s="358" t="s">
        <v>224</v>
      </c>
      <c r="H16" s="34">
        <f>SUM(H13:H15)</f>
        <v>0</v>
      </c>
      <c r="I16" s="35" t="s">
        <v>1185</v>
      </c>
      <c r="J16" s="295">
        <v>2</v>
      </c>
      <c r="BD16" s="837">
        <v>0.14583333333333301</v>
      </c>
    </row>
    <row r="17" spans="1:56" ht="12" customHeight="1">
      <c r="A17" s="1540" t="s">
        <v>56</v>
      </c>
      <c r="B17" s="1541"/>
      <c r="C17" s="1543"/>
      <c r="D17" s="35">
        <v>9</v>
      </c>
      <c r="E17" s="357" t="s">
        <v>58</v>
      </c>
      <c r="F17" s="38"/>
      <c r="G17" s="359" t="s">
        <v>59</v>
      </c>
      <c r="H17" s="53" t="e">
        <f>H14/(H25+H26)</f>
        <v>#DIV/0!</v>
      </c>
      <c r="I17" s="35"/>
      <c r="J17" s="295"/>
      <c r="BD17" s="837">
        <v>0.15625</v>
      </c>
    </row>
    <row r="18" spans="1:56" ht="12" customHeight="1">
      <c r="A18" s="1540" t="s">
        <v>247</v>
      </c>
      <c r="B18" s="1541"/>
      <c r="C18" s="1543"/>
      <c r="D18" s="36"/>
      <c r="E18" s="810" t="s">
        <v>248</v>
      </c>
      <c r="F18" s="36"/>
      <c r="G18" s="360" t="s">
        <v>62</v>
      </c>
      <c r="H18" s="54" t="e">
        <f>H16/(H25+H26)</f>
        <v>#DIV/0!</v>
      </c>
      <c r="I18" s="36"/>
      <c r="J18" s="37"/>
      <c r="BD18" s="837">
        <v>0.16666666666666699</v>
      </c>
    </row>
    <row r="19" spans="1:56" ht="12" customHeight="1">
      <c r="A19" s="811"/>
      <c r="B19" s="30"/>
      <c r="C19" s="30"/>
      <c r="D19" s="30"/>
      <c r="E19" s="30"/>
      <c r="F19" s="30"/>
      <c r="G19" s="30"/>
      <c r="H19" s="55"/>
      <c r="I19" s="56"/>
      <c r="J19" s="812"/>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0</v>
      </c>
      <c r="H25" s="597">
        <f>G25*F25</f>
        <v>0</v>
      </c>
      <c r="I25" s="2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1</v>
      </c>
      <c r="B29" s="1538"/>
      <c r="C29" s="1539"/>
      <c r="D29" s="25">
        <v>311</v>
      </c>
      <c r="E29" s="25" t="s">
        <v>1170</v>
      </c>
      <c r="F29" s="25">
        <v>5332244</v>
      </c>
      <c r="G29" s="25" t="s">
        <v>1171</v>
      </c>
      <c r="H29" s="25">
        <v>0</v>
      </c>
      <c r="I29" s="25" t="s">
        <v>1172</v>
      </c>
      <c r="J29" s="295">
        <v>34</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v>0.75</v>
      </c>
      <c r="B32" s="1538"/>
      <c r="C32" s="1539"/>
      <c r="D32" s="25"/>
      <c r="E32" s="26">
        <v>45</v>
      </c>
      <c r="F32" s="27">
        <v>1</v>
      </c>
      <c r="G32" s="25" t="s">
        <v>1180</v>
      </c>
      <c r="H32" s="27">
        <v>11</v>
      </c>
      <c r="I32" s="25"/>
      <c r="J32" s="41" t="s">
        <v>1189</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1173</v>
      </c>
      <c r="B40" s="1538"/>
      <c r="C40" s="1539"/>
      <c r="D40" s="113">
        <v>0.38</v>
      </c>
      <c r="E40" s="113" t="s">
        <v>1176</v>
      </c>
      <c r="F40" s="113">
        <v>0.9</v>
      </c>
      <c r="G40" s="113" t="s">
        <v>1177</v>
      </c>
      <c r="H40" s="113">
        <v>9.14</v>
      </c>
      <c r="I40" s="113"/>
      <c r="J40" s="39"/>
      <c r="BD40" s="837">
        <v>0.39583333333333298</v>
      </c>
    </row>
    <row r="41" spans="1:56" ht="12" customHeight="1">
      <c r="A41" s="1537" t="s">
        <v>1174</v>
      </c>
      <c r="B41" s="1538"/>
      <c r="C41" s="1539"/>
      <c r="D41" s="25">
        <v>9.31</v>
      </c>
      <c r="E41" s="25" t="s">
        <v>1177</v>
      </c>
      <c r="F41" s="25">
        <v>8.91</v>
      </c>
      <c r="G41" s="25" t="s">
        <v>1179</v>
      </c>
      <c r="H41" s="25">
        <v>0.8</v>
      </c>
      <c r="I41" s="25"/>
      <c r="J41" s="295"/>
      <c r="BD41" s="837">
        <v>0.40625</v>
      </c>
    </row>
    <row r="42" spans="1:56" ht="12" customHeight="1">
      <c r="A42" s="1528" t="s">
        <v>1175</v>
      </c>
      <c r="B42" s="1529"/>
      <c r="C42" s="1530"/>
      <c r="D42" s="32">
        <v>3.58</v>
      </c>
      <c r="E42" s="32" t="s">
        <v>1178</v>
      </c>
      <c r="F42" s="32">
        <v>2.0099999999999998</v>
      </c>
      <c r="G42" s="32" t="s">
        <v>1179</v>
      </c>
      <c r="H42" s="32">
        <v>1.099</v>
      </c>
      <c r="I42" s="44" t="s">
        <v>164</v>
      </c>
      <c r="J42" s="45">
        <f>D40+F40+H40+J40+D41+F41+H41+J41+D42+F42+H42</f>
        <v>36.128999999999998</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1169</v>
      </c>
      <c r="J44" s="814" t="s">
        <v>154</v>
      </c>
      <c r="BD44" s="837">
        <v>0.4375</v>
      </c>
    </row>
    <row r="45" spans="1:56" ht="12" customHeight="1">
      <c r="A45" s="1547">
        <v>14.5</v>
      </c>
      <c r="B45" s="1548"/>
      <c r="C45" s="1549"/>
      <c r="D45" s="26">
        <v>0.75</v>
      </c>
      <c r="E45" s="29">
        <v>2</v>
      </c>
      <c r="F45" s="26">
        <v>2.5</v>
      </c>
      <c r="G45" s="29"/>
      <c r="H45" s="26"/>
      <c r="I45" s="26">
        <v>0.25</v>
      </c>
      <c r="J45" s="31"/>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v>2.25</v>
      </c>
      <c r="I47" s="40">
        <v>1.75</v>
      </c>
      <c r="J47" s="114">
        <f>SUM(A48:J48)</f>
        <v>24</v>
      </c>
      <c r="BD47" s="837">
        <v>0.46875</v>
      </c>
    </row>
    <row r="48" spans="1:56" ht="2.25" customHeight="1">
      <c r="A48" s="816"/>
      <c r="B48" s="115"/>
      <c r="C48" s="115"/>
      <c r="D48" s="616">
        <f>SUM(A45:J45)</f>
        <v>20</v>
      </c>
      <c r="E48" s="115"/>
      <c r="F48" s="115"/>
      <c r="G48" s="115"/>
      <c r="H48" s="616">
        <f>SUM(A47:I47)</f>
        <v>4</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0.26041666666666702</v>
      </c>
      <c r="D50" s="1517" t="s">
        <v>1190</v>
      </c>
      <c r="E50" s="1517"/>
      <c r="F50" s="1517"/>
      <c r="G50" s="1517"/>
      <c r="H50" s="1517"/>
      <c r="I50" s="1517"/>
      <c r="J50" s="1518"/>
      <c r="BD50" s="837">
        <v>0.5</v>
      </c>
    </row>
    <row r="51" spans="1:56" ht="12" customHeight="1">
      <c r="A51" s="841"/>
      <c r="B51" s="842" t="str">
        <f>IF(A51&lt;&gt;"","to","")</f>
        <v/>
      </c>
      <c r="C51" s="839"/>
      <c r="D51" s="1600" t="s">
        <v>1191</v>
      </c>
      <c r="E51" s="1515"/>
      <c r="F51" s="1515"/>
      <c r="G51" s="1515"/>
      <c r="H51" s="1515"/>
      <c r="I51" s="1515"/>
      <c r="J51" s="1516"/>
      <c r="BD51" s="837">
        <v>0.51041666666666696</v>
      </c>
    </row>
    <row r="52" spans="1:56" ht="12" customHeight="1">
      <c r="A52" s="841">
        <v>0.26041666666666702</v>
      </c>
      <c r="B52" s="842" t="str">
        <f t="shared" ref="B52:B73" si="0">IF(A52&lt;&gt;"","to","")</f>
        <v>to</v>
      </c>
      <c r="C52" s="839">
        <v>0.27083333333333298</v>
      </c>
      <c r="D52" s="1600" t="s">
        <v>1161</v>
      </c>
      <c r="E52" s="1515"/>
      <c r="F52" s="1515"/>
      <c r="G52" s="1515"/>
      <c r="H52" s="1515"/>
      <c r="I52" s="1515"/>
      <c r="J52" s="1516"/>
      <c r="BD52" s="837">
        <v>0.52083333333333304</v>
      </c>
    </row>
    <row r="53" spans="1:56" ht="12" customHeight="1">
      <c r="A53" s="841">
        <f t="shared" ref="A53:A67" si="1">C52</f>
        <v>0.27083333333333298</v>
      </c>
      <c r="B53" s="842" t="str">
        <f t="shared" si="0"/>
        <v>to</v>
      </c>
      <c r="C53" s="839">
        <v>0.33333333333333298</v>
      </c>
      <c r="D53" s="1600" t="s">
        <v>1162</v>
      </c>
      <c r="E53" s="1515"/>
      <c r="F53" s="1515"/>
      <c r="G53" s="1515"/>
      <c r="H53" s="1515"/>
      <c r="I53" s="1515"/>
      <c r="J53" s="1516"/>
      <c r="BD53" s="837">
        <v>0.53125</v>
      </c>
    </row>
    <row r="54" spans="1:56" ht="12" customHeight="1">
      <c r="A54" s="841">
        <f t="shared" si="1"/>
        <v>0.33333333333333298</v>
      </c>
      <c r="B54" s="842" t="str">
        <f t="shared" si="0"/>
        <v>to</v>
      </c>
      <c r="C54" s="839">
        <v>0.61458333333333304</v>
      </c>
      <c r="D54" s="1600" t="s">
        <v>1192</v>
      </c>
      <c r="E54" s="1515"/>
      <c r="F54" s="1515"/>
      <c r="G54" s="1515"/>
      <c r="H54" s="1515"/>
      <c r="I54" s="1515"/>
      <c r="J54" s="1516"/>
      <c r="BD54" s="837">
        <v>0.54166666666666696</v>
      </c>
    </row>
    <row r="55" spans="1:56" ht="12" customHeight="1">
      <c r="A55" s="841">
        <f t="shared" si="1"/>
        <v>0.61458333333333304</v>
      </c>
      <c r="B55" s="842" t="str">
        <f t="shared" si="0"/>
        <v>to</v>
      </c>
      <c r="C55" s="839">
        <v>0.625</v>
      </c>
      <c r="D55" s="1600" t="s">
        <v>1193</v>
      </c>
      <c r="E55" s="1515"/>
      <c r="F55" s="1515"/>
      <c r="G55" s="1515"/>
      <c r="H55" s="1515"/>
      <c r="I55" s="1515"/>
      <c r="J55" s="1516"/>
      <c r="BD55" s="837">
        <v>0.55208333333333304</v>
      </c>
    </row>
    <row r="56" spans="1:56" ht="12" customHeight="1">
      <c r="A56" s="841">
        <f t="shared" si="1"/>
        <v>0.625</v>
      </c>
      <c r="B56" s="842" t="str">
        <f t="shared" si="0"/>
        <v>to</v>
      </c>
      <c r="C56" s="839">
        <v>0.64583333333333304</v>
      </c>
      <c r="D56" s="1600" t="s">
        <v>1163</v>
      </c>
      <c r="E56" s="1515"/>
      <c r="F56" s="1515"/>
      <c r="G56" s="1515"/>
      <c r="H56" s="1515"/>
      <c r="I56" s="1515"/>
      <c r="J56" s="1516"/>
      <c r="BD56" s="837">
        <v>0.5625</v>
      </c>
    </row>
    <row r="57" spans="1:56" ht="12" customHeight="1">
      <c r="A57" s="841">
        <f t="shared" si="1"/>
        <v>0.64583333333333304</v>
      </c>
      <c r="B57" s="842" t="str">
        <f t="shared" si="0"/>
        <v>to</v>
      </c>
      <c r="C57" s="839">
        <v>0.65625</v>
      </c>
      <c r="D57" s="1600" t="s">
        <v>1194</v>
      </c>
      <c r="E57" s="1515"/>
      <c r="F57" s="1515"/>
      <c r="G57" s="1515"/>
      <c r="H57" s="1515"/>
      <c r="I57" s="1515"/>
      <c r="J57" s="1516"/>
      <c r="BD57" s="837">
        <v>0.57291666666666696</v>
      </c>
    </row>
    <row r="58" spans="1:56" ht="12" customHeight="1">
      <c r="A58" s="841">
        <f t="shared" si="1"/>
        <v>0.65625</v>
      </c>
      <c r="B58" s="842" t="str">
        <f t="shared" si="0"/>
        <v>to</v>
      </c>
      <c r="C58" s="839">
        <v>0.69791666666666696</v>
      </c>
      <c r="D58" s="1600" t="s">
        <v>1164</v>
      </c>
      <c r="E58" s="1515"/>
      <c r="F58" s="1515"/>
      <c r="G58" s="1515"/>
      <c r="H58" s="1515"/>
      <c r="I58" s="1515"/>
      <c r="J58" s="1516"/>
      <c r="BD58" s="837">
        <v>0.58333333333333304</v>
      </c>
    </row>
    <row r="59" spans="1:56" ht="12" customHeight="1">
      <c r="A59" s="841">
        <f t="shared" si="1"/>
        <v>0.69791666666666696</v>
      </c>
      <c r="B59" s="842" t="str">
        <f t="shared" si="0"/>
        <v>to</v>
      </c>
      <c r="C59" s="839">
        <v>0.72916666666666696</v>
      </c>
      <c r="D59" s="1600" t="s">
        <v>1195</v>
      </c>
      <c r="E59" s="1515"/>
      <c r="F59" s="1515"/>
      <c r="G59" s="1515"/>
      <c r="H59" s="1515"/>
      <c r="I59" s="1515"/>
      <c r="J59" s="1516"/>
      <c r="BD59" s="837">
        <v>0.59375</v>
      </c>
    </row>
    <row r="60" spans="1:56" ht="12" customHeight="1">
      <c r="A60" s="841">
        <f t="shared" si="1"/>
        <v>0.72916666666666696</v>
      </c>
      <c r="B60" s="842" t="str">
        <f t="shared" si="0"/>
        <v>to</v>
      </c>
      <c r="C60" s="839">
        <v>0.77083333333333304</v>
      </c>
      <c r="D60" s="1600" t="s">
        <v>1196</v>
      </c>
      <c r="E60" s="1515"/>
      <c r="F60" s="1515"/>
      <c r="G60" s="1515"/>
      <c r="H60" s="1515"/>
      <c r="I60" s="1515"/>
      <c r="J60" s="1516"/>
      <c r="BD60" s="837">
        <v>0.60416666666666696</v>
      </c>
    </row>
    <row r="61" spans="1:56" ht="12" customHeight="1">
      <c r="A61" s="841">
        <f t="shared" si="1"/>
        <v>0.77083333333333304</v>
      </c>
      <c r="B61" s="842" t="str">
        <f t="shared" si="0"/>
        <v>to</v>
      </c>
      <c r="C61" s="839">
        <v>0.78125</v>
      </c>
      <c r="D61" s="1600" t="s">
        <v>1197</v>
      </c>
      <c r="E61" s="1515"/>
      <c r="F61" s="1515"/>
      <c r="G61" s="1515"/>
      <c r="H61" s="1515"/>
      <c r="I61" s="1515"/>
      <c r="J61" s="1516"/>
      <c r="BD61" s="837">
        <v>0.61458333333333304</v>
      </c>
    </row>
    <row r="62" spans="1:56" ht="12" customHeight="1">
      <c r="A62" s="841">
        <f t="shared" si="1"/>
        <v>0.78125</v>
      </c>
      <c r="B62" s="842" t="str">
        <f t="shared" si="0"/>
        <v>to</v>
      </c>
      <c r="C62" s="839">
        <v>0.83333333333333304</v>
      </c>
      <c r="D62" s="1600" t="s">
        <v>1165</v>
      </c>
      <c r="E62" s="1515"/>
      <c r="F62" s="1515"/>
      <c r="G62" s="1515"/>
      <c r="H62" s="1515"/>
      <c r="I62" s="1515"/>
      <c r="J62" s="1516"/>
      <c r="BD62" s="837">
        <v>0.625</v>
      </c>
    </row>
    <row r="63" spans="1:56" ht="12" customHeight="1">
      <c r="A63" s="841">
        <f t="shared" si="1"/>
        <v>0.83333333333333304</v>
      </c>
      <c r="B63" s="842" t="str">
        <f t="shared" si="0"/>
        <v>to</v>
      </c>
      <c r="C63" s="839">
        <v>0.9375</v>
      </c>
      <c r="D63" s="1600" t="s">
        <v>1166</v>
      </c>
      <c r="E63" s="1515"/>
      <c r="F63" s="1515"/>
      <c r="G63" s="1515"/>
      <c r="H63" s="1515"/>
      <c r="I63" s="1515"/>
      <c r="J63" s="1516"/>
      <c r="BD63" s="837">
        <v>0.63541666666666696</v>
      </c>
    </row>
    <row r="64" spans="1:56" ht="12" customHeight="1">
      <c r="A64" s="841">
        <f t="shared" si="1"/>
        <v>0.9375</v>
      </c>
      <c r="B64" s="842" t="str">
        <f t="shared" si="0"/>
        <v>to</v>
      </c>
      <c r="C64" s="839">
        <v>0.94791666666666696</v>
      </c>
      <c r="D64" s="1600" t="s">
        <v>1167</v>
      </c>
      <c r="E64" s="1515"/>
      <c r="F64" s="1515"/>
      <c r="G64" s="1515"/>
      <c r="H64" s="1515"/>
      <c r="I64" s="1515"/>
      <c r="J64" s="1516"/>
      <c r="BD64" s="837">
        <v>0.64583333333333304</v>
      </c>
    </row>
    <row r="65" spans="1:56" ht="12" customHeight="1">
      <c r="A65" s="841">
        <f t="shared" si="1"/>
        <v>0.94791666666666696</v>
      </c>
      <c r="B65" s="842" t="str">
        <f t="shared" si="0"/>
        <v>to</v>
      </c>
      <c r="C65" s="839">
        <v>0.97916666666666696</v>
      </c>
      <c r="D65" s="1600" t="s">
        <v>1198</v>
      </c>
      <c r="E65" s="1515"/>
      <c r="F65" s="1515"/>
      <c r="G65" s="1515"/>
      <c r="H65" s="1515"/>
      <c r="I65" s="1515"/>
      <c r="J65" s="1516"/>
      <c r="BD65" s="837">
        <v>0.65625</v>
      </c>
    </row>
    <row r="66" spans="1:56" ht="12" customHeight="1">
      <c r="A66" s="841">
        <f t="shared" si="1"/>
        <v>0.97916666666666696</v>
      </c>
      <c r="B66" s="842" t="str">
        <f t="shared" si="0"/>
        <v>to</v>
      </c>
      <c r="C66" s="839">
        <v>0.98958333333333304</v>
      </c>
      <c r="D66" s="1600" t="s">
        <v>1168</v>
      </c>
      <c r="E66" s="1515"/>
      <c r="F66" s="1515"/>
      <c r="G66" s="1515"/>
      <c r="H66" s="1515"/>
      <c r="I66" s="1515"/>
      <c r="J66" s="1516"/>
      <c r="BD66" s="837">
        <v>0.66666666666666696</v>
      </c>
    </row>
    <row r="67" spans="1:56" ht="12" customHeight="1">
      <c r="A67" s="841">
        <f t="shared" si="1"/>
        <v>0.98958333333333304</v>
      </c>
      <c r="B67" s="842" t="str">
        <f t="shared" si="0"/>
        <v>to</v>
      </c>
      <c r="C67" s="839">
        <v>0</v>
      </c>
      <c r="D67" s="1600" t="s">
        <v>1199</v>
      </c>
      <c r="E67" s="1515"/>
      <c r="F67" s="1515"/>
      <c r="G67" s="1515"/>
      <c r="H67" s="1515"/>
      <c r="I67" s="1515"/>
      <c r="J67" s="1516"/>
      <c r="BD67" s="837">
        <v>0.67708333333333304</v>
      </c>
    </row>
    <row r="68" spans="1:56" ht="12" customHeight="1">
      <c r="A68" s="841"/>
      <c r="B68" s="842" t="str">
        <f t="shared" si="0"/>
        <v/>
      </c>
      <c r="C68" s="839"/>
      <c r="D68" s="1515"/>
      <c r="E68" s="1515"/>
      <c r="F68" s="1515"/>
      <c r="G68" s="1515"/>
      <c r="H68" s="1515"/>
      <c r="I68" s="1515"/>
      <c r="J68" s="1516"/>
      <c r="BD68" s="837">
        <v>0.6875</v>
      </c>
    </row>
    <row r="69" spans="1:56" ht="12" customHeight="1">
      <c r="A69" s="841"/>
      <c r="B69" s="842" t="str">
        <f t="shared" si="0"/>
        <v/>
      </c>
      <c r="C69" s="839"/>
      <c r="D69" s="1515"/>
      <c r="E69" s="1515"/>
      <c r="F69" s="1515"/>
      <c r="G69" s="1515"/>
      <c r="H69" s="1515"/>
      <c r="I69" s="1515"/>
      <c r="J69" s="1516"/>
      <c r="BD69" s="837">
        <v>0.69791666666666696</v>
      </c>
    </row>
    <row r="70" spans="1:56" ht="12" customHeight="1">
      <c r="A70" s="841"/>
      <c r="B70" s="842" t="str">
        <f t="shared" si="0"/>
        <v/>
      </c>
      <c r="C70" s="839"/>
      <c r="D70" s="1515"/>
      <c r="E70" s="1515"/>
      <c r="F70" s="1515"/>
      <c r="G70" s="1515"/>
      <c r="H70" s="1515"/>
      <c r="I70" s="1515"/>
      <c r="J70" s="1516"/>
      <c r="BD70" s="837">
        <v>0.70833333333333304</v>
      </c>
    </row>
    <row r="71" spans="1:56" ht="12" customHeight="1">
      <c r="A71" s="841"/>
      <c r="B71" s="842" t="str">
        <f t="shared" si="0"/>
        <v/>
      </c>
      <c r="C71" s="839"/>
      <c r="D71" s="1515"/>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1'!E60</f>
        <v>194517.44</v>
      </c>
      <c r="BD74" s="837">
        <v>0.75</v>
      </c>
    </row>
    <row r="75" spans="1:56" ht="12" customHeight="1">
      <c r="A75" s="1519" t="s">
        <v>11</v>
      </c>
      <c r="B75" s="1520"/>
      <c r="C75" s="1521"/>
      <c r="D75" s="355" t="str">
        <f>'DATA SHEET'!H27</f>
        <v>Stampede Drilling</v>
      </c>
      <c r="E75" s="356">
        <f>'DATA SHEET'!H28</f>
        <v>21</v>
      </c>
      <c r="F75" s="574" t="s">
        <v>207</v>
      </c>
      <c r="G75" s="1588" t="s">
        <v>1188</v>
      </c>
      <c r="H75" s="1539"/>
      <c r="I75" s="574" t="s">
        <v>87</v>
      </c>
      <c r="J75" s="46">
        <f>'Cost Week 1'!E61</f>
        <v>839377.52</v>
      </c>
      <c r="BD75" s="837">
        <v>0.76041666666666696</v>
      </c>
    </row>
    <row r="76" spans="1:56" ht="12" customHeight="1">
      <c r="A76" s="1519" t="s">
        <v>32</v>
      </c>
      <c r="B76" s="1520"/>
      <c r="C76" s="1521"/>
      <c r="D76" s="355" t="str">
        <f>'DATA SHEET'!H29</f>
        <v>Dan Chabot</v>
      </c>
      <c r="E76" s="356" t="str">
        <f>'DATA SHEET'!H30</f>
        <v>(780) 222-1051</v>
      </c>
      <c r="F76" s="1572" t="s">
        <v>219</v>
      </c>
      <c r="G76" s="1573"/>
      <c r="H76" s="1574" t="s">
        <v>1187</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D56:J56"/>
    <mergeCell ref="A42:C42"/>
    <mergeCell ref="A44:C44"/>
    <mergeCell ref="A45:C45"/>
    <mergeCell ref="A46:C46"/>
    <mergeCell ref="A47:C47"/>
    <mergeCell ref="D50:J50"/>
    <mergeCell ref="D51:J51"/>
    <mergeCell ref="D52:J52"/>
    <mergeCell ref="D53:J53"/>
    <mergeCell ref="D54:J54"/>
    <mergeCell ref="D55:J55"/>
    <mergeCell ref="D68:J68"/>
    <mergeCell ref="D57:J57"/>
    <mergeCell ref="D58:J58"/>
    <mergeCell ref="D59:J59"/>
    <mergeCell ref="D60:J60"/>
    <mergeCell ref="D61:J61"/>
    <mergeCell ref="D62:J62"/>
    <mergeCell ref="D63:J63"/>
    <mergeCell ref="D64:J64"/>
    <mergeCell ref="D65:J65"/>
    <mergeCell ref="D66:J66"/>
    <mergeCell ref="D67:J67"/>
    <mergeCell ref="A77:C77"/>
    <mergeCell ref="D77:J77"/>
    <mergeCell ref="D69:J69"/>
    <mergeCell ref="D70:J70"/>
    <mergeCell ref="D71:J71"/>
    <mergeCell ref="D72:J72"/>
    <mergeCell ref="D73:J73"/>
    <mergeCell ref="A74:C74"/>
    <mergeCell ref="A75:C75"/>
    <mergeCell ref="G75:H75"/>
    <mergeCell ref="A76:C76"/>
    <mergeCell ref="F76:G76"/>
    <mergeCell ref="H76:J76"/>
  </mergeCells>
  <conditionalFormatting sqref="J74">
    <cfRule type="expression" dxfId="191" priority="2">
      <formula>ISBLANK(J74)</formula>
    </cfRule>
  </conditionalFormatting>
  <conditionalFormatting sqref="J75">
    <cfRule type="expression" dxfId="190" priority="1">
      <formula>ISBLANK($J$75)</formula>
    </cfRule>
  </conditionalFormatting>
  <dataValidations count="1">
    <dataValidation type="list" allowBlank="1" showInputMessage="1" showErrorMessage="1" sqref="A50:A73 C50:C73" xr:uid="{8097AA60-0785-4644-BB6C-E79065545DF9}">
      <formula1>$BD$2:$BD$98</formula1>
    </dataValidation>
  </dataValidations>
  <printOptions horizontalCentered="1"/>
  <pageMargins left="0.51181102362204722" right="0.51181102362204722" top="0.51181102362204722" bottom="0" header="0" footer="0"/>
  <pageSetup scale="85" fitToWidth="0" fitToHeight="0" orientation="portrait" horizontalDpi="4294967294" verticalDpi="36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8F14F-5183-4A55-B42B-67570F0D6A23}">
  <sheetPr codeName="Sheet109">
    <pageSetUpPr fitToPage="1"/>
  </sheetPr>
  <dimension ref="A1:BD98"/>
  <sheetViews>
    <sheetView showGridLines="0" topLeftCell="A67" zoomScale="141" zoomScaleNormal="141"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07">
        <v>45533</v>
      </c>
      <c r="E4" s="1615"/>
      <c r="F4" s="825" t="s">
        <v>201</v>
      </c>
      <c r="G4" s="1152" t="s">
        <v>1660</v>
      </c>
      <c r="H4" s="835" t="s">
        <v>6</v>
      </c>
      <c r="I4" s="1582" t="str">
        <f>'DATA SHEET'!F7</f>
        <v>E24DR186</v>
      </c>
      <c r="J4" s="1583"/>
      <c r="BD4" s="837">
        <v>2.0833333333333301E-2</v>
      </c>
    </row>
    <row r="5" spans="1:56" ht="12" customHeight="1">
      <c r="A5" s="1560" t="s">
        <v>203</v>
      </c>
      <c r="B5" s="1561"/>
      <c r="C5" s="1562"/>
      <c r="D5" s="1531" t="str">
        <f>'DATA SHEET'!F5</f>
        <v>100/14-31-069-19W5/0</v>
      </c>
      <c r="E5" s="1616"/>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1216</v>
      </c>
      <c r="E7" s="1538"/>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92" t="s">
        <v>1243</v>
      </c>
      <c r="E8" s="1575"/>
      <c r="F8" s="1593"/>
      <c r="G8" s="1576"/>
      <c r="H8" s="364" t="s">
        <v>204</v>
      </c>
      <c r="I8" s="1589"/>
      <c r="J8" s="1590"/>
      <c r="BD8" s="837">
        <v>6.25E-2</v>
      </c>
    </row>
    <row r="9" spans="1:56" ht="12" customHeight="1">
      <c r="A9" s="1553" t="s">
        <v>218</v>
      </c>
      <c r="B9" s="1554"/>
      <c r="C9" s="1555"/>
      <c r="D9" s="1579" t="s">
        <v>1242</v>
      </c>
      <c r="E9" s="1580"/>
      <c r="F9" s="1580"/>
      <c r="G9" s="1581"/>
      <c r="H9" s="809" t="s">
        <v>250</v>
      </c>
      <c r="I9" s="831" t="s">
        <v>251</v>
      </c>
      <c r="J9" s="802" t="s">
        <v>252</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1160</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v>75</v>
      </c>
      <c r="E12" s="357" t="s">
        <v>173</v>
      </c>
      <c r="F12" s="52"/>
      <c r="G12" s="358" t="s">
        <v>53</v>
      </c>
      <c r="H12" s="33">
        <v>1040</v>
      </c>
      <c r="I12" s="38" t="s">
        <v>1211</v>
      </c>
      <c r="J12" s="39">
        <v>130</v>
      </c>
      <c r="BD12" s="837">
        <v>0.104166666666667</v>
      </c>
    </row>
    <row r="13" spans="1:56" ht="12" customHeight="1">
      <c r="A13" s="1540" t="s">
        <v>54</v>
      </c>
      <c r="B13" s="1541"/>
      <c r="C13" s="1543"/>
      <c r="D13" s="35">
        <v>1040</v>
      </c>
      <c r="E13" s="357" t="s">
        <v>57</v>
      </c>
      <c r="F13" s="52">
        <v>0</v>
      </c>
      <c r="G13" s="358" t="s">
        <v>237</v>
      </c>
      <c r="H13" s="33">
        <v>0.4</v>
      </c>
      <c r="I13" s="35" t="s">
        <v>1212</v>
      </c>
      <c r="J13" s="295">
        <v>20</v>
      </c>
      <c r="BD13" s="837">
        <v>0.114583333333333</v>
      </c>
    </row>
    <row r="14" spans="1:56" ht="12" customHeight="1">
      <c r="A14" s="1540" t="s">
        <v>52</v>
      </c>
      <c r="B14" s="1541"/>
      <c r="C14" s="1543"/>
      <c r="D14" s="35">
        <v>15</v>
      </c>
      <c r="E14" s="357" t="s">
        <v>61</v>
      </c>
      <c r="F14" s="35">
        <v>700</v>
      </c>
      <c r="G14" s="358" t="s">
        <v>236</v>
      </c>
      <c r="H14" s="34">
        <v>2.9</v>
      </c>
      <c r="I14" s="35" t="s">
        <v>1184</v>
      </c>
      <c r="J14" s="295">
        <v>1</v>
      </c>
      <c r="BD14" s="837">
        <v>0.125</v>
      </c>
    </row>
    <row r="15" spans="1:56" ht="12" customHeight="1">
      <c r="A15" s="1540" t="s">
        <v>55</v>
      </c>
      <c r="B15" s="1541"/>
      <c r="C15" s="1543"/>
      <c r="D15" s="47">
        <v>12</v>
      </c>
      <c r="E15" s="357" t="s">
        <v>60</v>
      </c>
      <c r="F15" s="57">
        <v>100</v>
      </c>
      <c r="G15" s="358" t="s">
        <v>223</v>
      </c>
      <c r="H15" s="34">
        <v>47</v>
      </c>
      <c r="I15" s="35" t="s">
        <v>1067</v>
      </c>
      <c r="J15" s="295">
        <v>150</v>
      </c>
      <c r="BD15" s="837">
        <v>0.13541666666666699</v>
      </c>
    </row>
    <row r="16" spans="1:56" ht="12" customHeight="1">
      <c r="A16" s="1540" t="s">
        <v>172</v>
      </c>
      <c r="B16" s="1541"/>
      <c r="C16" s="1543"/>
      <c r="D16" s="1062">
        <v>45421</v>
      </c>
      <c r="E16" s="357" t="s">
        <v>27</v>
      </c>
      <c r="F16" s="35">
        <v>2.5</v>
      </c>
      <c r="G16" s="358" t="s">
        <v>224</v>
      </c>
      <c r="H16" s="34">
        <f>SUM(H13:H15)</f>
        <v>50.3</v>
      </c>
      <c r="I16" s="35" t="s">
        <v>1213</v>
      </c>
      <c r="J16" s="295">
        <v>18</v>
      </c>
      <c r="BD16" s="837">
        <v>0.14583333333333301</v>
      </c>
    </row>
    <row r="17" spans="1:56" ht="12" customHeight="1">
      <c r="A17" s="1540" t="s">
        <v>56</v>
      </c>
      <c r="B17" s="1541"/>
      <c r="C17" s="1543"/>
      <c r="D17" s="35">
        <v>8</v>
      </c>
      <c r="E17" s="357" t="s">
        <v>58</v>
      </c>
      <c r="F17" s="38">
        <v>0</v>
      </c>
      <c r="G17" s="359" t="s">
        <v>59</v>
      </c>
      <c r="H17" s="53">
        <f>H14/(H25+H26)</f>
        <v>19.594594594594597</v>
      </c>
      <c r="I17" s="35" t="s">
        <v>1214</v>
      </c>
      <c r="J17" s="295">
        <v>5</v>
      </c>
      <c r="BD17" s="837">
        <v>0.15625</v>
      </c>
    </row>
    <row r="18" spans="1:56" ht="12" customHeight="1">
      <c r="A18" s="1540" t="s">
        <v>247</v>
      </c>
      <c r="B18" s="1541"/>
      <c r="C18" s="1543"/>
      <c r="D18" s="36">
        <v>60</v>
      </c>
      <c r="E18" s="810" t="s">
        <v>248</v>
      </c>
      <c r="F18" s="36">
        <v>109.1</v>
      </c>
      <c r="G18" s="360" t="s">
        <v>62</v>
      </c>
      <c r="H18" s="54">
        <f>H16/(H25+H26)</f>
        <v>339.86486486486484</v>
      </c>
      <c r="I18" s="36" t="s">
        <v>956</v>
      </c>
      <c r="J18" s="37">
        <v>2</v>
      </c>
      <c r="BD18" s="837">
        <v>0.16666666666666699</v>
      </c>
    </row>
    <row r="19" spans="1:56" ht="12" customHeight="1">
      <c r="A19" s="811"/>
      <c r="B19" s="30"/>
      <c r="C19" s="30"/>
      <c r="D19" s="30"/>
      <c r="E19" s="30"/>
      <c r="F19" s="30"/>
      <c r="G19" s="30"/>
      <c r="H19" s="55"/>
      <c r="I19" s="56" t="s">
        <v>1215</v>
      </c>
      <c r="J19" s="1061">
        <v>2</v>
      </c>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0</v>
      </c>
      <c r="H25" s="597">
        <v>0.14799999999999999</v>
      </c>
      <c r="I25" s="25">
        <v>1200</v>
      </c>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614">
        <v>1</v>
      </c>
      <c r="B29" s="1538"/>
      <c r="C29" s="1539"/>
      <c r="D29" s="1055">
        <v>311</v>
      </c>
      <c r="E29" s="1055" t="s">
        <v>1209</v>
      </c>
      <c r="F29" s="1055">
        <v>5332244</v>
      </c>
      <c r="G29" s="1055" t="s">
        <v>1208</v>
      </c>
      <c r="H29" s="1055">
        <v>0</v>
      </c>
      <c r="I29" s="1055">
        <v>87</v>
      </c>
      <c r="J29" s="1057">
        <v>87</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0.75</v>
      </c>
      <c r="B32" s="1538"/>
      <c r="C32" s="1539"/>
      <c r="D32" s="1055">
        <v>3.5</v>
      </c>
      <c r="E32" s="26">
        <f>IF(D32="","",IF(J29="","",J29/D32))</f>
        <v>24.857142857142858</v>
      </c>
      <c r="F32" s="1058">
        <v>1</v>
      </c>
      <c r="G32" s="1055">
        <v>60</v>
      </c>
      <c r="H32" s="1058">
        <v>8</v>
      </c>
      <c r="I32" s="1055"/>
      <c r="J32" s="1059" t="s">
        <v>1210</v>
      </c>
      <c r="BD32" s="837">
        <v>0.3125</v>
      </c>
    </row>
    <row r="33" spans="1:56" ht="12" customHeight="1">
      <c r="A33" s="1528"/>
      <c r="B33" s="1529"/>
      <c r="C33" s="1530"/>
      <c r="D33" s="32"/>
      <c r="E33" s="40" t="str">
        <f>IF(D33="","",IF(J30="","",J30/D33))</f>
        <v/>
      </c>
      <c r="F33" s="42"/>
      <c r="G33" s="32"/>
      <c r="H33" s="42"/>
      <c r="I33" s="32"/>
      <c r="J33" s="1060"/>
      <c r="BD33" s="837">
        <v>0.32291666666666702</v>
      </c>
    </row>
    <row r="34" spans="1:56" ht="14.1" customHeight="1">
      <c r="A34" s="803" t="s">
        <v>213</v>
      </c>
      <c r="B34" s="573"/>
      <c r="C34" s="573"/>
      <c r="D34" s="1046"/>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614" t="s">
        <v>1173</v>
      </c>
      <c r="B40" s="1538"/>
      <c r="C40" s="1539"/>
      <c r="D40" s="1054">
        <v>0.38</v>
      </c>
      <c r="E40" s="1054" t="s">
        <v>1207</v>
      </c>
      <c r="F40" s="1054">
        <v>85.73</v>
      </c>
      <c r="G40" s="113"/>
      <c r="H40" s="113"/>
      <c r="I40" s="113"/>
      <c r="J40" s="39"/>
      <c r="BD40" s="837">
        <v>0.39583333333333298</v>
      </c>
    </row>
    <row r="41" spans="1:56" ht="12" customHeight="1">
      <c r="A41" s="1614" t="s">
        <v>1205</v>
      </c>
      <c r="B41" s="1538"/>
      <c r="C41" s="1539"/>
      <c r="D41" s="1055">
        <v>0.89</v>
      </c>
      <c r="E41" s="25"/>
      <c r="F41" s="25"/>
      <c r="G41" s="25"/>
      <c r="H41" s="25"/>
      <c r="I41" s="25"/>
      <c r="J41" s="295"/>
      <c r="BD41" s="837">
        <v>0.40625</v>
      </c>
    </row>
    <row r="42" spans="1:56" ht="12" customHeight="1">
      <c r="A42" s="1613" t="s">
        <v>1206</v>
      </c>
      <c r="B42" s="1529"/>
      <c r="C42" s="1530"/>
      <c r="D42" s="1056">
        <v>0.49</v>
      </c>
      <c r="E42" s="32"/>
      <c r="F42" s="32"/>
      <c r="G42" s="32"/>
      <c r="H42" s="32"/>
      <c r="I42" s="44" t="s">
        <v>164</v>
      </c>
      <c r="J42" s="45">
        <f>D40+F40+H40+J40+D41+F41+H41+J41+D42+F42+H42</f>
        <v>87.49</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1204</v>
      </c>
      <c r="BD44" s="837">
        <v>0.4375</v>
      </c>
    </row>
    <row r="45" spans="1:56" ht="12" customHeight="1">
      <c r="A45" s="1547"/>
      <c r="B45" s="1548"/>
      <c r="C45" s="1549"/>
      <c r="D45" s="1049">
        <v>6</v>
      </c>
      <c r="E45" s="1050">
        <v>3.75</v>
      </c>
      <c r="F45" s="1051">
        <v>3.25</v>
      </c>
      <c r="G45" s="1050">
        <v>0.5</v>
      </c>
      <c r="H45" s="26"/>
      <c r="I45" s="26"/>
      <c r="J45" s="1053">
        <v>1.25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1052">
        <v>2.25</v>
      </c>
      <c r="E47" s="1052">
        <v>3.75</v>
      </c>
      <c r="F47" s="40"/>
      <c r="G47" s="40"/>
      <c r="H47" s="1052">
        <v>2.25</v>
      </c>
      <c r="I47" s="1052">
        <v>1</v>
      </c>
      <c r="J47" s="114">
        <f>SUM(A48:J48)</f>
        <v>24</v>
      </c>
      <c r="BD47" s="837">
        <v>0.46875</v>
      </c>
    </row>
    <row r="48" spans="1:56" ht="2.25" customHeight="1">
      <c r="A48" s="816"/>
      <c r="B48" s="115"/>
      <c r="C48" s="115"/>
      <c r="D48" s="616">
        <f>SUM(A45:J45)</f>
        <v>14.75</v>
      </c>
      <c r="E48" s="115"/>
      <c r="F48" s="115"/>
      <c r="G48" s="115"/>
      <c r="H48" s="616">
        <f>SUM(A47:I47)</f>
        <v>9.25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1.0416666666666666E-2</v>
      </c>
      <c r="D50" s="1517" t="s">
        <v>1241</v>
      </c>
      <c r="E50" s="1517"/>
      <c r="F50" s="1517"/>
      <c r="G50" s="1517"/>
      <c r="H50" s="1517"/>
      <c r="I50" s="1517"/>
      <c r="J50" s="1518"/>
      <c r="BD50" s="837">
        <v>0.5</v>
      </c>
    </row>
    <row r="51" spans="1:56" ht="12" customHeight="1">
      <c r="A51" s="841">
        <f>C50</f>
        <v>1.0416666666666666E-2</v>
      </c>
      <c r="B51" s="842" t="str">
        <f>IF(A51&lt;&gt;"","to","")</f>
        <v>to</v>
      </c>
      <c r="C51" s="839">
        <v>5.2083333333333301E-2</v>
      </c>
      <c r="D51" s="1600" t="s">
        <v>1220</v>
      </c>
      <c r="E51" s="1515"/>
      <c r="F51" s="1515"/>
      <c r="G51" s="1515"/>
      <c r="H51" s="1515"/>
      <c r="I51" s="1515"/>
      <c r="J51" s="1516"/>
      <c r="BD51" s="837">
        <v>0.51041666666666696</v>
      </c>
    </row>
    <row r="52" spans="1:56" ht="12" customHeight="1">
      <c r="A52" s="841">
        <f>C51</f>
        <v>5.2083333333333301E-2</v>
      </c>
      <c r="B52" s="842" t="str">
        <f t="shared" ref="B52:B73" si="0">IF(A52&lt;&gt;"","to","")</f>
        <v>to</v>
      </c>
      <c r="C52" s="839">
        <v>6.25E-2</v>
      </c>
      <c r="D52" s="1600" t="s">
        <v>1221</v>
      </c>
      <c r="E52" s="1515"/>
      <c r="F52" s="1515"/>
      <c r="G52" s="1515"/>
      <c r="H52" s="1515"/>
      <c r="I52" s="1515"/>
      <c r="J52" s="1516"/>
      <c r="BD52" s="837">
        <v>0.52083333333333304</v>
      </c>
    </row>
    <row r="53" spans="1:56" ht="12" customHeight="1">
      <c r="A53" s="841">
        <v>6.25E-2</v>
      </c>
      <c r="B53" s="842" t="str">
        <f t="shared" si="0"/>
        <v>to</v>
      </c>
      <c r="C53" s="839">
        <v>0.15625</v>
      </c>
      <c r="D53" s="1600" t="s">
        <v>1237</v>
      </c>
      <c r="E53" s="1515"/>
      <c r="F53" s="1515"/>
      <c r="G53" s="1515"/>
      <c r="H53" s="1515"/>
      <c r="I53" s="1515"/>
      <c r="J53" s="1516"/>
      <c r="BD53" s="837">
        <v>0.53125</v>
      </c>
    </row>
    <row r="54" spans="1:56" ht="12" customHeight="1">
      <c r="A54" s="841">
        <f t="shared" ref="A54:A59" si="1">C53</f>
        <v>0.15625</v>
      </c>
      <c r="B54" s="842" t="str">
        <f t="shared" si="0"/>
        <v>to</v>
      </c>
      <c r="C54" s="839">
        <v>0.21875</v>
      </c>
      <c r="D54" s="1600" t="s">
        <v>1235</v>
      </c>
      <c r="E54" s="1515"/>
      <c r="F54" s="1515"/>
      <c r="G54" s="1515"/>
      <c r="H54" s="1515"/>
      <c r="I54" s="1515"/>
      <c r="J54" s="1516"/>
      <c r="BD54" s="837">
        <v>0.54166666666666696</v>
      </c>
    </row>
    <row r="55" spans="1:56" ht="12" customHeight="1">
      <c r="A55" s="841">
        <f t="shared" si="1"/>
        <v>0.21875</v>
      </c>
      <c r="B55" s="842" t="str">
        <f t="shared" si="0"/>
        <v>to</v>
      </c>
      <c r="C55" s="839">
        <v>0.27083333333333298</v>
      </c>
      <c r="D55" s="1600" t="s">
        <v>1222</v>
      </c>
      <c r="E55" s="1515"/>
      <c r="F55" s="1515"/>
      <c r="G55" s="1515"/>
      <c r="H55" s="1515"/>
      <c r="I55" s="1515"/>
      <c r="J55" s="1516"/>
      <c r="BD55" s="837">
        <v>0.55208333333333304</v>
      </c>
    </row>
    <row r="56" spans="1:56" ht="12" customHeight="1">
      <c r="A56" s="841">
        <f t="shared" si="1"/>
        <v>0.27083333333333298</v>
      </c>
      <c r="B56" s="842" t="str">
        <f t="shared" si="0"/>
        <v>to</v>
      </c>
      <c r="C56" s="839">
        <v>0.28125</v>
      </c>
      <c r="D56" s="1609" t="s">
        <v>1201</v>
      </c>
      <c r="E56" s="1610"/>
      <c r="F56" s="1610"/>
      <c r="G56" s="1610"/>
      <c r="H56" s="1610"/>
      <c r="I56" s="1610"/>
      <c r="J56" s="1611"/>
      <c r="K56" s="1063"/>
      <c r="BD56" s="837">
        <v>0.5625</v>
      </c>
    </row>
    <row r="57" spans="1:56" ht="12" customHeight="1">
      <c r="A57" s="841">
        <f t="shared" si="1"/>
        <v>0.28125</v>
      </c>
      <c r="B57" s="842" t="str">
        <f t="shared" si="0"/>
        <v>to</v>
      </c>
      <c r="C57" s="839">
        <v>0.33333333333333298</v>
      </c>
      <c r="D57" s="1609" t="s">
        <v>1236</v>
      </c>
      <c r="E57" s="1610"/>
      <c r="F57" s="1610"/>
      <c r="G57" s="1610"/>
      <c r="H57" s="1610"/>
      <c r="I57" s="1610"/>
      <c r="J57" s="1611"/>
      <c r="K57" s="1064"/>
      <c r="BD57" s="837">
        <v>0.57291666666666696</v>
      </c>
    </row>
    <row r="58" spans="1:56" ht="12" customHeight="1">
      <c r="A58" s="841">
        <v>0.33333333333333298</v>
      </c>
      <c r="B58" s="842" t="str">
        <f t="shared" si="0"/>
        <v>to</v>
      </c>
      <c r="C58" s="1047">
        <v>0.34375</v>
      </c>
      <c r="D58" s="1612" t="s">
        <v>1238</v>
      </c>
      <c r="E58" s="1515"/>
      <c r="F58" s="1515"/>
      <c r="G58" s="1515"/>
      <c r="H58" s="1515"/>
      <c r="I58" s="1515"/>
      <c r="J58" s="1516"/>
      <c r="BD58" s="837">
        <v>0.58333333333333304</v>
      </c>
    </row>
    <row r="59" spans="1:56" ht="12" customHeight="1">
      <c r="A59" s="841">
        <f t="shared" si="1"/>
        <v>0.34375</v>
      </c>
      <c r="B59" s="842" t="str">
        <f t="shared" si="0"/>
        <v>to</v>
      </c>
      <c r="C59" s="1047">
        <v>0.39583333333333331</v>
      </c>
      <c r="D59" s="1600" t="s">
        <v>1239</v>
      </c>
      <c r="E59" s="1515"/>
      <c r="F59" s="1515"/>
      <c r="G59" s="1515"/>
      <c r="H59" s="1515"/>
      <c r="I59" s="1515"/>
      <c r="J59" s="1516"/>
      <c r="BD59" s="837">
        <v>0.59375</v>
      </c>
    </row>
    <row r="60" spans="1:56" ht="12" customHeight="1">
      <c r="A60" s="1048">
        <v>0.39583333333333331</v>
      </c>
      <c r="B60" s="842" t="str">
        <f t="shared" si="0"/>
        <v>to</v>
      </c>
      <c r="C60" s="1047">
        <v>0.41666666666666669</v>
      </c>
      <c r="D60" s="1600" t="s">
        <v>1240</v>
      </c>
      <c r="E60" s="1515"/>
      <c r="F60" s="1515"/>
      <c r="G60" s="1515"/>
      <c r="H60" s="1515"/>
      <c r="I60" s="1515"/>
      <c r="J60" s="1516"/>
      <c r="BD60" s="837">
        <v>0.60416666666666696</v>
      </c>
    </row>
    <row r="61" spans="1:56" ht="12" customHeight="1">
      <c r="A61" s="1048">
        <v>0.41666666666666669</v>
      </c>
      <c r="B61" s="842" t="str">
        <f t="shared" si="0"/>
        <v>to</v>
      </c>
      <c r="C61" s="1047">
        <v>0.42708333333333331</v>
      </c>
      <c r="D61" s="1600" t="s">
        <v>1234</v>
      </c>
      <c r="E61" s="1515"/>
      <c r="F61" s="1515"/>
      <c r="G61" s="1515"/>
      <c r="H61" s="1515"/>
      <c r="I61" s="1515"/>
      <c r="J61" s="1516"/>
      <c r="BD61" s="837">
        <v>0.61458333333333304</v>
      </c>
    </row>
    <row r="62" spans="1:56" ht="12" customHeight="1">
      <c r="A62" s="1048">
        <v>0.42708333333333331</v>
      </c>
      <c r="B62" s="842" t="str">
        <f t="shared" si="0"/>
        <v>to</v>
      </c>
      <c r="C62" s="1047">
        <v>0.4375</v>
      </c>
      <c r="D62" s="1600" t="s">
        <v>1223</v>
      </c>
      <c r="E62" s="1515"/>
      <c r="F62" s="1515"/>
      <c r="G62" s="1515"/>
      <c r="H62" s="1515"/>
      <c r="I62" s="1515"/>
      <c r="J62" s="1516"/>
      <c r="BD62" s="837">
        <v>0.625</v>
      </c>
    </row>
    <row r="63" spans="1:56" ht="12" customHeight="1">
      <c r="A63" s="1048">
        <v>0.4375</v>
      </c>
      <c r="B63" s="842" t="str">
        <f t="shared" si="0"/>
        <v>to</v>
      </c>
      <c r="C63" s="1047">
        <v>0.46875</v>
      </c>
      <c r="D63" s="1600" t="s">
        <v>1233</v>
      </c>
      <c r="E63" s="1515"/>
      <c r="F63" s="1515"/>
      <c r="G63" s="1515"/>
      <c r="H63" s="1515"/>
      <c r="I63" s="1515"/>
      <c r="J63" s="1516"/>
      <c r="BD63" s="837">
        <v>0.63541666666666696</v>
      </c>
    </row>
    <row r="64" spans="1:56" ht="12" customHeight="1">
      <c r="A64" s="1048">
        <v>0.46875</v>
      </c>
      <c r="B64" s="842" t="str">
        <f t="shared" si="0"/>
        <v>to</v>
      </c>
      <c r="C64" s="1047">
        <v>0.52083333333333337</v>
      </c>
      <c r="D64" s="1600" t="s">
        <v>1232</v>
      </c>
      <c r="E64" s="1515"/>
      <c r="F64" s="1515"/>
      <c r="G64" s="1515"/>
      <c r="H64" s="1515"/>
      <c r="I64" s="1515"/>
      <c r="J64" s="1516"/>
      <c r="BD64" s="837">
        <v>0.64583333333333304</v>
      </c>
    </row>
    <row r="65" spans="1:56" ht="12" customHeight="1">
      <c r="A65" s="1048">
        <v>0.52083333333333337</v>
      </c>
      <c r="B65" s="842" t="str">
        <f t="shared" si="0"/>
        <v>to</v>
      </c>
      <c r="C65" s="1047">
        <v>0.53125</v>
      </c>
      <c r="D65" s="1600" t="s">
        <v>1231</v>
      </c>
      <c r="E65" s="1515"/>
      <c r="F65" s="1515"/>
      <c r="G65" s="1515"/>
      <c r="H65" s="1515"/>
      <c r="I65" s="1515"/>
      <c r="J65" s="1516"/>
      <c r="BD65" s="837">
        <v>0.65625</v>
      </c>
    </row>
    <row r="66" spans="1:56" ht="12" customHeight="1">
      <c r="A66" s="1048">
        <v>0.53125</v>
      </c>
      <c r="B66" s="842" t="str">
        <f t="shared" si="0"/>
        <v>to</v>
      </c>
      <c r="C66" s="1047">
        <v>0.625</v>
      </c>
      <c r="D66" s="1600" t="s">
        <v>1229</v>
      </c>
      <c r="E66" s="1515"/>
      <c r="F66" s="1515"/>
      <c r="G66" s="1515"/>
      <c r="H66" s="1515"/>
      <c r="I66" s="1515"/>
      <c r="J66" s="1516"/>
      <c r="BD66" s="837">
        <v>0.66666666666666696</v>
      </c>
    </row>
    <row r="67" spans="1:56" ht="12" customHeight="1">
      <c r="A67" s="1048">
        <v>0.625</v>
      </c>
      <c r="B67" s="842" t="str">
        <f t="shared" si="0"/>
        <v>to</v>
      </c>
      <c r="C67" s="1047">
        <v>0.77083333333333337</v>
      </c>
      <c r="D67" s="1600" t="s">
        <v>1224</v>
      </c>
      <c r="E67" s="1515"/>
      <c r="F67" s="1515"/>
      <c r="G67" s="1515"/>
      <c r="H67" s="1515"/>
      <c r="I67" s="1515"/>
      <c r="J67" s="1516"/>
      <c r="BD67" s="837">
        <v>0.67708333333333304</v>
      </c>
    </row>
    <row r="68" spans="1:56" ht="12" customHeight="1">
      <c r="A68" s="1048">
        <v>0.77083333333333337</v>
      </c>
      <c r="B68" s="842" t="str">
        <f t="shared" si="0"/>
        <v>to</v>
      </c>
      <c r="C68" s="1047">
        <v>0.78125</v>
      </c>
      <c r="D68" s="1600" t="s">
        <v>1225</v>
      </c>
      <c r="E68" s="1515"/>
      <c r="F68" s="1515"/>
      <c r="G68" s="1515"/>
      <c r="H68" s="1515"/>
      <c r="I68" s="1515"/>
      <c r="J68" s="1516"/>
      <c r="BD68" s="837">
        <v>0.6875</v>
      </c>
    </row>
    <row r="69" spans="1:56" ht="12" customHeight="1">
      <c r="A69" s="1048">
        <v>0.78125</v>
      </c>
      <c r="B69" s="842" t="str">
        <f t="shared" si="0"/>
        <v>to</v>
      </c>
      <c r="C69" s="1047">
        <v>0.79166666666666663</v>
      </c>
      <c r="D69" s="1608" t="s">
        <v>1224</v>
      </c>
      <c r="E69" s="1515"/>
      <c r="F69" s="1515"/>
      <c r="G69" s="1515"/>
      <c r="H69" s="1515"/>
      <c r="I69" s="1515"/>
      <c r="J69" s="1516"/>
      <c r="BD69" s="837">
        <v>0.69791666666666696</v>
      </c>
    </row>
    <row r="70" spans="1:56" ht="12" customHeight="1">
      <c r="A70" s="1048">
        <v>0.79166666666666663</v>
      </c>
      <c r="B70" s="842" t="str">
        <f t="shared" si="0"/>
        <v>to</v>
      </c>
      <c r="C70" s="1047">
        <v>0.83333333333333337</v>
      </c>
      <c r="D70" s="1600" t="s">
        <v>1226</v>
      </c>
      <c r="E70" s="1515"/>
      <c r="F70" s="1515"/>
      <c r="G70" s="1515"/>
      <c r="H70" s="1515"/>
      <c r="I70" s="1515"/>
      <c r="J70" s="1516"/>
      <c r="BD70" s="837">
        <v>0.70833333333333304</v>
      </c>
    </row>
    <row r="71" spans="1:56" ht="12" customHeight="1">
      <c r="A71" s="1048">
        <v>0.83333333333333337</v>
      </c>
      <c r="B71" s="842" t="str">
        <f t="shared" si="0"/>
        <v>to</v>
      </c>
      <c r="C71" s="1047">
        <v>0.90625</v>
      </c>
      <c r="D71" s="1600" t="s">
        <v>1227</v>
      </c>
      <c r="E71" s="1515"/>
      <c r="F71" s="1515"/>
      <c r="G71" s="1515"/>
      <c r="H71" s="1515"/>
      <c r="I71" s="1515"/>
      <c r="J71" s="1516"/>
      <c r="BD71" s="837">
        <v>0.71875</v>
      </c>
    </row>
    <row r="72" spans="1:56" ht="12" customHeight="1">
      <c r="A72" s="1048">
        <v>0.90625</v>
      </c>
      <c r="B72" s="842" t="str">
        <f t="shared" si="0"/>
        <v>to</v>
      </c>
      <c r="C72" s="1047">
        <v>0.95833333333333337</v>
      </c>
      <c r="D72" s="1600" t="s">
        <v>1228</v>
      </c>
      <c r="E72" s="1515"/>
      <c r="F72" s="1515"/>
      <c r="G72" s="1515"/>
      <c r="H72" s="1515"/>
      <c r="I72" s="1515"/>
      <c r="J72" s="1516"/>
      <c r="BD72" s="837">
        <v>0.72916666666666696</v>
      </c>
    </row>
    <row r="73" spans="1:56" ht="12" customHeight="1">
      <c r="A73" s="1048">
        <v>0.95833333333333337</v>
      </c>
      <c r="B73" s="842" t="str">
        <f t="shared" si="0"/>
        <v>to</v>
      </c>
      <c r="C73" s="1047">
        <v>0</v>
      </c>
      <c r="D73" s="1600" t="s">
        <v>1230</v>
      </c>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1'!F60</f>
        <v>87074</v>
      </c>
      <c r="BD74" s="837">
        <v>0.75</v>
      </c>
    </row>
    <row r="75" spans="1:56" ht="12" customHeight="1">
      <c r="A75" s="1519" t="s">
        <v>11</v>
      </c>
      <c r="B75" s="1520"/>
      <c r="C75" s="1521"/>
      <c r="D75" s="355" t="str">
        <f>'DATA SHEET'!H27</f>
        <v>Stampede Drilling</v>
      </c>
      <c r="E75" s="356">
        <f>'DATA SHEET'!H28</f>
        <v>21</v>
      </c>
      <c r="F75" s="574" t="s">
        <v>207</v>
      </c>
      <c r="G75" s="1588" t="s">
        <v>1202</v>
      </c>
      <c r="H75" s="1539"/>
      <c r="I75" s="574" t="s">
        <v>87</v>
      </c>
      <c r="J75" s="46">
        <f>'Cost Week 1'!F61</f>
        <v>926451.52</v>
      </c>
      <c r="BD75" s="837">
        <v>0.76041666666666696</v>
      </c>
    </row>
    <row r="76" spans="1:56" ht="12" customHeight="1">
      <c r="A76" s="1519" t="s">
        <v>32</v>
      </c>
      <c r="B76" s="1520"/>
      <c r="C76" s="1521"/>
      <c r="D76" s="355" t="str">
        <f>'DATA SHEET'!H29</f>
        <v>Dan Chabot</v>
      </c>
      <c r="E76" s="356" t="str">
        <f>'DATA SHEET'!H30</f>
        <v>(780) 222-1051</v>
      </c>
      <c r="F76" s="1572" t="s">
        <v>219</v>
      </c>
      <c r="G76" s="1573"/>
      <c r="H76" s="1574" t="s">
        <v>1203</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A42:C42"/>
    <mergeCell ref="A44:C44"/>
    <mergeCell ref="A45:C45"/>
    <mergeCell ref="A46:C46"/>
    <mergeCell ref="A47:C47"/>
    <mergeCell ref="D50:J50"/>
    <mergeCell ref="D51:J51"/>
    <mergeCell ref="D52:J52"/>
    <mergeCell ref="D53:J53"/>
    <mergeCell ref="D54:J54"/>
    <mergeCell ref="D55:J55"/>
    <mergeCell ref="D56:J56"/>
    <mergeCell ref="D57:J57"/>
    <mergeCell ref="D68:J68"/>
    <mergeCell ref="D58:J58"/>
    <mergeCell ref="D59:J59"/>
    <mergeCell ref="D60:J60"/>
    <mergeCell ref="D61:J61"/>
    <mergeCell ref="D62:J62"/>
    <mergeCell ref="D67:J67"/>
    <mergeCell ref="D63:J63"/>
    <mergeCell ref="D64:J64"/>
    <mergeCell ref="D65:J65"/>
    <mergeCell ref="D66:J66"/>
    <mergeCell ref="A77:C77"/>
    <mergeCell ref="D77:J77"/>
    <mergeCell ref="D69:J69"/>
    <mergeCell ref="D70:J70"/>
    <mergeCell ref="D71:J71"/>
    <mergeCell ref="D72:J72"/>
    <mergeCell ref="D73:J73"/>
    <mergeCell ref="A74:C74"/>
    <mergeCell ref="A75:C75"/>
    <mergeCell ref="G75:H75"/>
    <mergeCell ref="A76:C76"/>
    <mergeCell ref="F76:G76"/>
    <mergeCell ref="H76:J76"/>
  </mergeCells>
  <conditionalFormatting sqref="J74">
    <cfRule type="expression" dxfId="189" priority="2">
      <formula>ISBLANK(J74)</formula>
    </cfRule>
  </conditionalFormatting>
  <conditionalFormatting sqref="J75">
    <cfRule type="expression" dxfId="188" priority="1">
      <formula>ISBLANK($J$75)</formula>
    </cfRule>
  </conditionalFormatting>
  <dataValidations count="1">
    <dataValidation type="list" allowBlank="1" showInputMessage="1" showErrorMessage="1" sqref="A50:A73 C50:C73" xr:uid="{CF2DE6BB-85B8-4746-A81C-42B93F3058F4}">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2B7D8-E0A6-4B61-954D-5C9E0325CFAE}">
  <sheetPr codeName="Sheet110">
    <pageSetUpPr fitToPage="1"/>
  </sheetPr>
  <dimension ref="A1:BD99"/>
  <sheetViews>
    <sheetView showGridLines="0" topLeftCell="A52" zoomScale="112" zoomScaleNormal="112" workbookViewId="0">
      <selection activeCell="H77" sqref="H77:J77"/>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07">
        <v>45534</v>
      </c>
      <c r="E4" s="1615"/>
      <c r="F4" s="825" t="s">
        <v>201</v>
      </c>
      <c r="G4" s="1152" t="s">
        <v>1661</v>
      </c>
      <c r="H4" s="835" t="s">
        <v>6</v>
      </c>
      <c r="I4" s="1582" t="str">
        <f>'DATA SHEET'!F7</f>
        <v>E24DR186</v>
      </c>
      <c r="J4" s="1583"/>
      <c r="BD4" s="837">
        <v>2.0833333333333301E-2</v>
      </c>
    </row>
    <row r="5" spans="1:56" ht="12" customHeight="1">
      <c r="A5" s="1560" t="s">
        <v>203</v>
      </c>
      <c r="B5" s="1561"/>
      <c r="C5" s="1562"/>
      <c r="D5" s="1531" t="str">
        <f>'DATA SHEET'!F5</f>
        <v>100/14-31-069-19W5/0</v>
      </c>
      <c r="E5" s="1616"/>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1266</v>
      </c>
      <c r="E7" s="1538"/>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79" t="s">
        <v>1277</v>
      </c>
      <c r="E8" s="1580"/>
      <c r="F8" s="1580"/>
      <c r="G8" s="1581"/>
      <c r="H8" s="364" t="s">
        <v>204</v>
      </c>
      <c r="I8" s="1589"/>
      <c r="J8" s="1590"/>
      <c r="BD8" s="837">
        <v>6.25E-2</v>
      </c>
    </row>
    <row r="9" spans="1:56" ht="12" customHeight="1">
      <c r="A9" s="1553" t="s">
        <v>218</v>
      </c>
      <c r="B9" s="1554"/>
      <c r="C9" s="1555"/>
      <c r="D9" s="1579" t="s">
        <v>1273</v>
      </c>
      <c r="E9" s="1580"/>
      <c r="F9" s="1580"/>
      <c r="G9" s="1581"/>
      <c r="H9" s="809" t="s">
        <v>250</v>
      </c>
      <c r="I9" s="831" t="s">
        <v>251</v>
      </c>
      <c r="J9" s="802" t="s">
        <v>252</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1262</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v>39</v>
      </c>
      <c r="E12" s="357" t="s">
        <v>173</v>
      </c>
      <c r="F12" s="52">
        <v>10</v>
      </c>
      <c r="G12" s="358" t="s">
        <v>53</v>
      </c>
      <c r="H12" s="33">
        <f>D13*0.00981</f>
        <v>10.467269999999999</v>
      </c>
      <c r="I12" s="38" t="s">
        <v>951</v>
      </c>
      <c r="J12" s="39">
        <v>75</v>
      </c>
      <c r="BD12" s="837">
        <v>0.104166666666667</v>
      </c>
    </row>
    <row r="13" spans="1:56" ht="12" customHeight="1">
      <c r="A13" s="1540" t="s">
        <v>54</v>
      </c>
      <c r="B13" s="1541"/>
      <c r="C13" s="1543"/>
      <c r="D13" s="35">
        <v>1067</v>
      </c>
      <c r="E13" s="357" t="s">
        <v>57</v>
      </c>
      <c r="F13" s="52">
        <v>0</v>
      </c>
      <c r="G13" s="358" t="s">
        <v>237</v>
      </c>
      <c r="H13" s="33">
        <v>1.2</v>
      </c>
      <c r="I13" s="38" t="s">
        <v>1268</v>
      </c>
      <c r="J13" s="295">
        <v>5</v>
      </c>
      <c r="BD13" s="837">
        <v>0.114583333333333</v>
      </c>
    </row>
    <row r="14" spans="1:56" ht="12" customHeight="1">
      <c r="A14" s="1540" t="s">
        <v>52</v>
      </c>
      <c r="B14" s="1541"/>
      <c r="C14" s="1543"/>
      <c r="D14" s="35">
        <v>10</v>
      </c>
      <c r="E14" s="357" t="s">
        <v>61</v>
      </c>
      <c r="F14" s="35">
        <v>700</v>
      </c>
      <c r="G14" s="358" t="s">
        <v>236</v>
      </c>
      <c r="H14" s="34">
        <v>18.3</v>
      </c>
      <c r="I14" s="38" t="s">
        <v>1269</v>
      </c>
      <c r="J14" s="295">
        <v>5</v>
      </c>
      <c r="BD14" s="837">
        <v>0.125</v>
      </c>
    </row>
    <row r="15" spans="1:56" ht="12" customHeight="1">
      <c r="A15" s="1540" t="s">
        <v>55</v>
      </c>
      <c r="B15" s="1541"/>
      <c r="C15" s="1543"/>
      <c r="D15" s="47">
        <v>6</v>
      </c>
      <c r="E15" s="357" t="s">
        <v>60</v>
      </c>
      <c r="F15" s="57">
        <v>40</v>
      </c>
      <c r="G15" s="358" t="s">
        <v>223</v>
      </c>
      <c r="H15" s="34">
        <v>40</v>
      </c>
      <c r="I15" s="38" t="s">
        <v>1068</v>
      </c>
      <c r="J15" s="295">
        <v>2</v>
      </c>
      <c r="BD15" s="837">
        <v>0.13541666666666699</v>
      </c>
    </row>
    <row r="16" spans="1:56" ht="12" customHeight="1">
      <c r="A16" s="1540" t="s">
        <v>172</v>
      </c>
      <c r="B16" s="1541"/>
      <c r="C16" s="1543"/>
      <c r="D16" s="1062">
        <v>45327</v>
      </c>
      <c r="E16" s="357" t="s">
        <v>27</v>
      </c>
      <c r="F16" s="35">
        <v>3.75</v>
      </c>
      <c r="G16" s="358" t="s">
        <v>224</v>
      </c>
      <c r="H16" s="34">
        <f>SUM(H13:H15)</f>
        <v>59.5</v>
      </c>
      <c r="I16" s="35" t="s">
        <v>1213</v>
      </c>
      <c r="J16" s="295">
        <v>3</v>
      </c>
      <c r="BD16" s="837">
        <v>0.14583333333333301</v>
      </c>
    </row>
    <row r="17" spans="1:56" ht="12" customHeight="1">
      <c r="A17" s="1540" t="s">
        <v>56</v>
      </c>
      <c r="B17" s="1541"/>
      <c r="C17" s="1543"/>
      <c r="D17" s="35">
        <v>8.5</v>
      </c>
      <c r="E17" s="357" t="s">
        <v>58</v>
      </c>
      <c r="F17" s="38">
        <v>0</v>
      </c>
      <c r="G17" s="359" t="s">
        <v>59</v>
      </c>
      <c r="H17" s="53">
        <f>H14/(H25+H26)</f>
        <v>6.9004524886877832</v>
      </c>
      <c r="I17" s="38" t="s">
        <v>1214</v>
      </c>
      <c r="J17" s="295">
        <v>4</v>
      </c>
      <c r="BD17" s="837">
        <v>0.15625</v>
      </c>
    </row>
    <row r="18" spans="1:56" ht="12" customHeight="1">
      <c r="A18" s="1540" t="s">
        <v>247</v>
      </c>
      <c r="B18" s="1541"/>
      <c r="C18" s="1543"/>
      <c r="D18" s="36">
        <v>15.5</v>
      </c>
      <c r="E18" s="810" t="s">
        <v>248</v>
      </c>
      <c r="F18" s="36">
        <v>75.5</v>
      </c>
      <c r="G18" s="360" t="s">
        <v>62</v>
      </c>
      <c r="H18" s="54">
        <f>H16/(H25+H26)</f>
        <v>22.435897435897434</v>
      </c>
      <c r="I18" s="1065" t="s">
        <v>956</v>
      </c>
      <c r="J18" s="37">
        <v>2</v>
      </c>
      <c r="BD18" s="837">
        <v>0.16666666666666699</v>
      </c>
    </row>
    <row r="19" spans="1:56" ht="12" customHeight="1">
      <c r="A19" s="811"/>
      <c r="B19" s="30"/>
      <c r="C19" s="30"/>
      <c r="D19" s="30"/>
      <c r="E19" s="30"/>
      <c r="F19" s="30"/>
      <c r="G19" s="30"/>
      <c r="H19" s="55"/>
      <c r="I19" s="56" t="s">
        <v>1270</v>
      </c>
      <c r="J19" s="1061">
        <v>5</v>
      </c>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1050</v>
      </c>
      <c r="E22" s="32">
        <v>1010</v>
      </c>
      <c r="F22" s="32">
        <v>1750</v>
      </c>
      <c r="G22" s="32"/>
      <c r="H22" s="32"/>
      <c r="I22" s="32"/>
      <c r="J22" s="37"/>
      <c r="BD22" s="837">
        <v>0.20833333333333301</v>
      </c>
    </row>
    <row r="23" spans="1:56" ht="14.1" customHeight="1">
      <c r="A23" s="803" t="s">
        <v>216</v>
      </c>
      <c r="B23" s="573"/>
      <c r="C23" s="573"/>
      <c r="D23" s="1046"/>
      <c r="E23" s="115"/>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105</v>
      </c>
      <c r="H25" s="597">
        <f>G25*F25</f>
        <v>1.26</v>
      </c>
      <c r="I25" s="25">
        <v>9425</v>
      </c>
      <c r="J25" s="295" t="s">
        <v>1263</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116</v>
      </c>
      <c r="H26" s="598">
        <f>G26*F26</f>
        <v>1.3920000000000001</v>
      </c>
      <c r="I26" s="32">
        <v>9425</v>
      </c>
      <c r="J26" s="295" t="s">
        <v>1263</v>
      </c>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1</v>
      </c>
      <c r="B29" s="1538"/>
      <c r="C29" s="1539"/>
      <c r="D29" s="25">
        <v>311</v>
      </c>
      <c r="E29" s="25" t="s">
        <v>1209</v>
      </c>
      <c r="F29" s="25">
        <v>5332244</v>
      </c>
      <c r="G29" s="25" t="s">
        <v>1261</v>
      </c>
      <c r="H29" s="25">
        <v>0</v>
      </c>
      <c r="I29" s="25">
        <v>507</v>
      </c>
      <c r="J29" s="295">
        <v>507</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v>2.75</v>
      </c>
      <c r="B32" s="1538"/>
      <c r="C32" s="1539"/>
      <c r="D32" s="25">
        <v>9.75</v>
      </c>
      <c r="E32" s="26">
        <f>IF(D32="","",IF(J29="","",J29/D32))</f>
        <v>52</v>
      </c>
      <c r="F32" s="27">
        <v>5</v>
      </c>
      <c r="G32" s="25">
        <v>60</v>
      </c>
      <c r="H32" s="27">
        <v>12</v>
      </c>
      <c r="I32" s="25">
        <v>42</v>
      </c>
      <c r="J32" s="41" t="s">
        <v>1265</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v>89.48</v>
      </c>
      <c r="B36" s="1538"/>
      <c r="C36" s="1539"/>
      <c r="D36" s="25">
        <v>0.7</v>
      </c>
      <c r="E36" s="32">
        <v>147.02000000000001</v>
      </c>
      <c r="F36" s="25">
        <v>0.5</v>
      </c>
      <c r="G36" s="25">
        <v>298.82</v>
      </c>
      <c r="H36" s="25">
        <v>0.5</v>
      </c>
      <c r="I36" s="28" t="s">
        <v>1264</v>
      </c>
      <c r="J36" s="295">
        <v>0.1</v>
      </c>
      <c r="BD36" s="837">
        <v>0.35416666666666702</v>
      </c>
    </row>
    <row r="37" spans="1:56" ht="12" customHeight="1">
      <c r="A37" s="1528">
        <v>127.73</v>
      </c>
      <c r="B37" s="1529"/>
      <c r="C37" s="1530"/>
      <c r="D37" s="32">
        <v>0.4</v>
      </c>
      <c r="E37" s="32">
        <v>184.97</v>
      </c>
      <c r="F37" s="32">
        <v>0.5</v>
      </c>
      <c r="G37" s="32">
        <v>337.29</v>
      </c>
      <c r="H37" s="32">
        <v>0.4</v>
      </c>
      <c r="I37" s="32">
        <v>394.29</v>
      </c>
      <c r="J37" s="37">
        <v>0.1</v>
      </c>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c r="B40" s="1538"/>
      <c r="C40" s="1539"/>
      <c r="D40" s="113"/>
      <c r="E40" s="113"/>
      <c r="F40" s="113"/>
      <c r="G40" s="113"/>
      <c r="H40" s="113"/>
      <c r="I40" s="113"/>
      <c r="J40" s="39"/>
      <c r="BD40" s="837">
        <v>0.39583333333333298</v>
      </c>
    </row>
    <row r="41" spans="1:56" ht="12" customHeight="1">
      <c r="A41" s="1537"/>
      <c r="B41" s="1538"/>
      <c r="C41" s="1539"/>
      <c r="D41" s="25"/>
      <c r="E41" s="25"/>
      <c r="F41" s="25"/>
      <c r="G41" s="25"/>
      <c r="H41" s="25"/>
      <c r="I41" s="25"/>
      <c r="J41" s="295"/>
      <c r="BD41" s="837">
        <v>0.40625</v>
      </c>
    </row>
    <row r="42" spans="1:56" ht="12" customHeight="1">
      <c r="A42" s="1528"/>
      <c r="B42" s="1529"/>
      <c r="C42" s="1530"/>
      <c r="D42" s="32"/>
      <c r="E42" s="32"/>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154</v>
      </c>
      <c r="BD44" s="837">
        <v>0.4375</v>
      </c>
    </row>
    <row r="45" spans="1:56" ht="12" customHeight="1">
      <c r="A45" s="1547"/>
      <c r="B45" s="1548"/>
      <c r="C45" s="1549"/>
      <c r="D45" s="26">
        <v>6.25</v>
      </c>
      <c r="E45" s="29">
        <v>0.75</v>
      </c>
      <c r="F45" s="26">
        <v>2.5</v>
      </c>
      <c r="G45" s="29">
        <v>0.5</v>
      </c>
      <c r="H45" s="26"/>
      <c r="I45" s="26"/>
      <c r="J45" s="31"/>
      <c r="BD45" s="837">
        <v>0.44791666666666702</v>
      </c>
    </row>
    <row r="46" spans="1:56" ht="12" customHeight="1">
      <c r="A46" s="1540" t="s">
        <v>140</v>
      </c>
      <c r="B46" s="1541"/>
      <c r="C46" s="1542"/>
      <c r="D46" s="358" t="s">
        <v>31</v>
      </c>
      <c r="E46" s="358" t="s">
        <v>141</v>
      </c>
      <c r="F46" s="358" t="s">
        <v>155</v>
      </c>
      <c r="G46" s="358" t="s">
        <v>156</v>
      </c>
      <c r="H46" s="358" t="s">
        <v>1272</v>
      </c>
      <c r="I46" s="358" t="s">
        <v>158</v>
      </c>
      <c r="J46" s="363" t="s">
        <v>261</v>
      </c>
      <c r="BD46" s="837">
        <v>0.45833333333333298</v>
      </c>
    </row>
    <row r="47" spans="1:56" ht="12" customHeight="1">
      <c r="A47" s="1550">
        <v>3.75</v>
      </c>
      <c r="B47" s="1551"/>
      <c r="C47" s="1552"/>
      <c r="D47" s="40"/>
      <c r="E47" s="40"/>
      <c r="F47" s="40"/>
      <c r="G47" s="40"/>
      <c r="H47" s="40">
        <v>8.75</v>
      </c>
      <c r="I47" s="40">
        <v>1.5</v>
      </c>
      <c r="J47" s="114">
        <f>SUM(A48:J48)</f>
        <v>24</v>
      </c>
      <c r="BD47" s="837">
        <v>0.46875</v>
      </c>
    </row>
    <row r="48" spans="1:56" ht="2.25" customHeight="1">
      <c r="A48" s="816"/>
      <c r="B48" s="115"/>
      <c r="C48" s="115"/>
      <c r="D48" s="616">
        <f>SUM(A45:J45)</f>
        <v>10</v>
      </c>
      <c r="E48" s="115"/>
      <c r="F48" s="115"/>
      <c r="G48" s="115"/>
      <c r="H48" s="616">
        <f>SUM(A47:I47)</f>
        <v>14</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1.0416666666666666E-2</v>
      </c>
      <c r="D50" s="1517" t="s">
        <v>1244</v>
      </c>
      <c r="E50" s="1517"/>
      <c r="F50" s="1517"/>
      <c r="G50" s="1517"/>
      <c r="H50" s="1517"/>
      <c r="I50" s="1517"/>
      <c r="J50" s="1518"/>
      <c r="BD50" s="837">
        <v>0.5</v>
      </c>
    </row>
    <row r="51" spans="1:56" ht="12" customHeight="1">
      <c r="A51" s="841">
        <v>1.0416666666666666E-2</v>
      </c>
      <c r="B51" s="842" t="str">
        <f>IF(A51&lt;&gt;"","to","")</f>
        <v>to</v>
      </c>
      <c r="C51" s="839">
        <v>9.375E-2</v>
      </c>
      <c r="D51" s="1600" t="s">
        <v>1245</v>
      </c>
      <c r="E51" s="1515"/>
      <c r="F51" s="1515"/>
      <c r="G51" s="1515"/>
      <c r="H51" s="1515"/>
      <c r="I51" s="1515"/>
      <c r="J51" s="1516"/>
      <c r="BD51" s="837">
        <v>0.51041666666666696</v>
      </c>
    </row>
    <row r="52" spans="1:56" ht="12" customHeight="1">
      <c r="A52" s="841">
        <v>9.375E-2</v>
      </c>
      <c r="B52" s="842" t="str">
        <f t="shared" ref="B52:B74" si="0">IF(A52&lt;&gt;"","to","")</f>
        <v>to</v>
      </c>
      <c r="C52" s="839">
        <v>0.16666666666666699</v>
      </c>
      <c r="D52" s="1600" t="s">
        <v>1246</v>
      </c>
      <c r="E52" s="1515"/>
      <c r="F52" s="1515"/>
      <c r="G52" s="1515"/>
      <c r="H52" s="1515"/>
      <c r="I52" s="1515"/>
      <c r="J52" s="1516"/>
      <c r="BD52" s="837">
        <v>0.52083333333333304</v>
      </c>
    </row>
    <row r="53" spans="1:56" ht="12" customHeight="1">
      <c r="A53" s="841">
        <v>0.16666666666666699</v>
      </c>
      <c r="B53" s="842" t="str">
        <f t="shared" si="0"/>
        <v>to</v>
      </c>
      <c r="C53" s="839">
        <v>0.20833333333333301</v>
      </c>
      <c r="D53" s="1600" t="s">
        <v>1247</v>
      </c>
      <c r="E53" s="1515"/>
      <c r="F53" s="1515"/>
      <c r="G53" s="1515"/>
      <c r="H53" s="1515"/>
      <c r="I53" s="1515"/>
      <c r="J53" s="1516"/>
      <c r="BD53" s="837">
        <v>0.53125</v>
      </c>
    </row>
    <row r="54" spans="1:56" ht="12" customHeight="1">
      <c r="A54" s="841">
        <v>0.20833333333333301</v>
      </c>
      <c r="B54" s="842" t="str">
        <f t="shared" si="0"/>
        <v>to</v>
      </c>
      <c r="C54" s="839">
        <v>0.21875</v>
      </c>
      <c r="D54" s="1600" t="s">
        <v>1248</v>
      </c>
      <c r="E54" s="1515"/>
      <c r="F54" s="1515"/>
      <c r="G54" s="1515"/>
      <c r="H54" s="1515"/>
      <c r="I54" s="1515"/>
      <c r="J54" s="1516"/>
      <c r="BD54" s="837">
        <v>0.54166666666666696</v>
      </c>
    </row>
    <row r="55" spans="1:56" ht="12" customHeight="1">
      <c r="A55" s="841">
        <v>0.21875</v>
      </c>
      <c r="B55" s="842" t="str">
        <f t="shared" si="0"/>
        <v>to</v>
      </c>
      <c r="C55" s="839">
        <v>0.26041666666666702</v>
      </c>
      <c r="D55" s="1600" t="s">
        <v>1249</v>
      </c>
      <c r="E55" s="1515"/>
      <c r="F55" s="1515"/>
      <c r="G55" s="1515"/>
      <c r="H55" s="1515"/>
      <c r="I55" s="1515"/>
      <c r="J55" s="1516"/>
      <c r="BD55" s="837">
        <v>0.55208333333333304</v>
      </c>
    </row>
    <row r="56" spans="1:56" ht="12" customHeight="1">
      <c r="A56" s="841">
        <v>0.26041666666666702</v>
      </c>
      <c r="B56" s="842" t="str">
        <f t="shared" si="0"/>
        <v>to</v>
      </c>
      <c r="C56" s="839">
        <v>0.27083333333333298</v>
      </c>
      <c r="D56" s="1600" t="s">
        <v>1247</v>
      </c>
      <c r="E56" s="1515"/>
      <c r="F56" s="1515"/>
      <c r="G56" s="1515"/>
      <c r="H56" s="1515"/>
      <c r="I56" s="1515"/>
      <c r="J56" s="1516"/>
      <c r="BD56" s="837">
        <v>0.5625</v>
      </c>
    </row>
    <row r="57" spans="1:56" ht="12" customHeight="1">
      <c r="A57" s="841">
        <v>0.27083333333333298</v>
      </c>
      <c r="B57" s="842" t="str">
        <f t="shared" si="0"/>
        <v>to</v>
      </c>
      <c r="C57" s="839">
        <v>0.28125</v>
      </c>
      <c r="D57" s="1600" t="s">
        <v>1250</v>
      </c>
      <c r="E57" s="1515"/>
      <c r="F57" s="1515"/>
      <c r="G57" s="1515"/>
      <c r="H57" s="1515"/>
      <c r="I57" s="1515"/>
      <c r="J57" s="1516"/>
      <c r="BD57" s="837">
        <v>0.57291666666666696</v>
      </c>
    </row>
    <row r="58" spans="1:56" ht="12" customHeight="1">
      <c r="A58" s="841">
        <v>0.28125</v>
      </c>
      <c r="B58" s="842" t="str">
        <f t="shared" si="0"/>
        <v>to</v>
      </c>
      <c r="C58" s="839">
        <v>0.3125</v>
      </c>
      <c r="D58" s="1600" t="s">
        <v>1251</v>
      </c>
      <c r="E58" s="1515"/>
      <c r="F58" s="1515"/>
      <c r="G58" s="1515"/>
      <c r="H58" s="1515"/>
      <c r="I58" s="1515"/>
      <c r="J58" s="1516"/>
      <c r="BD58" s="837">
        <v>0.58333333333333304</v>
      </c>
    </row>
    <row r="59" spans="1:56" ht="12" customHeight="1">
      <c r="A59" s="841">
        <v>0.3125</v>
      </c>
      <c r="B59" s="842" t="str">
        <f t="shared" si="0"/>
        <v>to</v>
      </c>
      <c r="C59" s="839">
        <v>0.33333333333333298</v>
      </c>
      <c r="D59" s="1600" t="s">
        <v>1247</v>
      </c>
      <c r="E59" s="1515"/>
      <c r="F59" s="1515"/>
      <c r="G59" s="1515"/>
      <c r="H59" s="1515"/>
      <c r="I59" s="1515"/>
      <c r="J59" s="1516"/>
      <c r="BD59" s="837">
        <v>0.59375</v>
      </c>
    </row>
    <row r="60" spans="1:56" ht="12" customHeight="1">
      <c r="A60" s="841">
        <v>0.33333333333333298</v>
      </c>
      <c r="B60" s="842" t="str">
        <f t="shared" si="0"/>
        <v>to</v>
      </c>
      <c r="C60" s="839">
        <v>0.44791666666666702</v>
      </c>
      <c r="D60" s="1600" t="s">
        <v>1252</v>
      </c>
      <c r="E60" s="1515"/>
      <c r="F60" s="1515"/>
      <c r="G60" s="1515"/>
      <c r="H60" s="1515"/>
      <c r="I60" s="1515"/>
      <c r="J60" s="1516"/>
      <c r="BD60" s="837">
        <v>0.60416666666666696</v>
      </c>
    </row>
    <row r="61" spans="1:56" ht="12" customHeight="1">
      <c r="A61" s="841">
        <v>0.44791666666666702</v>
      </c>
      <c r="B61" s="842" t="str">
        <f t="shared" si="0"/>
        <v>to</v>
      </c>
      <c r="C61" s="839">
        <v>0.58333333333333304</v>
      </c>
      <c r="D61" s="1600" t="s">
        <v>1247</v>
      </c>
      <c r="E61" s="1515"/>
      <c r="F61" s="1515"/>
      <c r="G61" s="1515"/>
      <c r="H61" s="1515"/>
      <c r="I61" s="1515"/>
      <c r="J61" s="1516"/>
      <c r="BD61" s="837">
        <v>0.61458333333333304</v>
      </c>
    </row>
    <row r="62" spans="1:56" ht="12" customHeight="1">
      <c r="A62" s="841">
        <v>0.58333333333333304</v>
      </c>
      <c r="B62" s="842" t="str">
        <f t="shared" si="0"/>
        <v>to</v>
      </c>
      <c r="C62" s="839">
        <v>0.59375</v>
      </c>
      <c r="D62" s="1600" t="s">
        <v>1253</v>
      </c>
      <c r="E62" s="1515"/>
      <c r="F62" s="1515"/>
      <c r="G62" s="1515"/>
      <c r="H62" s="1515"/>
      <c r="I62" s="1515"/>
      <c r="J62" s="1516"/>
      <c r="BD62" s="837">
        <v>0.625</v>
      </c>
    </row>
    <row r="63" spans="1:56" ht="12" customHeight="1">
      <c r="A63" s="841">
        <v>0.59375</v>
      </c>
      <c r="B63" s="842" t="str">
        <f t="shared" si="0"/>
        <v>to</v>
      </c>
      <c r="C63" s="839">
        <v>0.60416666666666696</v>
      </c>
      <c r="D63" s="1600" t="s">
        <v>1250</v>
      </c>
      <c r="E63" s="1515"/>
      <c r="F63" s="1515"/>
      <c r="G63" s="1515"/>
      <c r="H63" s="1515"/>
      <c r="I63" s="1515"/>
      <c r="J63" s="1516"/>
      <c r="BD63" s="837">
        <v>0.63541666666666696</v>
      </c>
    </row>
    <row r="64" spans="1:56" ht="12" customHeight="1">
      <c r="A64" s="841">
        <v>0.60416666666666696</v>
      </c>
      <c r="B64" s="842" t="str">
        <f t="shared" si="0"/>
        <v>to</v>
      </c>
      <c r="C64" s="839">
        <v>0.625</v>
      </c>
      <c r="D64" s="1600" t="s">
        <v>1253</v>
      </c>
      <c r="E64" s="1515"/>
      <c r="F64" s="1515"/>
      <c r="G64" s="1515"/>
      <c r="H64" s="1515"/>
      <c r="I64" s="1515"/>
      <c r="J64" s="1516"/>
      <c r="BD64" s="837">
        <v>0.64583333333333304</v>
      </c>
    </row>
    <row r="65" spans="1:56" ht="12" customHeight="1">
      <c r="A65" s="841">
        <v>0.625</v>
      </c>
      <c r="B65" s="842" t="str">
        <f t="shared" si="0"/>
        <v>to</v>
      </c>
      <c r="C65" s="839">
        <v>0.70833333333333304</v>
      </c>
      <c r="D65" s="1600" t="s">
        <v>1254</v>
      </c>
      <c r="E65" s="1515"/>
      <c r="F65" s="1515"/>
      <c r="G65" s="1515"/>
      <c r="H65" s="1515"/>
      <c r="I65" s="1515"/>
      <c r="J65" s="1516"/>
      <c r="BD65" s="837">
        <v>0.65625</v>
      </c>
    </row>
    <row r="66" spans="1:56" ht="12" customHeight="1">
      <c r="A66" s="841">
        <f t="shared" ref="A66:A74" si="1">C65</f>
        <v>0.70833333333333304</v>
      </c>
      <c r="B66" s="842" t="str">
        <f t="shared" si="0"/>
        <v>to</v>
      </c>
      <c r="C66" s="839">
        <v>0.71875</v>
      </c>
      <c r="D66" s="1600" t="s">
        <v>1257</v>
      </c>
      <c r="E66" s="1515"/>
      <c r="F66" s="1515"/>
      <c r="G66" s="1515"/>
      <c r="H66" s="1515"/>
      <c r="I66" s="1515"/>
      <c r="J66" s="1516"/>
      <c r="BD66" s="837">
        <v>0.66666666666666696</v>
      </c>
    </row>
    <row r="67" spans="1:56" ht="12" customHeight="1">
      <c r="A67" s="841">
        <f t="shared" si="1"/>
        <v>0.71875</v>
      </c>
      <c r="B67" s="842" t="str">
        <f t="shared" si="0"/>
        <v>to</v>
      </c>
      <c r="C67" s="839">
        <v>0.79166666666666696</v>
      </c>
      <c r="D67" s="1600" t="s">
        <v>1258</v>
      </c>
      <c r="E67" s="1515"/>
      <c r="F67" s="1515"/>
      <c r="G67" s="1515"/>
      <c r="H67" s="1515"/>
      <c r="I67" s="1515"/>
      <c r="J67" s="1516"/>
      <c r="BD67" s="837">
        <v>0.67708333333333304</v>
      </c>
    </row>
    <row r="68" spans="1:56" ht="12" customHeight="1">
      <c r="A68" s="841">
        <f t="shared" si="1"/>
        <v>0.79166666666666696</v>
      </c>
      <c r="B68" s="842" t="str">
        <f t="shared" si="0"/>
        <v>to</v>
      </c>
      <c r="C68" s="839">
        <v>0.8125</v>
      </c>
      <c r="D68" s="1600" t="s">
        <v>1259</v>
      </c>
      <c r="E68" s="1515"/>
      <c r="F68" s="1515"/>
      <c r="G68" s="1515"/>
      <c r="H68" s="1515"/>
      <c r="I68" s="1515"/>
      <c r="J68" s="1516"/>
      <c r="BD68" s="837">
        <v>0.6875</v>
      </c>
    </row>
    <row r="69" spans="1:56" ht="12" customHeight="1">
      <c r="A69" s="841">
        <f t="shared" si="1"/>
        <v>0.8125</v>
      </c>
      <c r="B69" s="842" t="str">
        <f t="shared" si="0"/>
        <v>to</v>
      </c>
      <c r="C69" s="839">
        <v>0.82291666666666696</v>
      </c>
      <c r="D69" s="1600" t="s">
        <v>1274</v>
      </c>
      <c r="E69" s="1515"/>
      <c r="F69" s="1515"/>
      <c r="G69" s="1515"/>
      <c r="H69" s="1515"/>
      <c r="I69" s="1515"/>
      <c r="J69" s="1516"/>
      <c r="BD69" s="837">
        <v>0.69791666666666696</v>
      </c>
    </row>
    <row r="70" spans="1:56" ht="12" customHeight="1">
      <c r="A70" s="841">
        <f t="shared" si="1"/>
        <v>0.82291666666666696</v>
      </c>
      <c r="B70" s="842" t="str">
        <f t="shared" si="0"/>
        <v>to</v>
      </c>
      <c r="C70" s="839">
        <v>0.83333333333333304</v>
      </c>
      <c r="D70" s="1600" t="s">
        <v>1260</v>
      </c>
      <c r="E70" s="1515"/>
      <c r="F70" s="1515"/>
      <c r="G70" s="1515"/>
      <c r="H70" s="1515"/>
      <c r="I70" s="1515"/>
      <c r="J70" s="1516"/>
      <c r="BD70" s="837">
        <v>0.70833333333333304</v>
      </c>
    </row>
    <row r="71" spans="1:56" ht="12" customHeight="1">
      <c r="A71" s="841">
        <f t="shared" si="1"/>
        <v>0.83333333333333304</v>
      </c>
      <c r="B71" s="842" t="str">
        <f t="shared" si="0"/>
        <v>to</v>
      </c>
      <c r="C71" s="839">
        <v>0.91666666666666696</v>
      </c>
      <c r="D71" s="1600" t="s">
        <v>1276</v>
      </c>
      <c r="E71" s="1515"/>
      <c r="F71" s="1515"/>
      <c r="G71" s="1515"/>
      <c r="H71" s="1515"/>
      <c r="I71" s="1515"/>
      <c r="J71" s="1516"/>
      <c r="BD71" s="837">
        <v>0.71875</v>
      </c>
    </row>
    <row r="72" spans="1:56" ht="12" customHeight="1">
      <c r="A72" s="841">
        <f t="shared" si="1"/>
        <v>0.91666666666666696</v>
      </c>
      <c r="B72" s="842" t="str">
        <f t="shared" si="0"/>
        <v>to</v>
      </c>
      <c r="C72" s="839">
        <v>0.92708333333333304</v>
      </c>
      <c r="D72" s="1600" t="s">
        <v>1271</v>
      </c>
      <c r="E72" s="1515"/>
      <c r="F72" s="1515"/>
      <c r="G72" s="1515"/>
      <c r="H72" s="1515"/>
      <c r="I72" s="1515"/>
      <c r="J72" s="1516"/>
      <c r="BD72" s="837">
        <v>0.72916666666666696</v>
      </c>
    </row>
    <row r="73" spans="1:56" ht="12" customHeight="1">
      <c r="A73" s="841">
        <f t="shared" si="1"/>
        <v>0.92708333333333304</v>
      </c>
      <c r="B73" s="842" t="str">
        <f t="shared" si="0"/>
        <v>to</v>
      </c>
      <c r="C73" s="839">
        <v>0.98958333333333304</v>
      </c>
      <c r="D73" s="1600" t="s">
        <v>1275</v>
      </c>
      <c r="E73" s="1515"/>
      <c r="F73" s="1515"/>
      <c r="G73" s="1515"/>
      <c r="H73" s="1515"/>
      <c r="I73" s="1515"/>
      <c r="J73" s="1516"/>
      <c r="BD73" s="837">
        <v>0.73958333333333304</v>
      </c>
    </row>
    <row r="74" spans="1:56" ht="12" customHeight="1">
      <c r="A74" s="1066">
        <f t="shared" si="1"/>
        <v>0.98958333333333304</v>
      </c>
      <c r="B74" s="1067" t="str">
        <f t="shared" si="0"/>
        <v>to</v>
      </c>
      <c r="C74" s="1068">
        <v>0</v>
      </c>
      <c r="D74" s="1069" t="s">
        <v>152</v>
      </c>
      <c r="E74" s="1070"/>
      <c r="F74" s="1070"/>
      <c r="G74" s="1070"/>
      <c r="H74" s="1070"/>
      <c r="I74" s="1070"/>
      <c r="J74" s="1071"/>
      <c r="BD74" s="837"/>
    </row>
    <row r="75" spans="1:56" ht="12" customHeight="1">
      <c r="A75" s="1544" t="s">
        <v>85</v>
      </c>
      <c r="B75" s="1545"/>
      <c r="C75" s="1546"/>
      <c r="D75" s="818" t="str">
        <f>'DATA SHEET'!AF5</f>
        <v>Robyn Luft</v>
      </c>
      <c r="E75" s="819" t="str">
        <f>'DATA SHEET'!AF6</f>
        <v>(403) 318-2327</v>
      </c>
      <c r="F75" s="820" t="s">
        <v>7</v>
      </c>
      <c r="G75" s="818" t="str">
        <f>'DATA SHEET'!AF21</f>
        <v>Bik Sandhu</v>
      </c>
      <c r="H75" s="819" t="str">
        <f>'DATA SHEET'!AF22</f>
        <v>(403) 369-3399</v>
      </c>
      <c r="I75" s="820" t="s">
        <v>86</v>
      </c>
      <c r="J75" s="821">
        <f>'Cost Week 1'!G60</f>
        <v>68092</v>
      </c>
      <c r="BD75" s="837">
        <v>0.75</v>
      </c>
    </row>
    <row r="76" spans="1:56" ht="12" customHeight="1">
      <c r="A76" s="1519" t="s">
        <v>11</v>
      </c>
      <c r="B76" s="1520"/>
      <c r="C76" s="1521"/>
      <c r="D76" s="355" t="str">
        <f>'DATA SHEET'!H27</f>
        <v>Stampede Drilling</v>
      </c>
      <c r="E76" s="356">
        <f>'DATA SHEET'!H28</f>
        <v>21</v>
      </c>
      <c r="F76" s="574" t="s">
        <v>207</v>
      </c>
      <c r="G76" s="1588" t="s">
        <v>1255</v>
      </c>
      <c r="H76" s="1539"/>
      <c r="I76" s="574" t="s">
        <v>87</v>
      </c>
      <c r="J76" s="46">
        <f>'Cost Week 1'!G61</f>
        <v>994543.52</v>
      </c>
      <c r="BD76" s="837">
        <v>0.76041666666666696</v>
      </c>
    </row>
    <row r="77" spans="1:56" ht="12" customHeight="1">
      <c r="A77" s="1519" t="s">
        <v>32</v>
      </c>
      <c r="B77" s="1520"/>
      <c r="C77" s="1521"/>
      <c r="D77" s="355" t="str">
        <f>'DATA SHEET'!H29</f>
        <v>Dan Chabot</v>
      </c>
      <c r="E77" s="356" t="str">
        <f>'DATA SHEET'!H30</f>
        <v>(780) 222-1051</v>
      </c>
      <c r="F77" s="1572" t="s">
        <v>219</v>
      </c>
      <c r="G77" s="1573"/>
      <c r="H77" s="1574" t="s">
        <v>1256</v>
      </c>
      <c r="I77" s="1575"/>
      <c r="J77" s="1576"/>
      <c r="BD77" s="837">
        <v>0.77083333333333304</v>
      </c>
    </row>
    <row r="78" spans="1:56" ht="12" customHeight="1">
      <c r="A78" s="1522" t="s">
        <v>208</v>
      </c>
      <c r="B78" s="1523"/>
      <c r="C78" s="1524"/>
      <c r="D78" s="1577" t="str">
        <f>'DATA SHEET'!B77</f>
        <v xml:space="preserve">From Valleyview:North on hwy 49 to hwy 669 east on hwy 669 33.8km to hwy 747 south on hwy 747 10km  turn right into location </v>
      </c>
      <c r="E78" s="1577"/>
      <c r="F78" s="1577"/>
      <c r="G78" s="1577"/>
      <c r="H78" s="1577"/>
      <c r="I78" s="1577"/>
      <c r="J78" s="1578"/>
      <c r="BD78" s="837">
        <v>0.78125</v>
      </c>
    </row>
    <row r="79" spans="1:56" ht="12" customHeight="1">
      <c r="BD79" s="837">
        <v>0.79166666666666696</v>
      </c>
    </row>
    <row r="80" spans="1:56" ht="12" customHeight="1">
      <c r="BD80" s="837">
        <v>0.80208333333333304</v>
      </c>
    </row>
    <row r="81" spans="56:56" ht="12" customHeight="1">
      <c r="BD81" s="837">
        <v>0.8125</v>
      </c>
    </row>
    <row r="82" spans="56:56" ht="12" customHeight="1">
      <c r="BD82" s="837">
        <v>0.82291666666666696</v>
      </c>
    </row>
    <row r="83" spans="56:56" ht="12" customHeight="1">
      <c r="BD83" s="837">
        <v>0.83333333333333304</v>
      </c>
    </row>
    <row r="84" spans="56:56" ht="12" customHeight="1">
      <c r="BD84" s="837">
        <v>0.84375</v>
      </c>
    </row>
    <row r="85" spans="56:56" ht="12" customHeight="1">
      <c r="BD85" s="837">
        <v>0.85416666666666696</v>
      </c>
    </row>
    <row r="86" spans="56:56" ht="12" customHeight="1">
      <c r="BD86" s="837">
        <v>0.86458333333333304</v>
      </c>
    </row>
    <row r="87" spans="56:56" ht="12" customHeight="1">
      <c r="BD87" s="837">
        <v>0.875</v>
      </c>
    </row>
    <row r="88" spans="56:56" ht="12" customHeight="1">
      <c r="BD88" s="837">
        <v>0.88541666666666696</v>
      </c>
    </row>
    <row r="89" spans="56:56" ht="12" customHeight="1">
      <c r="BD89" s="837">
        <v>0.89583333333333304</v>
      </c>
    </row>
    <row r="90" spans="56:56" ht="12" customHeight="1">
      <c r="BD90" s="837">
        <v>0.90625</v>
      </c>
    </row>
    <row r="91" spans="56:56" ht="12" customHeight="1">
      <c r="BD91" s="837">
        <v>0.91666666666666696</v>
      </c>
    </row>
    <row r="92" spans="56:56" ht="12" customHeight="1">
      <c r="BD92" s="837">
        <v>0.92708333333333304</v>
      </c>
    </row>
    <row r="93" spans="56:56" ht="12" customHeight="1">
      <c r="BD93" s="837">
        <v>0.9375</v>
      </c>
    </row>
    <row r="94" spans="56:56" ht="12" customHeight="1">
      <c r="BD94" s="837">
        <v>0.94791666666666696</v>
      </c>
    </row>
    <row r="95" spans="56:56" ht="12" customHeight="1">
      <c r="BD95" s="837">
        <v>0.95833333333333304</v>
      </c>
    </row>
    <row r="96" spans="56:56" ht="12" customHeight="1">
      <c r="BD96" s="837">
        <v>0.96875</v>
      </c>
    </row>
    <row r="97" spans="56:56" ht="12" customHeight="1">
      <c r="BD97" s="837">
        <v>0.97916666666666696</v>
      </c>
    </row>
    <row r="98" spans="56:56" ht="12" customHeight="1">
      <c r="BD98" s="837">
        <v>0.98958333333333304</v>
      </c>
    </row>
    <row r="99" spans="56:56" ht="12" customHeight="1">
      <c r="BD99" s="837">
        <v>1</v>
      </c>
    </row>
  </sheetData>
  <mergeCells count="80">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D56:J56"/>
    <mergeCell ref="A42:C42"/>
    <mergeCell ref="A44:C44"/>
    <mergeCell ref="A45:C45"/>
    <mergeCell ref="A46:C46"/>
    <mergeCell ref="A47:C47"/>
    <mergeCell ref="D50:J50"/>
    <mergeCell ref="D51:J51"/>
    <mergeCell ref="D52:J52"/>
    <mergeCell ref="D53:J53"/>
    <mergeCell ref="D54:J54"/>
    <mergeCell ref="D55:J55"/>
    <mergeCell ref="D68:J68"/>
    <mergeCell ref="D57:J57"/>
    <mergeCell ref="D58:J58"/>
    <mergeCell ref="D59:J59"/>
    <mergeCell ref="D60:J60"/>
    <mergeCell ref="D61:J61"/>
    <mergeCell ref="D62:J62"/>
    <mergeCell ref="D63:J63"/>
    <mergeCell ref="D64:J64"/>
    <mergeCell ref="D65:J65"/>
    <mergeCell ref="D66:J66"/>
    <mergeCell ref="D67:J67"/>
    <mergeCell ref="A78:C78"/>
    <mergeCell ref="D78:J78"/>
    <mergeCell ref="D69:J69"/>
    <mergeCell ref="D70:J70"/>
    <mergeCell ref="D71:J71"/>
    <mergeCell ref="D72:J72"/>
    <mergeCell ref="D73:J73"/>
    <mergeCell ref="A75:C75"/>
    <mergeCell ref="A76:C76"/>
    <mergeCell ref="G76:H76"/>
    <mergeCell ref="A77:C77"/>
    <mergeCell ref="F77:G77"/>
    <mergeCell ref="H77:J77"/>
  </mergeCells>
  <conditionalFormatting sqref="J75">
    <cfRule type="expression" dxfId="187" priority="2">
      <formula>ISBLANK(J75)</formula>
    </cfRule>
  </conditionalFormatting>
  <conditionalFormatting sqref="J76">
    <cfRule type="expression" dxfId="186" priority="1">
      <formula>ISBLANK($J$76)</formula>
    </cfRule>
  </conditionalFormatting>
  <dataValidations count="1">
    <dataValidation type="list" allowBlank="1" showInputMessage="1" showErrorMessage="1" sqref="A50:A74 C50:C74" xr:uid="{A9FA626B-B773-4DA9-BDEC-0A2BBC0D76F7}">
      <formula1>$BD$2:$BD$99</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A0D9E-0FCB-40B8-AA7C-61D4B450E0DD}">
  <sheetPr codeName="Sheet111">
    <pageSetUpPr fitToPage="1"/>
  </sheetPr>
  <dimension ref="A1:BD98"/>
  <sheetViews>
    <sheetView showGridLines="0" topLeftCell="B64" zoomScale="184" zoomScaleNormal="184"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598">
        <v>45535</v>
      </c>
      <c r="E4" s="1599"/>
      <c r="F4" s="825" t="s">
        <v>201</v>
      </c>
      <c r="G4" s="1072" t="s">
        <v>1662</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823">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1303</v>
      </c>
      <c r="E7" s="1538"/>
      <c r="F7" s="827" t="s">
        <v>572</v>
      </c>
      <c r="G7" s="824" t="str">
        <f>CONCATENATE('DATA SHEET'!H27," ","#",'DATA SHEET'!H28)</f>
        <v>Stampede Drilling #21</v>
      </c>
      <c r="H7" s="836" t="s">
        <v>48</v>
      </c>
      <c r="I7" s="1539"/>
      <c r="J7" s="1591"/>
      <c r="BD7" s="837">
        <v>5.2083333333333301E-2</v>
      </c>
    </row>
    <row r="8" spans="1:56" ht="12" customHeight="1">
      <c r="A8" s="1560" t="s">
        <v>47</v>
      </c>
      <c r="B8" s="1561"/>
      <c r="C8" s="1562"/>
      <c r="D8" s="1592" t="s">
        <v>1330</v>
      </c>
      <c r="E8" s="1575"/>
      <c r="F8" s="1593"/>
      <c r="G8" s="1576"/>
      <c r="H8" s="364" t="s">
        <v>204</v>
      </c>
      <c r="I8" s="1589">
        <v>45535</v>
      </c>
      <c r="J8" s="1590"/>
      <c r="BD8" s="837">
        <v>6.25E-2</v>
      </c>
    </row>
    <row r="9" spans="1:56" ht="12" customHeight="1">
      <c r="A9" s="1553" t="s">
        <v>218</v>
      </c>
      <c r="B9" s="1554"/>
      <c r="C9" s="1555"/>
      <c r="D9" s="1579" t="s">
        <v>1304</v>
      </c>
      <c r="E9" s="1580"/>
      <c r="F9" s="1580"/>
      <c r="G9" s="1581"/>
      <c r="H9" s="809" t="s">
        <v>250</v>
      </c>
      <c r="I9" s="831" t="s">
        <v>1295</v>
      </c>
      <c r="J9" s="802" t="s">
        <v>1296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1262</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v>200</v>
      </c>
      <c r="E12" s="357" t="s">
        <v>173</v>
      </c>
      <c r="F12" s="52">
        <v>20</v>
      </c>
      <c r="G12" s="358" t="s">
        <v>53</v>
      </c>
      <c r="H12" s="33">
        <f>D13*0.00981</f>
        <v>10.6929</v>
      </c>
      <c r="I12" s="38" t="s">
        <v>1211</v>
      </c>
      <c r="J12" s="39">
        <v>19</v>
      </c>
      <c r="BD12" s="837">
        <v>0.104166666666667</v>
      </c>
    </row>
    <row r="13" spans="1:56" ht="12" customHeight="1">
      <c r="A13" s="1540" t="s">
        <v>54</v>
      </c>
      <c r="B13" s="1541"/>
      <c r="C13" s="1543"/>
      <c r="D13" s="35">
        <v>1090</v>
      </c>
      <c r="E13" s="357" t="s">
        <v>57</v>
      </c>
      <c r="F13" s="52">
        <v>0</v>
      </c>
      <c r="G13" s="358" t="s">
        <v>237</v>
      </c>
      <c r="H13" s="33">
        <v>1.2</v>
      </c>
      <c r="I13" s="35" t="s">
        <v>1299</v>
      </c>
      <c r="J13" s="295">
        <v>12</v>
      </c>
      <c r="BD13" s="837">
        <v>0.114583333333333</v>
      </c>
    </row>
    <row r="14" spans="1:56" ht="12" customHeight="1">
      <c r="A14" s="1540" t="s">
        <v>52</v>
      </c>
      <c r="B14" s="1541"/>
      <c r="C14" s="1543"/>
      <c r="D14" s="35">
        <v>0</v>
      </c>
      <c r="E14" s="357" t="s">
        <v>61</v>
      </c>
      <c r="F14" s="35">
        <v>700</v>
      </c>
      <c r="G14" s="358" t="s">
        <v>236</v>
      </c>
      <c r="H14" s="34">
        <v>32.6</v>
      </c>
      <c r="I14" s="38" t="s">
        <v>951</v>
      </c>
      <c r="J14" s="295">
        <v>75</v>
      </c>
      <c r="BD14" s="837">
        <v>0.125</v>
      </c>
    </row>
    <row r="15" spans="1:56" ht="12" customHeight="1">
      <c r="A15" s="1540" t="s">
        <v>55</v>
      </c>
      <c r="B15" s="1541"/>
      <c r="C15" s="1543"/>
      <c r="D15" s="47">
        <v>0</v>
      </c>
      <c r="E15" s="357" t="s">
        <v>60</v>
      </c>
      <c r="F15" s="57">
        <v>400</v>
      </c>
      <c r="G15" s="358" t="s">
        <v>223</v>
      </c>
      <c r="H15" s="34">
        <v>47</v>
      </c>
      <c r="I15" s="38" t="s">
        <v>1269</v>
      </c>
      <c r="J15" s="295">
        <v>3</v>
      </c>
      <c r="BD15" s="837">
        <v>0.13541666666666699</v>
      </c>
    </row>
    <row r="16" spans="1:56" ht="12" customHeight="1">
      <c r="A16" s="1540" t="s">
        <v>172</v>
      </c>
      <c r="B16" s="1541"/>
      <c r="C16" s="1543"/>
      <c r="D16" s="1062" t="s">
        <v>1297</v>
      </c>
      <c r="E16" s="357" t="s">
        <v>27</v>
      </c>
      <c r="F16" s="35">
        <v>5.63</v>
      </c>
      <c r="G16" s="358" t="s">
        <v>224</v>
      </c>
      <c r="H16" s="34">
        <f>SUM(H13:H15)</f>
        <v>80.800000000000011</v>
      </c>
      <c r="I16" s="35" t="s">
        <v>1212</v>
      </c>
      <c r="J16" s="295">
        <v>6</v>
      </c>
      <c r="BD16" s="837">
        <v>0.14583333333333301</v>
      </c>
    </row>
    <row r="17" spans="1:56" ht="12" customHeight="1">
      <c r="A17" s="1540" t="s">
        <v>56</v>
      </c>
      <c r="B17" s="1541"/>
      <c r="C17" s="1543"/>
      <c r="D17" s="35">
        <v>8</v>
      </c>
      <c r="E17" s="357" t="s">
        <v>58</v>
      </c>
      <c r="F17" s="38">
        <v>0</v>
      </c>
      <c r="G17" s="359" t="s">
        <v>59</v>
      </c>
      <c r="H17" s="53">
        <f>H14/(H25+H26)</f>
        <v>12.292609351432882</v>
      </c>
      <c r="I17" s="35" t="s">
        <v>1184</v>
      </c>
      <c r="J17" s="295">
        <v>2</v>
      </c>
      <c r="BD17" s="837">
        <v>0.15625</v>
      </c>
    </row>
    <row r="18" spans="1:56" ht="12" customHeight="1">
      <c r="A18" s="1540" t="s">
        <v>247</v>
      </c>
      <c r="B18" s="1541"/>
      <c r="C18" s="1543"/>
      <c r="D18" s="36">
        <v>0</v>
      </c>
      <c r="E18" s="810" t="s">
        <v>248</v>
      </c>
      <c r="F18" s="36">
        <v>75.5</v>
      </c>
      <c r="G18" s="360" t="s">
        <v>62</v>
      </c>
      <c r="H18" s="54">
        <f>H16/(H25+H26)</f>
        <v>30.467571644042234</v>
      </c>
      <c r="I18" s="38" t="s">
        <v>1068</v>
      </c>
      <c r="J18" s="37">
        <v>1</v>
      </c>
      <c r="BD18" s="837">
        <v>0.16666666666666699</v>
      </c>
    </row>
    <row r="19" spans="1:56" ht="12" customHeight="1">
      <c r="A19" s="811"/>
      <c r="B19" s="30"/>
      <c r="C19" s="30"/>
      <c r="D19" s="30"/>
      <c r="E19" s="30"/>
      <c r="F19" s="30"/>
      <c r="G19" s="30"/>
      <c r="H19" s="55"/>
      <c r="I19" s="56" t="s">
        <v>1300</v>
      </c>
      <c r="J19" s="1061">
        <v>3</v>
      </c>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1050</v>
      </c>
      <c r="E22" s="32">
        <v>1010</v>
      </c>
      <c r="F22" s="32">
        <v>1750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105</v>
      </c>
      <c r="H25" s="597">
        <f>G25*F25</f>
        <v>1.26</v>
      </c>
      <c r="I25" s="25">
        <v>9245</v>
      </c>
      <c r="J25" s="295" t="s">
        <v>1298</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116</v>
      </c>
      <c r="H26" s="598">
        <f>G26*F26</f>
        <v>1.3920000000000001</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2</v>
      </c>
      <c r="B29" s="1538"/>
      <c r="C29" s="1539"/>
      <c r="D29" s="25">
        <v>222</v>
      </c>
      <c r="E29" s="25" t="s">
        <v>1329</v>
      </c>
      <c r="F29" s="25">
        <v>73833</v>
      </c>
      <c r="G29" s="25" t="s">
        <v>1328</v>
      </c>
      <c r="H29" s="25">
        <v>507</v>
      </c>
      <c r="I29" s="2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c r="B32" s="1538"/>
      <c r="C32" s="1539"/>
      <c r="D32" s="25"/>
      <c r="E32" s="26" t="str">
        <f>IF(D32="","",IF(J29="","",J29/D32))</f>
        <v/>
      </c>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1305</v>
      </c>
      <c r="B40" s="1538"/>
      <c r="C40" s="1539"/>
      <c r="D40" s="113">
        <v>0.31</v>
      </c>
      <c r="E40" s="113" t="s">
        <v>1308</v>
      </c>
      <c r="F40" s="113">
        <v>1.1499999999999999</v>
      </c>
      <c r="G40" s="113" t="s">
        <v>1311</v>
      </c>
      <c r="H40" s="113">
        <v>1.99</v>
      </c>
      <c r="I40" s="113"/>
      <c r="J40" s="39"/>
      <c r="BD40" s="837">
        <v>0.39583333333333298</v>
      </c>
    </row>
    <row r="41" spans="1:56" ht="12" customHeight="1">
      <c r="A41" s="1537" t="s">
        <v>1306</v>
      </c>
      <c r="B41" s="1538"/>
      <c r="C41" s="1539"/>
      <c r="D41" s="25">
        <v>9.5</v>
      </c>
      <c r="E41" s="25" t="s">
        <v>1309</v>
      </c>
      <c r="F41" s="25">
        <v>1.22</v>
      </c>
      <c r="G41" s="25" t="s">
        <v>1313</v>
      </c>
      <c r="H41" s="25">
        <v>17.350000000000001</v>
      </c>
      <c r="I41" s="25"/>
      <c r="J41" s="295"/>
      <c r="BD41" s="837">
        <v>0.40625</v>
      </c>
    </row>
    <row r="42" spans="1:56" ht="12" customHeight="1">
      <c r="A42" s="1528" t="s">
        <v>1307</v>
      </c>
      <c r="B42" s="1529"/>
      <c r="C42" s="1530"/>
      <c r="D42" s="32">
        <v>0.81</v>
      </c>
      <c r="E42" s="32" t="s">
        <v>1310</v>
      </c>
      <c r="F42" s="32">
        <v>9</v>
      </c>
      <c r="G42" s="32" t="s">
        <v>1312</v>
      </c>
      <c r="H42" s="32">
        <v>1.0900000000000001</v>
      </c>
      <c r="I42" s="44" t="s">
        <v>164</v>
      </c>
      <c r="J42" s="45">
        <f>D40+F40+H40+J40+D41+F41+H41+J41+D42+F42+H42</f>
        <v>42.420000000000009</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1314</v>
      </c>
      <c r="I44" s="801" t="s">
        <v>153</v>
      </c>
      <c r="J44" s="814" t="s">
        <v>1315</v>
      </c>
      <c r="BD44" s="837">
        <v>0.4375</v>
      </c>
    </row>
    <row r="45" spans="1:56" ht="12" customHeight="1">
      <c r="A45" s="1547"/>
      <c r="B45" s="1548"/>
      <c r="C45" s="1549"/>
      <c r="D45" s="26"/>
      <c r="E45" s="29">
        <v>1.5</v>
      </c>
      <c r="F45" s="26">
        <v>1.25</v>
      </c>
      <c r="G45" s="29">
        <v>0.5</v>
      </c>
      <c r="H45" s="26">
        <v>4</v>
      </c>
      <c r="I45" s="26"/>
      <c r="J45" s="31">
        <v>1.5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v>4</v>
      </c>
      <c r="F47" s="40">
        <v>3.25</v>
      </c>
      <c r="G47" s="40">
        <v>4.25</v>
      </c>
      <c r="H47" s="40">
        <v>2.5</v>
      </c>
      <c r="I47" s="40">
        <v>1.25</v>
      </c>
      <c r="J47" s="114">
        <f>SUM(A48:J48)</f>
        <v>24</v>
      </c>
      <c r="BD47" s="837">
        <v>0.46875</v>
      </c>
    </row>
    <row r="48" spans="1:56" ht="2.25" customHeight="1">
      <c r="A48" s="816"/>
      <c r="B48" s="115"/>
      <c r="C48" s="115"/>
      <c r="D48" s="616">
        <f>SUM(A45:J45)</f>
        <v>8.75</v>
      </c>
      <c r="E48" s="115"/>
      <c r="F48" s="115"/>
      <c r="G48" s="115"/>
      <c r="H48" s="616">
        <f>SUM(A47:I47)</f>
        <v>15.25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0.114583333333333</v>
      </c>
      <c r="D50" s="1517" t="s">
        <v>1316</v>
      </c>
      <c r="E50" s="1517"/>
      <c r="F50" s="1517"/>
      <c r="G50" s="1517"/>
      <c r="H50" s="1517"/>
      <c r="I50" s="1517"/>
      <c r="J50" s="1518"/>
      <c r="BD50" s="837">
        <v>0.5</v>
      </c>
    </row>
    <row r="51" spans="1:56" ht="12" customHeight="1">
      <c r="A51" s="841">
        <f>C50</f>
        <v>0.114583333333333</v>
      </c>
      <c r="B51" s="842" t="str">
        <f>IF(A51&lt;&gt;"","to","")</f>
        <v>to</v>
      </c>
      <c r="C51" s="839">
        <v>0.125</v>
      </c>
      <c r="D51" s="1600" t="s">
        <v>1317</v>
      </c>
      <c r="E51" s="1515"/>
      <c r="F51" s="1515"/>
      <c r="G51" s="1515"/>
      <c r="H51" s="1515"/>
      <c r="I51" s="1515"/>
      <c r="J51" s="1516"/>
      <c r="BD51" s="837">
        <v>0.51041666666666696</v>
      </c>
    </row>
    <row r="52" spans="1:56" ht="12" customHeight="1">
      <c r="A52" s="841">
        <f>C51</f>
        <v>0.125</v>
      </c>
      <c r="B52" s="842" t="str">
        <f t="shared" ref="B52:B73" si="0">IF(A52&lt;&gt;"","to","")</f>
        <v>to</v>
      </c>
      <c r="C52" s="839">
        <v>0.1875</v>
      </c>
      <c r="D52" s="1600" t="s">
        <v>1318</v>
      </c>
      <c r="E52" s="1515"/>
      <c r="F52" s="1515"/>
      <c r="G52" s="1515"/>
      <c r="H52" s="1515"/>
      <c r="I52" s="1515"/>
      <c r="J52" s="1516"/>
      <c r="BD52" s="837">
        <v>0.52083333333333304</v>
      </c>
    </row>
    <row r="53" spans="1:56" ht="12" customHeight="1">
      <c r="A53" s="841">
        <f>C52</f>
        <v>0.1875</v>
      </c>
      <c r="B53" s="842" t="str">
        <f t="shared" si="0"/>
        <v>to</v>
      </c>
      <c r="C53" s="839">
        <v>0.19791666666666666</v>
      </c>
      <c r="D53" s="1600" t="s">
        <v>1280</v>
      </c>
      <c r="E53" s="1515"/>
      <c r="F53" s="1515"/>
      <c r="G53" s="1515"/>
      <c r="H53" s="1515"/>
      <c r="I53" s="1515"/>
      <c r="J53" s="1516"/>
      <c r="BD53" s="837">
        <v>0.53125</v>
      </c>
    </row>
    <row r="54" spans="1:56" ht="12" customHeight="1">
      <c r="A54" s="841">
        <v>0.19791666666666699</v>
      </c>
      <c r="B54" s="842" t="str">
        <f t="shared" si="0"/>
        <v>to</v>
      </c>
      <c r="C54" s="839">
        <v>0.23958333333333334</v>
      </c>
      <c r="D54" s="1600" t="s">
        <v>1319</v>
      </c>
      <c r="E54" s="1515"/>
      <c r="F54" s="1515"/>
      <c r="G54" s="1515"/>
      <c r="H54" s="1515"/>
      <c r="I54" s="1515"/>
      <c r="J54" s="1516"/>
      <c r="BD54" s="837">
        <v>0.54166666666666696</v>
      </c>
    </row>
    <row r="55" spans="1:56" ht="12" customHeight="1">
      <c r="A55" s="841"/>
      <c r="B55" s="842" t="str">
        <f t="shared" si="0"/>
        <v/>
      </c>
      <c r="C55" s="839"/>
      <c r="D55" s="1600" t="s">
        <v>1282</v>
      </c>
      <c r="E55" s="1515"/>
      <c r="F55" s="1515"/>
      <c r="G55" s="1515"/>
      <c r="H55" s="1515"/>
      <c r="I55" s="1515"/>
      <c r="J55" s="1516"/>
      <c r="BD55" s="837">
        <v>0.55208333333333304</v>
      </c>
    </row>
    <row r="56" spans="1:56" ht="12" customHeight="1">
      <c r="A56" s="841"/>
      <c r="B56" s="842" t="str">
        <f t="shared" si="0"/>
        <v/>
      </c>
      <c r="C56" s="839"/>
      <c r="D56" s="1600" t="s">
        <v>1464</v>
      </c>
      <c r="E56" s="1515"/>
      <c r="F56" s="1515"/>
      <c r="G56" s="1515"/>
      <c r="H56" s="1515"/>
      <c r="I56" s="1515"/>
      <c r="J56" s="1516"/>
      <c r="BD56" s="837">
        <v>0.5625</v>
      </c>
    </row>
    <row r="57" spans="1:56" ht="12" customHeight="1">
      <c r="A57" s="841">
        <v>0.23958333333333301</v>
      </c>
      <c r="B57" s="842" t="s">
        <v>1281</v>
      </c>
      <c r="C57" s="839">
        <v>0.40625</v>
      </c>
      <c r="D57" s="1600" t="s">
        <v>1224</v>
      </c>
      <c r="E57" s="1515"/>
      <c r="F57" s="1515"/>
      <c r="G57" s="1515"/>
      <c r="H57" s="1515"/>
      <c r="I57" s="1515"/>
      <c r="J57" s="1516"/>
      <c r="BD57" s="837">
        <v>0.57291666666666696</v>
      </c>
    </row>
    <row r="58" spans="1:56" ht="12" customHeight="1">
      <c r="A58" s="841">
        <f>C57</f>
        <v>0.40625</v>
      </c>
      <c r="B58" s="842" t="s">
        <v>1281</v>
      </c>
      <c r="C58" s="839">
        <v>0.46875</v>
      </c>
      <c r="D58" s="1600" t="s">
        <v>1283</v>
      </c>
      <c r="E58" s="1515"/>
      <c r="F58" s="1515"/>
      <c r="G58" s="1515"/>
      <c r="H58" s="1515"/>
      <c r="I58" s="1515"/>
      <c r="J58" s="1516"/>
      <c r="BD58" s="837">
        <v>0.58333333333333304</v>
      </c>
    </row>
    <row r="59" spans="1:56" ht="12" customHeight="1">
      <c r="A59" s="841">
        <f>C58</f>
        <v>0.46875</v>
      </c>
      <c r="B59" s="842" t="str">
        <f t="shared" si="0"/>
        <v>to</v>
      </c>
      <c r="C59" s="839">
        <v>0.47916666666666702</v>
      </c>
      <c r="D59" s="1600" t="s">
        <v>1284</v>
      </c>
      <c r="E59" s="1515"/>
      <c r="F59" s="1515"/>
      <c r="G59" s="1515"/>
      <c r="H59" s="1515"/>
      <c r="I59" s="1515"/>
      <c r="J59" s="1516"/>
      <c r="BD59" s="837">
        <v>0.59375</v>
      </c>
    </row>
    <row r="60" spans="1:56" ht="12" customHeight="1">
      <c r="A60" s="841">
        <f>C59</f>
        <v>0.47916666666666702</v>
      </c>
      <c r="B60" s="842" t="str">
        <f t="shared" si="0"/>
        <v>to</v>
      </c>
      <c r="C60" s="839">
        <v>0.5625</v>
      </c>
      <c r="D60" s="1600" t="s">
        <v>1320</v>
      </c>
      <c r="E60" s="1515"/>
      <c r="F60" s="1515"/>
      <c r="G60" s="1515"/>
      <c r="H60" s="1515"/>
      <c r="I60" s="1515"/>
      <c r="J60" s="1516"/>
      <c r="BD60" s="837">
        <v>0.60416666666666696</v>
      </c>
    </row>
    <row r="61" spans="1:56" ht="12" customHeight="1">
      <c r="A61" s="841">
        <f>C60</f>
        <v>0.5625</v>
      </c>
      <c r="B61" s="842" t="str">
        <f t="shared" si="0"/>
        <v>to</v>
      </c>
      <c r="C61" s="839">
        <v>0.57291666666666696</v>
      </c>
      <c r="D61" s="1600" t="s">
        <v>1321</v>
      </c>
      <c r="E61" s="1515"/>
      <c r="F61" s="1515"/>
      <c r="G61" s="1515"/>
      <c r="H61" s="1515"/>
      <c r="I61" s="1515"/>
      <c r="J61" s="1516"/>
      <c r="BD61" s="837">
        <v>0.61458333333333304</v>
      </c>
    </row>
    <row r="62" spans="1:56" ht="12" customHeight="1">
      <c r="A62" s="841">
        <f>C61</f>
        <v>0.57291666666666696</v>
      </c>
      <c r="B62" s="842" t="str">
        <f t="shared" si="0"/>
        <v>to</v>
      </c>
      <c r="C62" s="839">
        <v>0.75</v>
      </c>
      <c r="D62" s="1600" t="s">
        <v>1285</v>
      </c>
      <c r="E62" s="1515"/>
      <c r="F62" s="1515"/>
      <c r="G62" s="1515"/>
      <c r="H62" s="1515"/>
      <c r="I62" s="1515"/>
      <c r="J62" s="1516"/>
      <c r="BD62" s="837">
        <v>0.625</v>
      </c>
    </row>
    <row r="63" spans="1:56" ht="12" customHeight="1">
      <c r="A63" s="841"/>
      <c r="B63" s="842" t="str">
        <f t="shared" si="0"/>
        <v/>
      </c>
      <c r="C63" s="839"/>
      <c r="D63" s="1600" t="s">
        <v>1286</v>
      </c>
      <c r="E63" s="1515"/>
      <c r="F63" s="1515"/>
      <c r="G63" s="1515"/>
      <c r="H63" s="1515"/>
      <c r="I63" s="1515"/>
      <c r="J63" s="1516"/>
      <c r="BD63" s="837">
        <v>0.63541666666666696</v>
      </c>
    </row>
    <row r="64" spans="1:56" ht="12" customHeight="1">
      <c r="A64" s="841"/>
      <c r="B64" s="842" t="str">
        <f t="shared" si="0"/>
        <v/>
      </c>
      <c r="C64" s="839"/>
      <c r="D64" s="1600" t="s">
        <v>1287</v>
      </c>
      <c r="E64" s="1515"/>
      <c r="F64" s="1515"/>
      <c r="G64" s="1515"/>
      <c r="H64" s="1515"/>
      <c r="I64" s="1515"/>
      <c r="J64" s="1516"/>
      <c r="BD64" s="837">
        <v>0.64583333333333304</v>
      </c>
    </row>
    <row r="65" spans="1:56" ht="12" customHeight="1">
      <c r="A65" s="841"/>
      <c r="B65" s="842" t="str">
        <f t="shared" si="0"/>
        <v/>
      </c>
      <c r="C65" s="839"/>
      <c r="D65" s="1600" t="s">
        <v>1288</v>
      </c>
      <c r="E65" s="1515"/>
      <c r="F65" s="1515"/>
      <c r="G65" s="1515"/>
      <c r="H65" s="1515"/>
      <c r="I65" s="1515"/>
      <c r="J65" s="1516"/>
      <c r="BD65" s="837">
        <v>0.65625</v>
      </c>
    </row>
    <row r="66" spans="1:56" ht="12" customHeight="1">
      <c r="A66" s="841">
        <f>C62</f>
        <v>0.75</v>
      </c>
      <c r="B66" s="842" t="str">
        <f t="shared" si="0"/>
        <v>to</v>
      </c>
      <c r="C66" s="839">
        <v>0.76041666666666696</v>
      </c>
      <c r="D66" s="1600" t="s">
        <v>1322</v>
      </c>
      <c r="E66" s="1515"/>
      <c r="F66" s="1515"/>
      <c r="G66" s="1515"/>
      <c r="H66" s="1515"/>
      <c r="I66" s="1515"/>
      <c r="J66" s="1516"/>
      <c r="BD66" s="837">
        <v>0.66666666666666696</v>
      </c>
    </row>
    <row r="67" spans="1:56" ht="12" customHeight="1">
      <c r="A67" s="841">
        <f>C66</f>
        <v>0.76041666666666696</v>
      </c>
      <c r="B67" s="842" t="str">
        <f t="shared" si="0"/>
        <v>to</v>
      </c>
      <c r="C67" s="839">
        <v>0.8125</v>
      </c>
      <c r="D67" s="1600" t="s">
        <v>1323</v>
      </c>
      <c r="E67" s="1515"/>
      <c r="F67" s="1515"/>
      <c r="G67" s="1515"/>
      <c r="H67" s="1515"/>
      <c r="I67" s="1515"/>
      <c r="J67" s="1516"/>
      <c r="BD67" s="837">
        <v>0.67708333333333304</v>
      </c>
    </row>
    <row r="68" spans="1:56" ht="12" customHeight="1">
      <c r="A68" s="841">
        <f>C67</f>
        <v>0.8125</v>
      </c>
      <c r="B68" s="842" t="str">
        <f t="shared" si="0"/>
        <v>to</v>
      </c>
      <c r="C68" s="839">
        <v>0.83333333333333304</v>
      </c>
      <c r="D68" s="1600" t="s">
        <v>1324</v>
      </c>
      <c r="E68" s="1515"/>
      <c r="F68" s="1515"/>
      <c r="G68" s="1515"/>
      <c r="H68" s="1515"/>
      <c r="I68" s="1515"/>
      <c r="J68" s="1516"/>
      <c r="BD68" s="837">
        <v>0.6875</v>
      </c>
    </row>
    <row r="69" spans="1:56" ht="12" customHeight="1">
      <c r="A69" s="841">
        <f>C68</f>
        <v>0.83333333333333304</v>
      </c>
      <c r="B69" s="842" t="str">
        <f t="shared" si="0"/>
        <v>to</v>
      </c>
      <c r="C69" s="839">
        <v>0.84375</v>
      </c>
      <c r="D69" s="1600" t="s">
        <v>1325</v>
      </c>
      <c r="E69" s="1515"/>
      <c r="F69" s="1515"/>
      <c r="G69" s="1515"/>
      <c r="H69" s="1515"/>
      <c r="I69" s="1515"/>
      <c r="J69" s="1516"/>
      <c r="BD69" s="837">
        <v>0.69791666666666696</v>
      </c>
    </row>
    <row r="70" spans="1:56" ht="12" customHeight="1">
      <c r="A70" s="841">
        <f>C69</f>
        <v>0.84375</v>
      </c>
      <c r="B70" s="842" t="str">
        <f t="shared" si="0"/>
        <v>to</v>
      </c>
      <c r="C70" s="839">
        <v>0.94791666666666696</v>
      </c>
      <c r="D70" s="1600" t="s">
        <v>1326</v>
      </c>
      <c r="E70" s="1515"/>
      <c r="F70" s="1515"/>
      <c r="G70" s="1515"/>
      <c r="H70" s="1515"/>
      <c r="I70" s="1515"/>
      <c r="J70" s="1516"/>
      <c r="BD70" s="837">
        <v>0.70833333333333304</v>
      </c>
    </row>
    <row r="71" spans="1:56" ht="12" customHeight="1">
      <c r="A71" s="841">
        <f>C70</f>
        <v>0.94791666666666696</v>
      </c>
      <c r="B71" s="842" t="str">
        <f t="shared" si="0"/>
        <v>to</v>
      </c>
      <c r="C71" s="839">
        <v>0</v>
      </c>
      <c r="D71" s="1600" t="s">
        <v>1327</v>
      </c>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1'!H60</f>
        <v>193897</v>
      </c>
      <c r="BD74" s="837">
        <v>0.75</v>
      </c>
    </row>
    <row r="75" spans="1:56" ht="12" customHeight="1">
      <c r="A75" s="1519" t="s">
        <v>11</v>
      </c>
      <c r="B75" s="1520"/>
      <c r="C75" s="1521"/>
      <c r="D75" s="355" t="str">
        <f>'DATA SHEET'!H27</f>
        <v>Stampede Drilling</v>
      </c>
      <c r="E75" s="356">
        <f>'DATA SHEET'!H28</f>
        <v>21</v>
      </c>
      <c r="F75" s="574" t="s">
        <v>207</v>
      </c>
      <c r="G75" s="1588" t="s">
        <v>1255</v>
      </c>
      <c r="H75" s="1539"/>
      <c r="I75" s="574" t="s">
        <v>87</v>
      </c>
      <c r="J75" s="46">
        <f>'Cost Week 1'!H61</f>
        <v>1188440.52</v>
      </c>
      <c r="BD75" s="837">
        <v>0.76041666666666696</v>
      </c>
    </row>
    <row r="76" spans="1:56" ht="12" customHeight="1">
      <c r="A76" s="1519" t="s">
        <v>32</v>
      </c>
      <c r="B76" s="1520"/>
      <c r="C76" s="1521"/>
      <c r="D76" s="355" t="str">
        <f>'DATA SHEET'!H29</f>
        <v>Dan Chabot</v>
      </c>
      <c r="E76" s="356" t="str">
        <f>'DATA SHEET'!H30</f>
        <v>(780) 222-1051</v>
      </c>
      <c r="F76" s="1572" t="s">
        <v>219</v>
      </c>
      <c r="G76" s="1573"/>
      <c r="H76" s="1574" t="s">
        <v>1292</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A77:C77"/>
    <mergeCell ref="D77:J77"/>
    <mergeCell ref="D69:J69"/>
    <mergeCell ref="D70:J70"/>
    <mergeCell ref="D71:J71"/>
    <mergeCell ref="D72:J72"/>
    <mergeCell ref="D73:J73"/>
    <mergeCell ref="A74:C74"/>
    <mergeCell ref="A75:C75"/>
    <mergeCell ref="G75:H75"/>
    <mergeCell ref="A76:C76"/>
    <mergeCell ref="F76:G76"/>
    <mergeCell ref="H76:J76"/>
    <mergeCell ref="D68:J68"/>
    <mergeCell ref="D57:J57"/>
    <mergeCell ref="D58:J58"/>
    <mergeCell ref="D59:J59"/>
    <mergeCell ref="D60:J60"/>
    <mergeCell ref="D61:J61"/>
    <mergeCell ref="D62:J62"/>
    <mergeCell ref="D63:J63"/>
    <mergeCell ref="D64:J64"/>
    <mergeCell ref="D65:J65"/>
    <mergeCell ref="D66:J66"/>
    <mergeCell ref="D67:J67"/>
    <mergeCell ref="D56:J56"/>
    <mergeCell ref="A42:C42"/>
    <mergeCell ref="A44:C44"/>
    <mergeCell ref="A45:C45"/>
    <mergeCell ref="A46:C46"/>
    <mergeCell ref="A47:C47"/>
    <mergeCell ref="D50:J50"/>
    <mergeCell ref="D51:J51"/>
    <mergeCell ref="D52:J52"/>
    <mergeCell ref="D53:J53"/>
    <mergeCell ref="D54:J54"/>
    <mergeCell ref="D55:J55"/>
    <mergeCell ref="A41:C41"/>
    <mergeCell ref="A28:C28"/>
    <mergeCell ref="A29:C29"/>
    <mergeCell ref="A30:C30"/>
    <mergeCell ref="A31:C31"/>
    <mergeCell ref="A32:C32"/>
    <mergeCell ref="A33:C33"/>
    <mergeCell ref="A35:C35"/>
    <mergeCell ref="A36:C36"/>
    <mergeCell ref="A37:C37"/>
    <mergeCell ref="A39:C39"/>
    <mergeCell ref="A40:C40"/>
    <mergeCell ref="A26:C26"/>
    <mergeCell ref="A12:C12"/>
    <mergeCell ref="A13:C13"/>
    <mergeCell ref="A14:C14"/>
    <mergeCell ref="A15:C15"/>
    <mergeCell ref="A16:C16"/>
    <mergeCell ref="A17:C17"/>
    <mergeCell ref="A18:C18"/>
    <mergeCell ref="A21:C21"/>
    <mergeCell ref="A22:C22"/>
    <mergeCell ref="A24:C24"/>
    <mergeCell ref="A25:C25"/>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s>
  <conditionalFormatting sqref="J74">
    <cfRule type="expression" dxfId="185" priority="2">
      <formula>ISBLANK(J74)</formula>
    </cfRule>
  </conditionalFormatting>
  <conditionalFormatting sqref="J75">
    <cfRule type="expression" dxfId="184" priority="1">
      <formula>ISBLANK($J$75)</formula>
    </cfRule>
  </conditionalFormatting>
  <dataValidations count="1">
    <dataValidation type="list" allowBlank="1" showInputMessage="1" showErrorMessage="1" sqref="A50:A73 C50:C73" xr:uid="{2C14A44C-9130-477E-87DD-469BC89D1D8A}">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37F65-6CB9-4C2E-86F9-92EE9CF2B8D2}">
  <sheetPr codeName="Sheet112">
    <pageSetUpPr fitToPage="1"/>
  </sheetPr>
  <dimension ref="A1:BD98"/>
  <sheetViews>
    <sheetView showGridLines="0" topLeftCell="A56" zoomScale="150" zoomScaleNormal="150"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598">
        <v>45536</v>
      </c>
      <c r="E4" s="1599"/>
      <c r="F4" s="825" t="s">
        <v>201</v>
      </c>
      <c r="G4" s="1072" t="s">
        <v>1663</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1335</v>
      </c>
      <c r="E7" s="1538"/>
      <c r="F7" s="827" t="s">
        <v>572</v>
      </c>
      <c r="G7" s="824" t="str">
        <f>CONCATENATE('DATA SHEET'!H27," ","#",'DATA SHEET'!H28)</f>
        <v>Stampede Drilling #21</v>
      </c>
      <c r="H7" s="836" t="s">
        <v>48</v>
      </c>
      <c r="I7" s="1539" t="s">
        <v>1376</v>
      </c>
      <c r="J7" s="1591"/>
      <c r="BD7" s="837">
        <v>5.2083333333333301E-2</v>
      </c>
    </row>
    <row r="8" spans="1:56" ht="12" customHeight="1">
      <c r="A8" s="1560" t="s">
        <v>47</v>
      </c>
      <c r="B8" s="1561"/>
      <c r="C8" s="1562"/>
      <c r="D8" s="1592" t="s">
        <v>1374</v>
      </c>
      <c r="E8" s="1575"/>
      <c r="F8" s="1593"/>
      <c r="G8" s="1576"/>
      <c r="H8" s="364" t="s">
        <v>204</v>
      </c>
      <c r="I8" s="1589">
        <v>45536</v>
      </c>
      <c r="J8" s="1590"/>
      <c r="BD8" s="837">
        <v>6.25E-2</v>
      </c>
    </row>
    <row r="9" spans="1:56" ht="12" customHeight="1">
      <c r="A9" s="1553" t="s">
        <v>218</v>
      </c>
      <c r="B9" s="1554"/>
      <c r="C9" s="1555"/>
      <c r="D9" s="1617" t="s">
        <v>1375</v>
      </c>
      <c r="E9" s="1580"/>
      <c r="F9" s="1580"/>
      <c r="G9" s="1581"/>
      <c r="H9" s="809" t="s">
        <v>250</v>
      </c>
      <c r="I9" s="831" t="s">
        <v>1336</v>
      </c>
      <c r="J9" s="802" t="s">
        <v>1296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1343</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1075">
        <v>40</v>
      </c>
      <c r="E12" s="357" t="s">
        <v>173</v>
      </c>
      <c r="F12" s="52"/>
      <c r="G12" s="358" t="s">
        <v>53</v>
      </c>
      <c r="H12" s="33">
        <f>D13*0.00981</f>
        <v>10.9872</v>
      </c>
      <c r="I12" s="38" t="s">
        <v>1337</v>
      </c>
      <c r="J12" s="39">
        <v>48</v>
      </c>
      <c r="BD12" s="837">
        <v>0.104166666666667</v>
      </c>
    </row>
    <row r="13" spans="1:56" ht="12" customHeight="1">
      <c r="A13" s="1540" t="s">
        <v>54</v>
      </c>
      <c r="B13" s="1541"/>
      <c r="C13" s="1543"/>
      <c r="D13" s="1075">
        <v>1120</v>
      </c>
      <c r="E13" s="357" t="s">
        <v>57</v>
      </c>
      <c r="F13" s="1077">
        <v>12</v>
      </c>
      <c r="G13" s="358" t="s">
        <v>237</v>
      </c>
      <c r="H13" s="33">
        <v>3.6</v>
      </c>
      <c r="I13" s="35" t="s">
        <v>1339</v>
      </c>
      <c r="J13" s="295">
        <v>80</v>
      </c>
      <c r="BD13" s="837">
        <v>0.114583333333333</v>
      </c>
    </row>
    <row r="14" spans="1:56" ht="12" customHeight="1">
      <c r="A14" s="1540" t="s">
        <v>52</v>
      </c>
      <c r="B14" s="1541"/>
      <c r="C14" s="1543"/>
      <c r="D14" s="1075">
        <v>1</v>
      </c>
      <c r="E14" s="357" t="s">
        <v>61</v>
      </c>
      <c r="F14" s="1075">
        <v>600</v>
      </c>
      <c r="G14" s="358" t="s">
        <v>236</v>
      </c>
      <c r="H14" s="34">
        <v>22</v>
      </c>
      <c r="I14" s="35" t="s">
        <v>1340</v>
      </c>
      <c r="J14" s="295">
        <v>1</v>
      </c>
      <c r="BD14" s="837">
        <v>0.125</v>
      </c>
    </row>
    <row r="15" spans="1:56" ht="12" customHeight="1">
      <c r="A15" s="1540" t="s">
        <v>55</v>
      </c>
      <c r="B15" s="1541"/>
      <c r="C15" s="1543"/>
      <c r="D15" s="1076">
        <v>0.5</v>
      </c>
      <c r="E15" s="357" t="s">
        <v>60</v>
      </c>
      <c r="F15" s="1078">
        <v>600</v>
      </c>
      <c r="G15" s="358" t="s">
        <v>223</v>
      </c>
      <c r="H15" s="34">
        <v>51.6</v>
      </c>
      <c r="I15" s="35" t="s">
        <v>949</v>
      </c>
      <c r="J15" s="295">
        <v>220</v>
      </c>
      <c r="BD15" s="837">
        <v>0.13541666666666699</v>
      </c>
    </row>
    <row r="16" spans="1:56" ht="12" customHeight="1">
      <c r="A16" s="1540" t="s">
        <v>172</v>
      </c>
      <c r="B16" s="1541"/>
      <c r="C16" s="1543"/>
      <c r="D16" s="47" t="s">
        <v>1297</v>
      </c>
      <c r="E16" s="357" t="s">
        <v>27</v>
      </c>
      <c r="F16" s="1075">
        <v>8.1300000000000008</v>
      </c>
      <c r="G16" s="358" t="s">
        <v>224</v>
      </c>
      <c r="H16" s="34">
        <f>SUM(H13:H15)</f>
        <v>77.2</v>
      </c>
      <c r="I16" s="35" t="s">
        <v>1338</v>
      </c>
      <c r="J16" s="295">
        <v>1</v>
      </c>
      <c r="BD16" s="837">
        <v>0.14583333333333301</v>
      </c>
    </row>
    <row r="17" spans="1:56" ht="12" customHeight="1">
      <c r="A17" s="1540" t="s">
        <v>56</v>
      </c>
      <c r="B17" s="1541"/>
      <c r="C17" s="1543"/>
      <c r="D17" s="1075">
        <v>10</v>
      </c>
      <c r="E17" s="357" t="s">
        <v>58</v>
      </c>
      <c r="F17" s="1079" t="s">
        <v>1342</v>
      </c>
      <c r="G17" s="359" t="s">
        <v>59</v>
      </c>
      <c r="H17" s="53">
        <f>H14/(H25+H26)</f>
        <v>8.7301587301587293</v>
      </c>
      <c r="I17" s="35" t="s">
        <v>1341</v>
      </c>
      <c r="J17" s="295">
        <v>6</v>
      </c>
      <c r="BD17" s="837">
        <v>0.15625</v>
      </c>
    </row>
    <row r="18" spans="1:56" ht="12" customHeight="1">
      <c r="A18" s="1540" t="s">
        <v>247</v>
      </c>
      <c r="B18" s="1541"/>
      <c r="C18" s="1543"/>
      <c r="D18" s="1080">
        <v>0</v>
      </c>
      <c r="E18" s="810" t="s">
        <v>248</v>
      </c>
      <c r="F18" s="1080">
        <v>75.5</v>
      </c>
      <c r="G18" s="360" t="s">
        <v>62</v>
      </c>
      <c r="H18" s="54">
        <f>H16/(H25+H26)</f>
        <v>30.634920634920636</v>
      </c>
      <c r="I18" s="36" t="s">
        <v>1299</v>
      </c>
      <c r="J18" s="37">
        <v>28</v>
      </c>
      <c r="BD18" s="837">
        <v>0.16666666666666699</v>
      </c>
    </row>
    <row r="19" spans="1:56" ht="12" customHeight="1">
      <c r="A19" s="811"/>
      <c r="B19" s="30"/>
      <c r="C19" s="30"/>
      <c r="D19" s="30"/>
      <c r="E19" s="30"/>
      <c r="F19" s="30"/>
      <c r="G19" s="30"/>
      <c r="H19" s="55"/>
      <c r="I19" s="56" t="s">
        <v>1344</v>
      </c>
      <c r="J19" s="1061">
        <v>4</v>
      </c>
      <c r="BD19" s="837">
        <v>0.17708333333333301</v>
      </c>
    </row>
    <row r="20" spans="1:56" ht="14.1" customHeight="1">
      <c r="A20" s="803" t="s">
        <v>211</v>
      </c>
      <c r="B20" s="573"/>
      <c r="C20" s="573"/>
      <c r="D20" s="92"/>
      <c r="E20" s="109"/>
      <c r="F20" s="110"/>
      <c r="G20" s="109"/>
      <c r="H20" s="109"/>
      <c r="I20" s="1087" t="s">
        <v>1345</v>
      </c>
      <c r="J20" s="1086">
        <v>135</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1120</v>
      </c>
      <c r="E22" s="32">
        <v>1080</v>
      </c>
      <c r="F22" s="32">
        <v>1650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105</v>
      </c>
      <c r="H25" s="597">
        <f>G25*F25</f>
        <v>1.26</v>
      </c>
      <c r="I25" s="25">
        <v>9450</v>
      </c>
      <c r="J25" s="295" t="s">
        <v>1346</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105</v>
      </c>
      <c r="H26" s="598">
        <f>G26*F26</f>
        <v>1.26</v>
      </c>
      <c r="I26" s="32">
        <v>9450</v>
      </c>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2</v>
      </c>
      <c r="B29" s="1538"/>
      <c r="C29" s="1539"/>
      <c r="D29" s="25">
        <v>222</v>
      </c>
      <c r="E29" s="25" t="s">
        <v>1329</v>
      </c>
      <c r="F29" s="25">
        <v>73833</v>
      </c>
      <c r="G29" s="25" t="s">
        <v>1328</v>
      </c>
      <c r="H29" s="25">
        <v>507</v>
      </c>
      <c r="I29" s="25">
        <v>1414</v>
      </c>
      <c r="J29" s="295">
        <v>907</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v>11.5</v>
      </c>
      <c r="B32" s="1538"/>
      <c r="C32" s="1539"/>
      <c r="D32" s="25">
        <v>11.5</v>
      </c>
      <c r="E32" s="26">
        <f>IF(D32="","",IF(J29="","",J29/D32))</f>
        <v>78.869565217391298</v>
      </c>
      <c r="F32" s="27">
        <v>12</v>
      </c>
      <c r="G32" s="1055">
        <v>60</v>
      </c>
      <c r="H32" s="1058">
        <v>50</v>
      </c>
      <c r="I32" s="25">
        <v>80.72</v>
      </c>
      <c r="J32" s="41" t="s">
        <v>1189</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t="s">
        <v>1347</v>
      </c>
      <c r="B36" s="1538"/>
      <c r="C36" s="1539"/>
      <c r="D36" s="25">
        <v>0.57999999999999996</v>
      </c>
      <c r="E36" s="25" t="s">
        <v>1349</v>
      </c>
      <c r="F36" s="25">
        <v>34.049999999999997</v>
      </c>
      <c r="G36" s="25" t="s">
        <v>1350</v>
      </c>
      <c r="H36" s="25">
        <v>44.89</v>
      </c>
      <c r="I36" s="28"/>
      <c r="J36" s="295"/>
      <c r="BD36" s="837">
        <v>0.35416666666666702</v>
      </c>
    </row>
    <row r="37" spans="1:56" ht="12" customHeight="1">
      <c r="A37" s="1528" t="s">
        <v>1348</v>
      </c>
      <c r="B37" s="1529"/>
      <c r="C37" s="1530"/>
      <c r="D37" s="32">
        <v>0.94</v>
      </c>
      <c r="E37" s="32">
        <v>1358.13</v>
      </c>
      <c r="F37" s="32">
        <v>40.020000000000003</v>
      </c>
      <c r="G37" s="32" t="s">
        <v>1351</v>
      </c>
      <c r="H37" s="32">
        <v>47.85</v>
      </c>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1305</v>
      </c>
      <c r="B40" s="1538"/>
      <c r="C40" s="1539"/>
      <c r="D40" s="113">
        <v>0.31</v>
      </c>
      <c r="E40" s="113" t="s">
        <v>1308</v>
      </c>
      <c r="F40" s="113">
        <v>1.1499999999999999</v>
      </c>
      <c r="G40" s="113" t="s">
        <v>1311</v>
      </c>
      <c r="H40" s="113">
        <v>1.99</v>
      </c>
      <c r="I40" s="113"/>
      <c r="J40" s="39"/>
      <c r="BD40" s="837">
        <v>0.39583333333333298</v>
      </c>
    </row>
    <row r="41" spans="1:56" ht="12" customHeight="1">
      <c r="A41" s="1537" t="s">
        <v>1306</v>
      </c>
      <c r="B41" s="1538"/>
      <c r="C41" s="1539"/>
      <c r="D41" s="25">
        <v>9.5</v>
      </c>
      <c r="E41" s="25" t="s">
        <v>1309</v>
      </c>
      <c r="F41" s="25">
        <v>1.22</v>
      </c>
      <c r="G41" s="25" t="s">
        <v>1313</v>
      </c>
      <c r="H41" s="25">
        <v>17.350000000000001</v>
      </c>
      <c r="I41" s="25"/>
      <c r="J41" s="295"/>
      <c r="BD41" s="837">
        <v>0.40625</v>
      </c>
    </row>
    <row r="42" spans="1:56" ht="12" customHeight="1">
      <c r="A42" s="1528" t="s">
        <v>1307</v>
      </c>
      <c r="B42" s="1529"/>
      <c r="C42" s="1530"/>
      <c r="D42" s="32">
        <v>0.81</v>
      </c>
      <c r="E42" s="32" t="s">
        <v>1310</v>
      </c>
      <c r="F42" s="32">
        <v>9</v>
      </c>
      <c r="G42" s="32" t="s">
        <v>1312</v>
      </c>
      <c r="H42" s="32">
        <v>1.0900000000000001</v>
      </c>
      <c r="I42" s="44" t="s">
        <v>164</v>
      </c>
      <c r="J42" s="45">
        <f>D40+F40+H40+J40+D41+F41+H41+J41+D42+F42+H42</f>
        <v>42.420000000000009</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1051">
        <v>13.75</v>
      </c>
      <c r="E45" s="29"/>
      <c r="F45" s="26">
        <v>0.5</v>
      </c>
      <c r="G45" s="1050">
        <v>0.75</v>
      </c>
      <c r="H45" s="26"/>
      <c r="I45" s="26"/>
      <c r="J45" s="31">
        <v>8</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40">
        <v>1</v>
      </c>
      <c r="J47" s="114">
        <f>SUM(A48:J48)</f>
        <v>24</v>
      </c>
      <c r="BD47" s="837">
        <v>0.46875</v>
      </c>
    </row>
    <row r="48" spans="1:56" ht="2.25" customHeight="1">
      <c r="A48" s="816"/>
      <c r="B48" s="115"/>
      <c r="C48" s="115"/>
      <c r="D48" s="616">
        <f>SUM(A45:J45)</f>
        <v>23</v>
      </c>
      <c r="E48" s="115"/>
      <c r="F48" s="115"/>
      <c r="G48" s="115"/>
      <c r="H48" s="616">
        <f>SUM(A47:I47)</f>
        <v>1</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074">
        <v>2.0833333333333301E-2</v>
      </c>
      <c r="D50" s="1517" t="s">
        <v>1358</v>
      </c>
      <c r="E50" s="1517"/>
      <c r="F50" s="1517"/>
      <c r="G50" s="1517"/>
      <c r="H50" s="1517"/>
      <c r="I50" s="1517"/>
      <c r="J50" s="1518"/>
      <c r="BD50" s="837">
        <v>0.5</v>
      </c>
    </row>
    <row r="51" spans="1:56" ht="12" customHeight="1">
      <c r="A51" s="841">
        <f>C50</f>
        <v>2.0833333333333301E-2</v>
      </c>
      <c r="B51" s="842" t="str">
        <f>IF(A51&lt;&gt;"","to","")</f>
        <v>to</v>
      </c>
      <c r="C51" s="1047">
        <v>3.125E-2</v>
      </c>
      <c r="D51" s="1600" t="s">
        <v>1359</v>
      </c>
      <c r="E51" s="1515"/>
      <c r="F51" s="1515"/>
      <c r="G51" s="1515"/>
      <c r="H51" s="1515"/>
      <c r="I51" s="1515"/>
      <c r="J51" s="1516"/>
      <c r="BD51" s="837">
        <v>0.51041666666666696</v>
      </c>
    </row>
    <row r="52" spans="1:56" ht="12" customHeight="1">
      <c r="A52" s="1048">
        <v>3.125E-2</v>
      </c>
      <c r="B52" s="842" t="str">
        <f t="shared" ref="B52:B73" si="0">IF(A52&lt;&gt;"","to","")</f>
        <v>to</v>
      </c>
      <c r="C52" s="1047">
        <v>0.10416666666666667</v>
      </c>
      <c r="D52" s="1600" t="s">
        <v>1360</v>
      </c>
      <c r="E52" s="1515"/>
      <c r="F52" s="1515"/>
      <c r="G52" s="1515"/>
      <c r="H52" s="1515"/>
      <c r="I52" s="1515"/>
      <c r="J52" s="1516"/>
      <c r="BD52" s="837">
        <v>0.52083333333333304</v>
      </c>
    </row>
    <row r="53" spans="1:56" ht="12" customHeight="1">
      <c r="A53" s="1048">
        <v>0.10416666666666667</v>
      </c>
      <c r="B53" s="842" t="str">
        <f t="shared" si="0"/>
        <v>to</v>
      </c>
      <c r="C53" s="1047">
        <v>0.16666666666666666</v>
      </c>
      <c r="D53" s="1600" t="s">
        <v>1361</v>
      </c>
      <c r="E53" s="1515"/>
      <c r="F53" s="1515"/>
      <c r="G53" s="1515"/>
      <c r="H53" s="1515"/>
      <c r="I53" s="1515"/>
      <c r="J53" s="1516"/>
      <c r="BD53" s="837">
        <v>0.53125</v>
      </c>
    </row>
    <row r="54" spans="1:56" ht="12" customHeight="1">
      <c r="A54" s="1048">
        <v>0.16666666666666666</v>
      </c>
      <c r="B54" s="842" t="str">
        <f t="shared" si="0"/>
        <v>to</v>
      </c>
      <c r="C54" s="1047">
        <v>0.21875</v>
      </c>
      <c r="D54" s="1600" t="s">
        <v>1366</v>
      </c>
      <c r="E54" s="1515"/>
      <c r="F54" s="1515"/>
      <c r="G54" s="1515"/>
      <c r="H54" s="1515"/>
      <c r="I54" s="1515"/>
      <c r="J54" s="1516"/>
      <c r="BD54" s="837">
        <v>0.54166666666666696</v>
      </c>
    </row>
    <row r="55" spans="1:56" ht="12" customHeight="1">
      <c r="A55" s="1048">
        <v>0.21875</v>
      </c>
      <c r="B55" s="842" t="str">
        <f t="shared" si="0"/>
        <v>to</v>
      </c>
      <c r="C55" s="1047">
        <v>0.22916666666666666</v>
      </c>
      <c r="D55" s="1600" t="s">
        <v>1362</v>
      </c>
      <c r="E55" s="1515"/>
      <c r="F55" s="1515"/>
      <c r="G55" s="1515"/>
      <c r="H55" s="1515"/>
      <c r="I55" s="1515"/>
      <c r="J55" s="1516"/>
      <c r="BD55" s="837">
        <v>0.55208333333333304</v>
      </c>
    </row>
    <row r="56" spans="1:56" ht="12" customHeight="1">
      <c r="A56" s="1048">
        <v>0.22916666666666666</v>
      </c>
      <c r="B56" s="842" t="str">
        <f t="shared" si="0"/>
        <v>to</v>
      </c>
      <c r="C56" s="1047">
        <v>0.25</v>
      </c>
      <c r="D56" s="1600" t="s">
        <v>1363</v>
      </c>
      <c r="E56" s="1515"/>
      <c r="F56" s="1515"/>
      <c r="G56" s="1515"/>
      <c r="H56" s="1515"/>
      <c r="I56" s="1515"/>
      <c r="J56" s="1516"/>
      <c r="BD56" s="837">
        <v>0.5625</v>
      </c>
    </row>
    <row r="57" spans="1:56" ht="12" customHeight="1">
      <c r="A57" s="1048">
        <v>0.25</v>
      </c>
      <c r="B57" s="842" t="str">
        <f t="shared" si="0"/>
        <v>to</v>
      </c>
      <c r="C57" s="1047">
        <v>0.26041666666666669</v>
      </c>
      <c r="D57" s="1600" t="s">
        <v>1364</v>
      </c>
      <c r="E57" s="1515"/>
      <c r="F57" s="1515"/>
      <c r="G57" s="1515"/>
      <c r="H57" s="1515"/>
      <c r="I57" s="1515"/>
      <c r="J57" s="1516"/>
      <c r="BD57" s="837">
        <v>0.57291666666666696</v>
      </c>
    </row>
    <row r="58" spans="1:56" ht="12" customHeight="1">
      <c r="A58" s="1048">
        <v>0.26041666666666669</v>
      </c>
      <c r="B58" s="842" t="str">
        <f t="shared" si="0"/>
        <v>to</v>
      </c>
      <c r="C58" s="1047">
        <v>0.3125</v>
      </c>
      <c r="D58" s="1600" t="s">
        <v>1365</v>
      </c>
      <c r="E58" s="1515"/>
      <c r="F58" s="1515"/>
      <c r="G58" s="1515"/>
      <c r="H58" s="1515"/>
      <c r="I58" s="1515"/>
      <c r="J58" s="1516"/>
      <c r="BD58" s="837">
        <v>0.58333333333333304</v>
      </c>
    </row>
    <row r="59" spans="1:56" ht="12" customHeight="1">
      <c r="A59" s="1048">
        <v>0.3125</v>
      </c>
      <c r="B59" s="842" t="str">
        <f t="shared" si="0"/>
        <v>to</v>
      </c>
      <c r="C59" s="1047">
        <v>0.33333333333333331</v>
      </c>
      <c r="D59" s="1600" t="s">
        <v>1373</v>
      </c>
      <c r="E59" s="1515"/>
      <c r="F59" s="1515"/>
      <c r="G59" s="1515"/>
      <c r="H59" s="1515"/>
      <c r="I59" s="1515"/>
      <c r="J59" s="1516"/>
      <c r="BD59" s="837">
        <v>0.59375</v>
      </c>
    </row>
    <row r="60" spans="1:56" ht="12" customHeight="1">
      <c r="A60" s="1048">
        <v>0.33333333333333331</v>
      </c>
      <c r="B60" s="842" t="str">
        <f t="shared" si="0"/>
        <v>to</v>
      </c>
      <c r="C60" s="1047">
        <v>0.34375</v>
      </c>
      <c r="D60" s="1600" t="s">
        <v>1333</v>
      </c>
      <c r="E60" s="1515"/>
      <c r="F60" s="1515"/>
      <c r="G60" s="1515"/>
      <c r="H60" s="1515"/>
      <c r="I60" s="1515"/>
      <c r="J60" s="1516"/>
      <c r="BD60" s="837">
        <v>0.60416666666666696</v>
      </c>
    </row>
    <row r="61" spans="1:56" ht="12" customHeight="1">
      <c r="A61" s="1048">
        <v>0.34375</v>
      </c>
      <c r="B61" s="842" t="str">
        <f t="shared" si="0"/>
        <v>to</v>
      </c>
      <c r="C61" s="1047">
        <v>0.54166666666666663</v>
      </c>
      <c r="D61" s="1600" t="s">
        <v>1367</v>
      </c>
      <c r="E61" s="1515"/>
      <c r="F61" s="1515"/>
      <c r="G61" s="1515"/>
      <c r="H61" s="1515"/>
      <c r="I61" s="1515"/>
      <c r="J61" s="1516"/>
      <c r="BD61" s="837">
        <v>0.61458333333333304</v>
      </c>
    </row>
    <row r="62" spans="1:56" ht="12" customHeight="1">
      <c r="A62" s="1048">
        <v>0.54166666666666663</v>
      </c>
      <c r="B62" s="842" t="str">
        <f t="shared" si="0"/>
        <v>to</v>
      </c>
      <c r="C62" s="1047">
        <v>0.73958333333333337</v>
      </c>
      <c r="D62" s="1600" t="s">
        <v>1373</v>
      </c>
      <c r="E62" s="1515"/>
      <c r="F62" s="1515"/>
      <c r="G62" s="1515"/>
      <c r="H62" s="1515"/>
      <c r="I62" s="1515"/>
      <c r="J62" s="1516"/>
      <c r="BD62" s="837">
        <v>0.625</v>
      </c>
    </row>
    <row r="63" spans="1:56" ht="12" customHeight="1">
      <c r="A63" s="1048">
        <v>0.73958333333333337</v>
      </c>
      <c r="B63" s="842" t="str">
        <f t="shared" si="0"/>
        <v>to</v>
      </c>
      <c r="C63" s="1047">
        <v>0.75</v>
      </c>
      <c r="D63" s="1600" t="s">
        <v>1368</v>
      </c>
      <c r="E63" s="1515"/>
      <c r="F63" s="1515"/>
      <c r="G63" s="1515"/>
      <c r="H63" s="1515"/>
      <c r="I63" s="1515"/>
      <c r="J63" s="1516"/>
      <c r="BD63" s="837">
        <v>0.63541666666666696</v>
      </c>
    </row>
    <row r="64" spans="1:56" ht="12" customHeight="1">
      <c r="A64" s="1048">
        <v>0.75</v>
      </c>
      <c r="B64" s="842" t="str">
        <f t="shared" si="0"/>
        <v>to</v>
      </c>
      <c r="C64" s="1047">
        <v>0.76041666666666663</v>
      </c>
      <c r="D64" s="1600" t="s">
        <v>1369</v>
      </c>
      <c r="E64" s="1515"/>
      <c r="F64" s="1515"/>
      <c r="G64" s="1515"/>
      <c r="H64" s="1515"/>
      <c r="I64" s="1515"/>
      <c r="J64" s="1516"/>
      <c r="BD64" s="837">
        <v>0.64583333333333304</v>
      </c>
    </row>
    <row r="65" spans="1:56" ht="12" customHeight="1">
      <c r="A65" s="1048">
        <v>0.76041666666666663</v>
      </c>
      <c r="B65" s="842" t="str">
        <f t="shared" si="0"/>
        <v>to</v>
      </c>
      <c r="C65" s="1047">
        <v>0.80208333333333337</v>
      </c>
      <c r="D65" s="1600" t="s">
        <v>1370</v>
      </c>
      <c r="E65" s="1515"/>
      <c r="F65" s="1515"/>
      <c r="G65" s="1515"/>
      <c r="H65" s="1515"/>
      <c r="I65" s="1515"/>
      <c r="J65" s="1516"/>
      <c r="BD65" s="837">
        <v>0.65625</v>
      </c>
    </row>
    <row r="66" spans="1:56" ht="12" customHeight="1">
      <c r="A66" s="1048">
        <v>0.80208333333333337</v>
      </c>
      <c r="B66" s="842" t="str">
        <f t="shared" si="0"/>
        <v>to</v>
      </c>
      <c r="C66" s="1047">
        <v>0.83333333333333337</v>
      </c>
      <c r="D66" s="1600" t="s">
        <v>1373</v>
      </c>
      <c r="E66" s="1515"/>
      <c r="F66" s="1515"/>
      <c r="G66" s="1515"/>
      <c r="H66" s="1515"/>
      <c r="I66" s="1515"/>
      <c r="J66" s="1516"/>
      <c r="BD66" s="837">
        <v>0.66666666666666696</v>
      </c>
    </row>
    <row r="67" spans="1:56" ht="12" customHeight="1">
      <c r="A67" s="1048">
        <v>0.83333333333333337</v>
      </c>
      <c r="B67" s="842" t="str">
        <f t="shared" si="0"/>
        <v>to</v>
      </c>
      <c r="C67" s="1047">
        <v>0.95833333333333337</v>
      </c>
      <c r="D67" s="1600" t="s">
        <v>1371</v>
      </c>
      <c r="E67" s="1515"/>
      <c r="F67" s="1515"/>
      <c r="G67" s="1515"/>
      <c r="H67" s="1515"/>
      <c r="I67" s="1515"/>
      <c r="J67" s="1516"/>
      <c r="BD67" s="837">
        <v>0.67708333333333304</v>
      </c>
    </row>
    <row r="68" spans="1:56" ht="12" customHeight="1">
      <c r="A68" s="1048">
        <v>0.95833333333333337</v>
      </c>
      <c r="B68" s="842" t="str">
        <f t="shared" si="0"/>
        <v>to</v>
      </c>
      <c r="C68" s="1047">
        <v>0.98958333333333337</v>
      </c>
      <c r="D68" s="1600" t="s">
        <v>1373</v>
      </c>
      <c r="E68" s="1515"/>
      <c r="F68" s="1515"/>
      <c r="G68" s="1515"/>
      <c r="H68" s="1515"/>
      <c r="I68" s="1515"/>
      <c r="J68" s="1516"/>
      <c r="BD68" s="837">
        <v>0.6875</v>
      </c>
    </row>
    <row r="69" spans="1:56" ht="12" customHeight="1">
      <c r="A69" s="1048">
        <v>0.98958333333333337</v>
      </c>
      <c r="B69" s="842" t="str">
        <f t="shared" si="0"/>
        <v>to</v>
      </c>
      <c r="C69" s="1047">
        <v>0</v>
      </c>
      <c r="D69" s="1600" t="s">
        <v>1372</v>
      </c>
      <c r="E69" s="1515"/>
      <c r="F69" s="1515"/>
      <c r="G69" s="1515"/>
      <c r="H69" s="1515"/>
      <c r="I69" s="1515"/>
      <c r="J69" s="1516"/>
      <c r="BD69" s="837">
        <v>0.69791666666666696</v>
      </c>
    </row>
    <row r="70" spans="1:56" ht="12" customHeight="1">
      <c r="A70" s="841"/>
      <c r="B70" s="842" t="str">
        <f t="shared" si="0"/>
        <v/>
      </c>
      <c r="C70" s="839"/>
      <c r="D70" s="1515"/>
      <c r="E70" s="1515"/>
      <c r="F70" s="1515"/>
      <c r="G70" s="1515"/>
      <c r="H70" s="1515"/>
      <c r="I70" s="1515"/>
      <c r="J70" s="1516"/>
      <c r="BD70" s="837">
        <v>0.70833333333333304</v>
      </c>
    </row>
    <row r="71" spans="1:56" ht="12" customHeight="1">
      <c r="A71" s="841"/>
      <c r="B71" s="842" t="str">
        <f t="shared" si="0"/>
        <v/>
      </c>
      <c r="C71" s="839"/>
      <c r="D71" s="1515"/>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1'!I60</f>
        <v>97375.959999999992</v>
      </c>
      <c r="BD74" s="837">
        <v>0.75</v>
      </c>
    </row>
    <row r="75" spans="1:56" ht="12" customHeight="1">
      <c r="A75" s="1519" t="s">
        <v>11</v>
      </c>
      <c r="B75" s="1520"/>
      <c r="C75" s="1521"/>
      <c r="D75" s="355" t="str">
        <f>'DATA SHEET'!H27</f>
        <v>Stampede Drilling</v>
      </c>
      <c r="E75" s="356">
        <f>'DATA SHEET'!H28</f>
        <v>21</v>
      </c>
      <c r="F75" s="574" t="s">
        <v>207</v>
      </c>
      <c r="G75" s="1588" t="s">
        <v>1255</v>
      </c>
      <c r="H75" s="1539"/>
      <c r="I75" s="574" t="s">
        <v>87</v>
      </c>
      <c r="J75" s="1073">
        <f>'Cost Week 1'!I61</f>
        <v>1285816.48</v>
      </c>
      <c r="BD75" s="837">
        <v>0.76041666666666696</v>
      </c>
    </row>
    <row r="76" spans="1:56" ht="12" customHeight="1">
      <c r="A76" s="1519" t="s">
        <v>32</v>
      </c>
      <c r="B76" s="1520"/>
      <c r="C76" s="1521"/>
      <c r="D76" s="355" t="str">
        <f>'DATA SHEET'!H29</f>
        <v>Dan Chabot</v>
      </c>
      <c r="E76" s="356" t="str">
        <f>'DATA SHEET'!H30</f>
        <v>(780) 222-1051</v>
      </c>
      <c r="F76" s="1572" t="s">
        <v>219</v>
      </c>
      <c r="G76" s="1573"/>
      <c r="H76" s="1618" t="s">
        <v>1352</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A77:C77"/>
    <mergeCell ref="D77:J77"/>
    <mergeCell ref="D69:J69"/>
    <mergeCell ref="D70:J70"/>
    <mergeCell ref="D71:J71"/>
    <mergeCell ref="D72:J72"/>
    <mergeCell ref="D73:J73"/>
    <mergeCell ref="A74:C74"/>
    <mergeCell ref="A75:C75"/>
    <mergeCell ref="G75:H75"/>
    <mergeCell ref="A76:C76"/>
    <mergeCell ref="F76:G76"/>
    <mergeCell ref="H76:J76"/>
    <mergeCell ref="D68:J68"/>
    <mergeCell ref="D57:J57"/>
    <mergeCell ref="D58:J58"/>
    <mergeCell ref="D59:J59"/>
    <mergeCell ref="D60:J60"/>
    <mergeCell ref="D61:J61"/>
    <mergeCell ref="D62:J62"/>
    <mergeCell ref="D63:J63"/>
    <mergeCell ref="D64:J64"/>
    <mergeCell ref="D65:J65"/>
    <mergeCell ref="D66:J66"/>
    <mergeCell ref="D67:J67"/>
    <mergeCell ref="D56:J56"/>
    <mergeCell ref="A42:C42"/>
    <mergeCell ref="A44:C44"/>
    <mergeCell ref="A45:C45"/>
    <mergeCell ref="A46:C46"/>
    <mergeCell ref="A47:C47"/>
    <mergeCell ref="D50:J50"/>
    <mergeCell ref="D51:J51"/>
    <mergeCell ref="D52:J52"/>
    <mergeCell ref="D53:J53"/>
    <mergeCell ref="D54:J54"/>
    <mergeCell ref="D55:J55"/>
    <mergeCell ref="A41:C41"/>
    <mergeCell ref="A28:C28"/>
    <mergeCell ref="A29:C29"/>
    <mergeCell ref="A30:C30"/>
    <mergeCell ref="A31:C31"/>
    <mergeCell ref="A32:C32"/>
    <mergeCell ref="A33:C33"/>
    <mergeCell ref="A35:C35"/>
    <mergeCell ref="A36:C36"/>
    <mergeCell ref="A37:C37"/>
    <mergeCell ref="A39:C39"/>
    <mergeCell ref="A40:C40"/>
    <mergeCell ref="A26:C26"/>
    <mergeCell ref="A12:C12"/>
    <mergeCell ref="A13:C13"/>
    <mergeCell ref="A14:C14"/>
    <mergeCell ref="A15:C15"/>
    <mergeCell ref="A16:C16"/>
    <mergeCell ref="A17:C17"/>
    <mergeCell ref="A18:C18"/>
    <mergeCell ref="A21:C21"/>
    <mergeCell ref="A22:C22"/>
    <mergeCell ref="A24:C24"/>
    <mergeCell ref="A25:C25"/>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s>
  <conditionalFormatting sqref="J74">
    <cfRule type="expression" dxfId="183" priority="2">
      <formula>ISBLANK(J74)</formula>
    </cfRule>
  </conditionalFormatting>
  <conditionalFormatting sqref="J75">
    <cfRule type="expression" dxfId="182" priority="1">
      <formula>ISBLANK($J$75)</formula>
    </cfRule>
  </conditionalFormatting>
  <dataValidations count="1">
    <dataValidation type="list" allowBlank="1" showInputMessage="1" showErrorMessage="1" sqref="A50:A73 C50:C73" xr:uid="{03FE310F-4104-4CB9-BF76-D69ABEF2CB73}">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90358-2D42-4C11-A6C9-1D643DCB8BB0}">
  <sheetPr codeName="Sheet113">
    <pageSetUpPr fitToPage="1"/>
  </sheetPr>
  <dimension ref="A1:BD98"/>
  <sheetViews>
    <sheetView showGridLines="0" topLeftCell="B61" zoomScale="158" zoomScaleNormal="158"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598">
        <v>45537</v>
      </c>
      <c r="E4" s="1599"/>
      <c r="F4" s="825" t="s">
        <v>201</v>
      </c>
      <c r="G4" s="1072" t="s">
        <v>1664</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1454</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592" t="s">
        <v>1462</v>
      </c>
      <c r="E8" s="1575"/>
      <c r="F8" s="1593"/>
      <c r="G8" s="1576"/>
      <c r="H8" s="364" t="s">
        <v>204</v>
      </c>
      <c r="I8" s="1589">
        <v>45537</v>
      </c>
      <c r="J8" s="1590"/>
      <c r="BD8" s="837">
        <v>6.25E-2</v>
      </c>
    </row>
    <row r="9" spans="1:56" ht="12" customHeight="1">
      <c r="A9" s="1553" t="s">
        <v>218</v>
      </c>
      <c r="B9" s="1554"/>
      <c r="C9" s="1555"/>
      <c r="D9" s="1579" t="s">
        <v>1461</v>
      </c>
      <c r="E9" s="1580"/>
      <c r="F9" s="1580"/>
      <c r="G9" s="1581"/>
      <c r="H9" s="809" t="s">
        <v>250</v>
      </c>
      <c r="I9" s="831" t="s">
        <v>1336</v>
      </c>
      <c r="J9" s="802" t="s">
        <v>1296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1343</v>
      </c>
      <c r="E11" s="806" t="s">
        <v>163</v>
      </c>
      <c r="F11" s="807" t="s">
        <v>1449</v>
      </c>
      <c r="G11" s="801" t="s">
        <v>50</v>
      </c>
      <c r="H11" s="808" t="str">
        <f>'DATA SHEET'!H52</f>
        <v>Roberto</v>
      </c>
      <c r="I11" s="809" t="s">
        <v>40</v>
      </c>
      <c r="J11" s="361" t="s">
        <v>51</v>
      </c>
      <c r="BD11" s="837">
        <v>9.375E-2</v>
      </c>
    </row>
    <row r="12" spans="1:56" ht="12" customHeight="1">
      <c r="A12" s="1540" t="s">
        <v>26</v>
      </c>
      <c r="B12" s="1541"/>
      <c r="C12" s="1543"/>
      <c r="D12" s="1090">
        <v>62</v>
      </c>
      <c r="E12" s="357" t="s">
        <v>173</v>
      </c>
      <c r="F12" s="1094">
        <v>11</v>
      </c>
      <c r="G12" s="358" t="s">
        <v>53</v>
      </c>
      <c r="H12" s="33">
        <f>D13*0.00981</f>
        <v>11.497319999999998</v>
      </c>
      <c r="I12" s="38" t="s">
        <v>1448</v>
      </c>
      <c r="J12" s="39">
        <v>2</v>
      </c>
      <c r="BD12" s="837">
        <v>0.104166666666667</v>
      </c>
    </row>
    <row r="13" spans="1:56" ht="12" customHeight="1">
      <c r="A13" s="1540" t="s">
        <v>54</v>
      </c>
      <c r="B13" s="1541"/>
      <c r="C13" s="1543"/>
      <c r="D13" s="1090">
        <v>1172</v>
      </c>
      <c r="E13" s="357" t="s">
        <v>57</v>
      </c>
      <c r="F13" s="1095">
        <v>1</v>
      </c>
      <c r="G13" s="358" t="s">
        <v>237</v>
      </c>
      <c r="H13" s="33">
        <v>9.4</v>
      </c>
      <c r="I13" s="35" t="s">
        <v>1339</v>
      </c>
      <c r="J13" s="295">
        <v>52</v>
      </c>
      <c r="BD13" s="837">
        <v>0.114583333333333</v>
      </c>
    </row>
    <row r="14" spans="1:56" ht="12" customHeight="1">
      <c r="A14" s="1540" t="s">
        <v>52</v>
      </c>
      <c r="B14" s="1541"/>
      <c r="C14" s="1543"/>
      <c r="D14" s="1090">
        <v>16</v>
      </c>
      <c r="E14" s="357" t="s">
        <v>61</v>
      </c>
      <c r="F14" s="1100">
        <v>32000</v>
      </c>
      <c r="G14" s="358" t="s">
        <v>236</v>
      </c>
      <c r="H14" s="34">
        <v>47.5</v>
      </c>
      <c r="I14" s="35" t="s">
        <v>1340</v>
      </c>
      <c r="J14" s="295">
        <v>13</v>
      </c>
      <c r="BD14" s="837">
        <v>0.125</v>
      </c>
    </row>
    <row r="15" spans="1:56" ht="12" customHeight="1">
      <c r="A15" s="1540" t="s">
        <v>55</v>
      </c>
      <c r="B15" s="1541"/>
      <c r="C15" s="1543"/>
      <c r="D15" s="1091">
        <v>11</v>
      </c>
      <c r="E15" s="357" t="s">
        <v>60</v>
      </c>
      <c r="F15" s="1096">
        <v>120</v>
      </c>
      <c r="G15" s="358" t="s">
        <v>223</v>
      </c>
      <c r="H15" s="34">
        <v>94.9</v>
      </c>
      <c r="I15" s="35" t="s">
        <v>949</v>
      </c>
      <c r="J15" s="295">
        <v>350</v>
      </c>
      <c r="BD15" s="837">
        <v>0.13541666666666699</v>
      </c>
    </row>
    <row r="16" spans="1:56" ht="12" customHeight="1">
      <c r="A16" s="1540" t="s">
        <v>172</v>
      </c>
      <c r="B16" s="1541"/>
      <c r="C16" s="1543"/>
      <c r="D16" s="1092" t="s">
        <v>1450</v>
      </c>
      <c r="E16" s="357" t="s">
        <v>27</v>
      </c>
      <c r="F16" s="1090">
        <v>8.1300000000000008</v>
      </c>
      <c r="G16" s="358" t="s">
        <v>224</v>
      </c>
      <c r="H16" s="34">
        <f>SUM(H13:H15)</f>
        <v>151.80000000000001</v>
      </c>
      <c r="I16" s="35" t="s">
        <v>1447</v>
      </c>
      <c r="J16" s="295">
        <v>5</v>
      </c>
      <c r="BD16" s="837">
        <v>0.14583333333333301</v>
      </c>
    </row>
    <row r="17" spans="1:56" ht="12" customHeight="1">
      <c r="A17" s="1540" t="s">
        <v>56</v>
      </c>
      <c r="B17" s="1541"/>
      <c r="C17" s="1543"/>
      <c r="D17" s="1090">
        <v>10</v>
      </c>
      <c r="E17" s="357" t="s">
        <v>58</v>
      </c>
      <c r="F17" s="1079" t="s">
        <v>1342</v>
      </c>
      <c r="G17" s="359" t="s">
        <v>59</v>
      </c>
      <c r="H17" s="53">
        <f>H14/(H25+H26)</f>
        <v>19.791666666666668</v>
      </c>
      <c r="I17" s="35" t="s">
        <v>1341</v>
      </c>
      <c r="J17" s="295">
        <v>24</v>
      </c>
      <c r="BD17" s="837">
        <v>0.15625</v>
      </c>
    </row>
    <row r="18" spans="1:56" ht="12" customHeight="1">
      <c r="A18" s="1540" t="s">
        <v>247</v>
      </c>
      <c r="B18" s="1541"/>
      <c r="C18" s="1543"/>
      <c r="D18" s="1093">
        <v>0</v>
      </c>
      <c r="E18" s="810" t="s">
        <v>248</v>
      </c>
      <c r="F18" s="1093">
        <v>75.5</v>
      </c>
      <c r="G18" s="360" t="s">
        <v>62</v>
      </c>
      <c r="H18" s="54">
        <f>H16/(H25+H26)</f>
        <v>63.250000000000007</v>
      </c>
      <c r="I18" s="36" t="s">
        <v>1445</v>
      </c>
      <c r="J18" s="37">
        <v>1</v>
      </c>
      <c r="BD18" s="837">
        <v>0.16666666666666699</v>
      </c>
    </row>
    <row r="19" spans="1:56" ht="12" customHeight="1">
      <c r="A19" s="811"/>
      <c r="B19" s="30"/>
      <c r="C19" s="30"/>
      <c r="D19" s="30"/>
      <c r="E19" s="30"/>
      <c r="F19" s="30"/>
      <c r="G19" s="30"/>
      <c r="H19" s="55"/>
      <c r="I19" s="1101" t="s">
        <v>1446</v>
      </c>
      <c r="J19" s="1061">
        <v>7</v>
      </c>
      <c r="BD19" s="837">
        <v>0.17708333333333301</v>
      </c>
    </row>
    <row r="20" spans="1:56" ht="14.1" customHeight="1">
      <c r="A20" s="803" t="s">
        <v>211</v>
      </c>
      <c r="B20" s="573"/>
      <c r="C20" s="573"/>
      <c r="D20" s="92"/>
      <c r="E20" s="109"/>
      <c r="F20" s="110"/>
      <c r="G20" s="109"/>
      <c r="H20" s="109"/>
      <c r="I20" s="1087"/>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1120</v>
      </c>
      <c r="E22" s="32">
        <v>1060</v>
      </c>
      <c r="F22" s="32">
        <v>1650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100</v>
      </c>
      <c r="H25" s="597">
        <f>G25*F25</f>
        <v>1.2</v>
      </c>
      <c r="I25" s="25" t="s">
        <v>1443</v>
      </c>
      <c r="J25" s="295" t="s">
        <v>1444</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100</v>
      </c>
      <c r="H26" s="598">
        <f>G26*F26</f>
        <v>1.2</v>
      </c>
      <c r="I26" s="32" t="s">
        <v>1443</v>
      </c>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2</v>
      </c>
      <c r="B29" s="1538"/>
      <c r="C29" s="1539"/>
      <c r="D29" s="25">
        <v>222</v>
      </c>
      <c r="E29" s="47" t="s">
        <v>1329</v>
      </c>
      <c r="F29" s="25">
        <v>73833</v>
      </c>
      <c r="G29" s="25" t="s">
        <v>1439</v>
      </c>
      <c r="H29" s="25">
        <v>507</v>
      </c>
      <c r="I29" s="25">
        <v>1646</v>
      </c>
      <c r="J29" s="295">
        <f>I29-H29</f>
        <v>1139</v>
      </c>
      <c r="BD29" s="837">
        <v>0.28125</v>
      </c>
    </row>
    <row r="30" spans="1:56" ht="12" customHeight="1">
      <c r="A30" s="1537"/>
      <c r="B30" s="1538"/>
      <c r="C30" s="1539"/>
      <c r="D30" s="25"/>
      <c r="E30" s="25"/>
      <c r="F30" s="25"/>
      <c r="G30" s="25" t="s">
        <v>1440</v>
      </c>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v>6</v>
      </c>
      <c r="B32" s="1538"/>
      <c r="C32" s="1539"/>
      <c r="D32" s="25">
        <v>17</v>
      </c>
      <c r="E32" s="26">
        <f>IF(D32="","",IF(J29="","",J29/D32))</f>
        <v>67</v>
      </c>
      <c r="F32" s="27">
        <v>11</v>
      </c>
      <c r="G32" s="25">
        <v>60</v>
      </c>
      <c r="H32" s="27">
        <v>50</v>
      </c>
      <c r="I32" s="25">
        <v>75.72</v>
      </c>
      <c r="J32" s="41" t="s">
        <v>1456</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v>1415.78</v>
      </c>
      <c r="B36" s="1538"/>
      <c r="C36" s="1539"/>
      <c r="D36" s="25">
        <v>59.1</v>
      </c>
      <c r="E36" s="1099">
        <v>1463.74</v>
      </c>
      <c r="F36" s="25">
        <v>65</v>
      </c>
      <c r="G36" s="25">
        <v>1502.04</v>
      </c>
      <c r="H36" s="25">
        <v>88.2</v>
      </c>
      <c r="I36" s="28" t="s">
        <v>1442</v>
      </c>
      <c r="J36" s="295">
        <v>89.8</v>
      </c>
      <c r="BD36" s="837">
        <v>0.35416666666666702</v>
      </c>
    </row>
    <row r="37" spans="1:56" ht="12" customHeight="1">
      <c r="A37" s="1528">
        <v>1425.37</v>
      </c>
      <c r="B37" s="1529"/>
      <c r="C37" s="1530"/>
      <c r="D37" s="32">
        <v>61.7</v>
      </c>
      <c r="E37" s="32">
        <v>1482.86</v>
      </c>
      <c r="F37" s="32">
        <v>65.400000000000006</v>
      </c>
      <c r="G37" s="32" t="s">
        <v>1441</v>
      </c>
      <c r="H37" s="32">
        <v>89.8</v>
      </c>
      <c r="I37" s="32"/>
      <c r="J37" s="37"/>
      <c r="BD37" s="837">
        <v>0.36458333333333298</v>
      </c>
    </row>
    <row r="38" spans="1:56" ht="14.1" customHeight="1">
      <c r="A38" s="803" t="s">
        <v>214</v>
      </c>
      <c r="B38" s="573"/>
      <c r="C38" s="573"/>
      <c r="D38" s="92"/>
      <c r="E38" s="115"/>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1305</v>
      </c>
      <c r="B40" s="1538"/>
      <c r="C40" s="1539"/>
      <c r="D40" s="113">
        <v>0.31</v>
      </c>
      <c r="E40" s="113" t="s">
        <v>1308</v>
      </c>
      <c r="F40" s="113">
        <v>1.1499999999999999</v>
      </c>
      <c r="G40" s="1092" t="s">
        <v>1311</v>
      </c>
      <c r="H40" s="113">
        <v>1.99</v>
      </c>
      <c r="I40" s="113"/>
      <c r="J40" s="39"/>
      <c r="BD40" s="837">
        <v>0.39583333333333298</v>
      </c>
    </row>
    <row r="41" spans="1:56" ht="12" customHeight="1">
      <c r="A41" s="1537" t="s">
        <v>1306</v>
      </c>
      <c r="B41" s="1538"/>
      <c r="C41" s="1539"/>
      <c r="D41" s="113">
        <v>9.5</v>
      </c>
      <c r="E41" s="113" t="s">
        <v>1309</v>
      </c>
      <c r="F41" s="113">
        <v>1.22</v>
      </c>
      <c r="G41" s="1092" t="s">
        <v>1313</v>
      </c>
      <c r="H41" s="113">
        <v>17.350000000000001</v>
      </c>
      <c r="I41" s="25"/>
      <c r="J41" s="295"/>
      <c r="BD41" s="837">
        <v>0.40625</v>
      </c>
    </row>
    <row r="42" spans="1:56" ht="12" customHeight="1">
      <c r="A42" s="1528" t="s">
        <v>1307</v>
      </c>
      <c r="B42" s="1529"/>
      <c r="C42" s="1530"/>
      <c r="D42" s="1097">
        <v>0.81</v>
      </c>
      <c r="E42" s="1097" t="s">
        <v>1310</v>
      </c>
      <c r="F42" s="1097">
        <v>9</v>
      </c>
      <c r="G42" s="1098" t="s">
        <v>1312</v>
      </c>
      <c r="H42" s="1097">
        <v>1.0900000000000001</v>
      </c>
      <c r="I42" s="44" t="s">
        <v>164</v>
      </c>
      <c r="J42" s="45">
        <f>D40+F40+H40+J40+D41+F41+H41+J41+D42+F42+H42</f>
        <v>42.420000000000009</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154</v>
      </c>
      <c r="BD44" s="837">
        <v>0.4375</v>
      </c>
    </row>
    <row r="45" spans="1:56" ht="12" customHeight="1">
      <c r="A45" s="1547"/>
      <c r="B45" s="1548"/>
      <c r="C45" s="1549"/>
      <c r="D45" s="26">
        <v>5.5</v>
      </c>
      <c r="E45" s="29">
        <v>3</v>
      </c>
      <c r="F45" s="26">
        <v>10.75</v>
      </c>
      <c r="G45" s="29">
        <v>0.25</v>
      </c>
      <c r="H45" s="26"/>
      <c r="I45" s="26"/>
      <c r="J45" s="31"/>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v>3.75</v>
      </c>
      <c r="I47" s="40">
        <v>0.75</v>
      </c>
      <c r="J47" s="114">
        <f>SUM(A48:J48)</f>
        <v>24</v>
      </c>
      <c r="BD47" s="837">
        <v>0.46875</v>
      </c>
    </row>
    <row r="48" spans="1:56" ht="2.25" customHeight="1">
      <c r="A48" s="816"/>
      <c r="B48" s="115"/>
      <c r="C48" s="115"/>
      <c r="D48" s="616">
        <f>SUM(A45:J45)</f>
        <v>19.5</v>
      </c>
      <c r="E48" s="115"/>
      <c r="F48" s="115"/>
      <c r="G48" s="115"/>
      <c r="H48" s="616">
        <f>SUM(A47:I47)</f>
        <v>4.5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0.13541666666666699</v>
      </c>
      <c r="D50" s="1517" t="s">
        <v>1432</v>
      </c>
      <c r="E50" s="1517"/>
      <c r="F50" s="1517"/>
      <c r="G50" s="1517"/>
      <c r="H50" s="1517"/>
      <c r="I50" s="1517"/>
      <c r="J50" s="1518"/>
      <c r="BD50" s="837">
        <v>0.5</v>
      </c>
    </row>
    <row r="51" spans="1:56" ht="12" customHeight="1">
      <c r="A51" s="841">
        <v>0.13541666666666699</v>
      </c>
      <c r="B51" s="842" t="str">
        <f>IF(A51&lt;&gt;"","to","")</f>
        <v>to</v>
      </c>
      <c r="C51" s="839">
        <v>0.20833333333333301</v>
      </c>
      <c r="D51" s="1600" t="s">
        <v>1373</v>
      </c>
      <c r="E51" s="1515"/>
      <c r="F51" s="1515"/>
      <c r="G51" s="1515"/>
      <c r="H51" s="1515"/>
      <c r="I51" s="1515"/>
      <c r="J51" s="1516"/>
      <c r="BD51" s="837">
        <v>0.51041666666666696</v>
      </c>
    </row>
    <row r="52" spans="1:56" ht="12" customHeight="1">
      <c r="A52" s="841">
        <v>0.20833333333333301</v>
      </c>
      <c r="B52" s="842" t="str">
        <f t="shared" ref="B52:B73" si="0">IF(A52&lt;&gt;"","to","")</f>
        <v>to</v>
      </c>
      <c r="C52" s="839">
        <v>0.21875</v>
      </c>
      <c r="D52" s="1600" t="s">
        <v>1433</v>
      </c>
      <c r="E52" s="1515"/>
      <c r="F52" s="1515"/>
      <c r="G52" s="1515"/>
      <c r="H52" s="1515"/>
      <c r="I52" s="1515"/>
      <c r="J52" s="1516"/>
      <c r="BD52" s="837">
        <v>0.52083333333333304</v>
      </c>
    </row>
    <row r="53" spans="1:56" ht="12" customHeight="1">
      <c r="A53" s="841">
        <v>0.21875</v>
      </c>
      <c r="B53" s="842" t="str">
        <f t="shared" si="0"/>
        <v>to</v>
      </c>
      <c r="C53" s="839">
        <v>0.25</v>
      </c>
      <c r="D53" s="1600" t="s">
        <v>1434</v>
      </c>
      <c r="E53" s="1515"/>
      <c r="F53" s="1515"/>
      <c r="G53" s="1515"/>
      <c r="H53" s="1515"/>
      <c r="I53" s="1515"/>
      <c r="J53" s="1516"/>
      <c r="BD53" s="837">
        <v>0.53125</v>
      </c>
    </row>
    <row r="54" spans="1:56" ht="12" customHeight="1">
      <c r="A54" s="841">
        <v>0.25</v>
      </c>
      <c r="B54" s="842" t="str">
        <f t="shared" si="0"/>
        <v>to</v>
      </c>
      <c r="C54" s="839">
        <v>0.26041666666666702</v>
      </c>
      <c r="D54" s="1600" t="s">
        <v>1453</v>
      </c>
      <c r="E54" s="1515"/>
      <c r="F54" s="1515"/>
      <c r="G54" s="1515"/>
      <c r="H54" s="1515"/>
      <c r="I54" s="1515"/>
      <c r="J54" s="1516"/>
      <c r="BD54" s="837">
        <v>0.54166666666666696</v>
      </c>
    </row>
    <row r="55" spans="1:56" ht="12" customHeight="1">
      <c r="A55" s="841">
        <v>0.26041666666666702</v>
      </c>
      <c r="B55" s="842" t="str">
        <f t="shared" si="0"/>
        <v>to</v>
      </c>
      <c r="C55" s="839">
        <v>0.30208333333333298</v>
      </c>
      <c r="D55" s="1600" t="s">
        <v>1435</v>
      </c>
      <c r="E55" s="1515"/>
      <c r="F55" s="1515"/>
      <c r="G55" s="1515"/>
      <c r="H55" s="1515"/>
      <c r="I55" s="1515"/>
      <c r="J55" s="1516"/>
      <c r="BD55" s="837">
        <v>0.55208333333333304</v>
      </c>
    </row>
    <row r="56" spans="1:56" ht="12" customHeight="1">
      <c r="A56" s="841">
        <v>0.30208333333333298</v>
      </c>
      <c r="B56" s="842" t="str">
        <f t="shared" si="0"/>
        <v>to</v>
      </c>
      <c r="C56" s="839">
        <v>0.33333333333333298</v>
      </c>
      <c r="D56" s="1600" t="s">
        <v>1373</v>
      </c>
      <c r="E56" s="1515"/>
      <c r="F56" s="1515"/>
      <c r="G56" s="1515"/>
      <c r="H56" s="1515"/>
      <c r="I56" s="1515"/>
      <c r="J56" s="1516"/>
      <c r="BD56" s="837">
        <v>0.5625</v>
      </c>
    </row>
    <row r="57" spans="1:56" ht="12" customHeight="1">
      <c r="A57" s="841">
        <f t="shared" ref="A57:A65" si="1">C56</f>
        <v>0.33333333333333298</v>
      </c>
      <c r="B57" s="842" t="str">
        <f t="shared" si="0"/>
        <v>to</v>
      </c>
      <c r="C57" s="839">
        <v>0.35416666666666702</v>
      </c>
      <c r="D57" s="1600" t="s">
        <v>1458</v>
      </c>
      <c r="E57" s="1515"/>
      <c r="F57" s="1515"/>
      <c r="G57" s="1515"/>
      <c r="H57" s="1515"/>
      <c r="I57" s="1515"/>
      <c r="J57" s="1516"/>
      <c r="BD57" s="837">
        <v>0.57291666666666696</v>
      </c>
    </row>
    <row r="58" spans="1:56" ht="12" customHeight="1">
      <c r="A58" s="841">
        <f t="shared" si="1"/>
        <v>0.35416666666666702</v>
      </c>
      <c r="B58" s="842" t="str">
        <f t="shared" si="0"/>
        <v>to</v>
      </c>
      <c r="C58" s="839">
        <v>0.45833333333333298</v>
      </c>
      <c r="D58" s="1600" t="s">
        <v>1437</v>
      </c>
      <c r="E58" s="1515"/>
      <c r="F58" s="1515"/>
      <c r="G58" s="1515"/>
      <c r="H58" s="1515"/>
      <c r="I58" s="1515"/>
      <c r="J58" s="1516"/>
      <c r="BD58" s="837">
        <v>0.58333333333333304</v>
      </c>
    </row>
    <row r="59" spans="1:56" ht="12" customHeight="1">
      <c r="A59" s="841">
        <f t="shared" si="1"/>
        <v>0.45833333333333298</v>
      </c>
      <c r="B59" s="842" t="str">
        <f t="shared" si="0"/>
        <v>to</v>
      </c>
      <c r="C59" s="839">
        <v>0.5625</v>
      </c>
      <c r="D59" s="1600" t="s">
        <v>1457</v>
      </c>
      <c r="E59" s="1515"/>
      <c r="F59" s="1515"/>
      <c r="G59" s="1515"/>
      <c r="H59" s="1515"/>
      <c r="I59" s="1515"/>
      <c r="J59" s="1516"/>
      <c r="BD59" s="837">
        <v>0.59375</v>
      </c>
    </row>
    <row r="60" spans="1:56" ht="12" customHeight="1">
      <c r="A60" s="841">
        <f t="shared" si="1"/>
        <v>0.5625</v>
      </c>
      <c r="B60" s="842" t="str">
        <f t="shared" si="0"/>
        <v>to</v>
      </c>
      <c r="C60" s="839">
        <v>0.70833333333333304</v>
      </c>
      <c r="D60" s="1600" t="s">
        <v>1465</v>
      </c>
      <c r="E60" s="1515"/>
      <c r="F60" s="1515"/>
      <c r="G60" s="1515"/>
      <c r="H60" s="1515"/>
      <c r="I60" s="1515"/>
      <c r="J60" s="1516"/>
      <c r="BD60" s="837">
        <v>0.60416666666666696</v>
      </c>
    </row>
    <row r="61" spans="1:56" ht="12" customHeight="1">
      <c r="A61" s="841">
        <f t="shared" si="1"/>
        <v>0.70833333333333304</v>
      </c>
      <c r="B61" s="842" t="str">
        <f t="shared" si="0"/>
        <v>to</v>
      </c>
      <c r="C61" s="839">
        <v>0.75</v>
      </c>
      <c r="D61" s="1600" t="s">
        <v>1466</v>
      </c>
      <c r="E61" s="1515"/>
      <c r="F61" s="1515"/>
      <c r="G61" s="1515"/>
      <c r="H61" s="1515"/>
      <c r="I61" s="1515"/>
      <c r="J61" s="1516"/>
      <c r="BD61" s="837">
        <v>0.61458333333333304</v>
      </c>
    </row>
    <row r="62" spans="1:56" ht="12" customHeight="1">
      <c r="A62" s="841">
        <f t="shared" si="1"/>
        <v>0.75</v>
      </c>
      <c r="B62" s="842" t="str">
        <f t="shared" si="0"/>
        <v>to</v>
      </c>
      <c r="C62" s="839">
        <v>0.76041666666666696</v>
      </c>
      <c r="D62" s="1600" t="s">
        <v>1438</v>
      </c>
      <c r="E62" s="1515"/>
      <c r="F62" s="1515"/>
      <c r="G62" s="1515"/>
      <c r="H62" s="1515"/>
      <c r="I62" s="1515"/>
      <c r="J62" s="1516"/>
      <c r="BD62" s="837">
        <v>0.625</v>
      </c>
    </row>
    <row r="63" spans="1:56" ht="12" customHeight="1">
      <c r="A63" s="841">
        <f t="shared" si="1"/>
        <v>0.76041666666666696</v>
      </c>
      <c r="B63" s="842" t="str">
        <f t="shared" si="0"/>
        <v>to</v>
      </c>
      <c r="C63" s="839">
        <v>0.95833333333333304</v>
      </c>
      <c r="D63" s="1600" t="s">
        <v>1452</v>
      </c>
      <c r="E63" s="1515"/>
      <c r="F63" s="1515"/>
      <c r="G63" s="1515"/>
      <c r="H63" s="1515"/>
      <c r="I63" s="1515"/>
      <c r="J63" s="1516"/>
      <c r="BD63" s="837">
        <v>0.63541666666666696</v>
      </c>
    </row>
    <row r="64" spans="1:56" ht="12" customHeight="1">
      <c r="A64" s="841">
        <f t="shared" si="1"/>
        <v>0.95833333333333304</v>
      </c>
      <c r="B64" s="842" t="str">
        <f t="shared" si="0"/>
        <v>to</v>
      </c>
      <c r="C64" s="839">
        <v>0.96875</v>
      </c>
      <c r="D64" s="1600" t="s">
        <v>1451</v>
      </c>
      <c r="E64" s="1515"/>
      <c r="F64" s="1515"/>
      <c r="G64" s="1515"/>
      <c r="H64" s="1515"/>
      <c r="I64" s="1515"/>
      <c r="J64" s="1516"/>
      <c r="BD64" s="837">
        <v>0.64583333333333304</v>
      </c>
    </row>
    <row r="65" spans="1:56" ht="12" customHeight="1">
      <c r="A65" s="841">
        <f t="shared" si="1"/>
        <v>0.96875</v>
      </c>
      <c r="B65" s="842" t="str">
        <f t="shared" si="0"/>
        <v>to</v>
      </c>
      <c r="C65" s="839">
        <v>0</v>
      </c>
      <c r="D65" s="1600" t="s">
        <v>1459</v>
      </c>
      <c r="E65" s="1515"/>
      <c r="F65" s="1515"/>
      <c r="G65" s="1515"/>
      <c r="H65" s="1515"/>
      <c r="I65" s="1515"/>
      <c r="J65" s="1516"/>
      <c r="BD65" s="837">
        <v>0.65625</v>
      </c>
    </row>
    <row r="66" spans="1:56" ht="12" customHeight="1">
      <c r="A66" s="841"/>
      <c r="B66" s="842" t="str">
        <f t="shared" si="0"/>
        <v/>
      </c>
      <c r="C66" s="839"/>
      <c r="D66" s="1515"/>
      <c r="E66" s="1515"/>
      <c r="F66" s="1515"/>
      <c r="G66" s="1515"/>
      <c r="H66" s="1515"/>
      <c r="I66" s="1515"/>
      <c r="J66" s="1516"/>
      <c r="BD66" s="837">
        <v>0.66666666666666696</v>
      </c>
    </row>
    <row r="67" spans="1:56" ht="12" customHeight="1">
      <c r="A67" s="841"/>
      <c r="B67" s="842" t="str">
        <f t="shared" si="0"/>
        <v/>
      </c>
      <c r="C67" s="839"/>
      <c r="D67" s="1515"/>
      <c r="E67" s="1515"/>
      <c r="F67" s="1515"/>
      <c r="G67" s="1515"/>
      <c r="H67" s="1515"/>
      <c r="I67" s="1515"/>
      <c r="J67" s="1516"/>
      <c r="BD67" s="837">
        <v>0.67708333333333304</v>
      </c>
    </row>
    <row r="68" spans="1:56" ht="12" customHeight="1">
      <c r="A68" s="841"/>
      <c r="B68" s="842" t="str">
        <f t="shared" si="0"/>
        <v/>
      </c>
      <c r="C68" s="839"/>
      <c r="D68" s="1515"/>
      <c r="E68" s="1515"/>
      <c r="F68" s="1515"/>
      <c r="G68" s="1515"/>
      <c r="H68" s="1515"/>
      <c r="I68" s="1515"/>
      <c r="J68" s="1516"/>
      <c r="BD68" s="837">
        <v>0.6875</v>
      </c>
    </row>
    <row r="69" spans="1:56" ht="12" customHeight="1">
      <c r="A69" s="841"/>
      <c r="B69" s="842" t="str">
        <f t="shared" si="0"/>
        <v/>
      </c>
      <c r="C69" s="839"/>
      <c r="D69" s="1515"/>
      <c r="E69" s="1515"/>
      <c r="F69" s="1515"/>
      <c r="G69" s="1515"/>
      <c r="H69" s="1515"/>
      <c r="I69" s="1515"/>
      <c r="J69" s="1516"/>
      <c r="BD69" s="837">
        <v>0.69791666666666696</v>
      </c>
    </row>
    <row r="70" spans="1:56" ht="12" customHeight="1">
      <c r="A70" s="841"/>
      <c r="B70" s="842" t="str">
        <f t="shared" si="0"/>
        <v/>
      </c>
      <c r="C70" s="839"/>
      <c r="D70" s="1515"/>
      <c r="E70" s="1515"/>
      <c r="F70" s="1515"/>
      <c r="G70" s="1515"/>
      <c r="H70" s="1515"/>
      <c r="I70" s="1515"/>
      <c r="J70" s="1516"/>
      <c r="BD70" s="837">
        <v>0.70833333333333304</v>
      </c>
    </row>
    <row r="71" spans="1:56" ht="12" customHeight="1">
      <c r="A71" s="841"/>
      <c r="B71" s="842" t="str">
        <f t="shared" si="0"/>
        <v/>
      </c>
      <c r="C71" s="839"/>
      <c r="D71" s="1515"/>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1'!J60</f>
        <v>121920</v>
      </c>
      <c r="BD74" s="837">
        <v>0.75</v>
      </c>
    </row>
    <row r="75" spans="1:56" ht="12" customHeight="1">
      <c r="A75" s="1519" t="s">
        <v>11</v>
      </c>
      <c r="B75" s="1520"/>
      <c r="C75" s="1521"/>
      <c r="D75" s="355" t="str">
        <f>'DATA SHEET'!H27</f>
        <v>Stampede Drilling</v>
      </c>
      <c r="E75" s="356">
        <f>'DATA SHEET'!H28</f>
        <v>21</v>
      </c>
      <c r="F75" s="574" t="s">
        <v>207</v>
      </c>
      <c r="G75" s="1588" t="s">
        <v>1455</v>
      </c>
      <c r="H75" s="1539"/>
      <c r="I75" s="574" t="s">
        <v>87</v>
      </c>
      <c r="J75" s="46">
        <f>'Cost Week 1'!J61</f>
        <v>1407736.48</v>
      </c>
      <c r="BD75" s="837">
        <v>0.76041666666666696</v>
      </c>
    </row>
    <row r="76" spans="1:56" ht="12" customHeight="1">
      <c r="A76" s="1519" t="s">
        <v>32</v>
      </c>
      <c r="B76" s="1520"/>
      <c r="C76" s="1521"/>
      <c r="D76" s="355" t="str">
        <f>'DATA SHEET'!H29</f>
        <v>Dan Chabot</v>
      </c>
      <c r="E76" s="356" t="str">
        <f>'DATA SHEET'!H30</f>
        <v>(780) 222-1051</v>
      </c>
      <c r="F76" s="1572" t="s">
        <v>219</v>
      </c>
      <c r="G76" s="1573"/>
      <c r="H76" s="1574" t="s">
        <v>1460</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80">
    <mergeCell ref="A77:C77"/>
    <mergeCell ref="D77:J77"/>
    <mergeCell ref="D69:J69"/>
    <mergeCell ref="D70:J70"/>
    <mergeCell ref="D71:J71"/>
    <mergeCell ref="D72:J72"/>
    <mergeCell ref="D73:J73"/>
    <mergeCell ref="A74:C74"/>
    <mergeCell ref="A75:C75"/>
    <mergeCell ref="G75:H75"/>
    <mergeCell ref="A76:C76"/>
    <mergeCell ref="F76:G76"/>
    <mergeCell ref="H76:J76"/>
    <mergeCell ref="D68:J68"/>
    <mergeCell ref="D57:J57"/>
    <mergeCell ref="D58:J58"/>
    <mergeCell ref="D59:J59"/>
    <mergeCell ref="D60:J60"/>
    <mergeCell ref="D61:J61"/>
    <mergeCell ref="D62:J62"/>
    <mergeCell ref="D63:J63"/>
    <mergeCell ref="D64:J64"/>
    <mergeCell ref="D65:J65"/>
    <mergeCell ref="D66:J66"/>
    <mergeCell ref="D67:J67"/>
    <mergeCell ref="D56:J56"/>
    <mergeCell ref="A42:C42"/>
    <mergeCell ref="A44:C44"/>
    <mergeCell ref="A45:C45"/>
    <mergeCell ref="A46:C46"/>
    <mergeCell ref="A47:C47"/>
    <mergeCell ref="D50:J50"/>
    <mergeCell ref="D51:J51"/>
    <mergeCell ref="D52:J52"/>
    <mergeCell ref="D53:J53"/>
    <mergeCell ref="D54:J54"/>
    <mergeCell ref="D55:J55"/>
    <mergeCell ref="A41:C41"/>
    <mergeCell ref="A28:C28"/>
    <mergeCell ref="A29:C29"/>
    <mergeCell ref="A30:C30"/>
    <mergeCell ref="A31:C31"/>
    <mergeCell ref="A32:C32"/>
    <mergeCell ref="A33:C33"/>
    <mergeCell ref="A35:C35"/>
    <mergeCell ref="A36:C36"/>
    <mergeCell ref="A37:C37"/>
    <mergeCell ref="A39:C39"/>
    <mergeCell ref="A40:C40"/>
    <mergeCell ref="A26:C26"/>
    <mergeCell ref="A12:C12"/>
    <mergeCell ref="A13:C13"/>
    <mergeCell ref="A14:C14"/>
    <mergeCell ref="A15:C15"/>
    <mergeCell ref="A16:C16"/>
    <mergeCell ref="A17:C17"/>
    <mergeCell ref="A18:C18"/>
    <mergeCell ref="A21:C21"/>
    <mergeCell ref="A22:C22"/>
    <mergeCell ref="A24:C24"/>
    <mergeCell ref="A25:C25"/>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s>
  <conditionalFormatting sqref="J74">
    <cfRule type="expression" dxfId="181" priority="2">
      <formula>ISBLANK(J74)</formula>
    </cfRule>
  </conditionalFormatting>
  <conditionalFormatting sqref="J75">
    <cfRule type="expression" dxfId="180" priority="1">
      <formula>ISBLANK($J$75)</formula>
    </cfRule>
  </conditionalFormatting>
  <dataValidations count="1">
    <dataValidation type="list" allowBlank="1" showInputMessage="1" showErrorMessage="1" sqref="A50:A73 C50:C73" xr:uid="{AB5F1BDA-EE80-446A-9944-EA4AC3AA45E2}">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DE900-14EA-41E9-831F-AD0A7FAAF3BA}">
  <sheetPr codeName="Sheet114">
    <pageSetUpPr fitToPage="1"/>
  </sheetPr>
  <dimension ref="A1:BD98"/>
  <sheetViews>
    <sheetView showGridLines="0" topLeftCell="A64" zoomScale="150" zoomScaleNormal="150"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27">
        <v>45538</v>
      </c>
      <c r="E4" s="1599"/>
      <c r="F4" s="825" t="s">
        <v>201</v>
      </c>
      <c r="G4" s="1072" t="s">
        <v>1665</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1474</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22" t="s">
        <v>1500</v>
      </c>
      <c r="E8" s="1623"/>
      <c r="F8" s="1623"/>
      <c r="G8" s="1624"/>
      <c r="H8" s="364" t="s">
        <v>204</v>
      </c>
      <c r="I8" s="1625">
        <v>45537</v>
      </c>
      <c r="J8" s="1590"/>
      <c r="BD8" s="837">
        <v>6.25E-2</v>
      </c>
    </row>
    <row r="9" spans="1:56" ht="12" customHeight="1">
      <c r="A9" s="1553" t="s">
        <v>218</v>
      </c>
      <c r="B9" s="1554"/>
      <c r="C9" s="1555"/>
      <c r="D9" s="1626" t="s">
        <v>1501</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174</v>
      </c>
      <c r="G11" s="801" t="s">
        <v>50</v>
      </c>
      <c r="H11" s="808" t="str">
        <f>'DATA SHEET'!H52</f>
        <v>Roberto</v>
      </c>
      <c r="I11" s="809" t="s">
        <v>40</v>
      </c>
      <c r="J11" s="361" t="s">
        <v>51</v>
      </c>
      <c r="BD11" s="837">
        <v>9.375E-2</v>
      </c>
    </row>
    <row r="12" spans="1:56" ht="12" customHeight="1">
      <c r="A12" s="1540" t="s">
        <v>26</v>
      </c>
      <c r="B12" s="1541"/>
      <c r="C12" s="1543"/>
      <c r="D12" s="35">
        <v>45</v>
      </c>
      <c r="E12" s="357" t="s">
        <v>173</v>
      </c>
      <c r="F12" s="52">
        <v>7</v>
      </c>
      <c r="G12" s="358" t="s">
        <v>53</v>
      </c>
      <c r="H12" s="33">
        <f>D13*0.00981</f>
        <v>11.281499999999999</v>
      </c>
      <c r="I12" s="1090" t="s">
        <v>1494</v>
      </c>
      <c r="J12" s="1110">
        <v>90</v>
      </c>
      <c r="BD12" s="837">
        <v>0.104166666666667</v>
      </c>
    </row>
    <row r="13" spans="1:56" ht="12" customHeight="1">
      <c r="A13" s="1540" t="s">
        <v>54</v>
      </c>
      <c r="B13" s="1541"/>
      <c r="C13" s="1543"/>
      <c r="D13" s="35">
        <v>1150</v>
      </c>
      <c r="E13" s="357" t="s">
        <v>57</v>
      </c>
      <c r="F13" s="52">
        <v>1</v>
      </c>
      <c r="G13" s="358" t="s">
        <v>237</v>
      </c>
      <c r="H13" s="33">
        <v>0</v>
      </c>
      <c r="I13" s="35" t="s">
        <v>1495</v>
      </c>
      <c r="J13" s="1057">
        <v>2</v>
      </c>
      <c r="BD13" s="837">
        <v>0.114583333333333</v>
      </c>
    </row>
    <row r="14" spans="1:56" ht="12" customHeight="1">
      <c r="A14" s="1540" t="s">
        <v>52</v>
      </c>
      <c r="B14" s="1541"/>
      <c r="C14" s="1543"/>
      <c r="D14" s="35">
        <v>14</v>
      </c>
      <c r="E14" s="357" t="s">
        <v>61</v>
      </c>
      <c r="F14" s="35">
        <v>32000</v>
      </c>
      <c r="G14" s="358" t="s">
        <v>236</v>
      </c>
      <c r="H14" s="34">
        <v>0</v>
      </c>
      <c r="I14" s="1075" t="s">
        <v>1496</v>
      </c>
      <c r="J14" s="1057">
        <v>1</v>
      </c>
      <c r="BD14" s="837">
        <v>0.125</v>
      </c>
    </row>
    <row r="15" spans="1:56" ht="12" customHeight="1">
      <c r="A15" s="1540" t="s">
        <v>55</v>
      </c>
      <c r="B15" s="1541"/>
      <c r="C15" s="1543"/>
      <c r="D15" s="47">
        <v>5</v>
      </c>
      <c r="E15" s="357" t="s">
        <v>60</v>
      </c>
      <c r="F15" s="57">
        <v>120</v>
      </c>
      <c r="G15" s="358" t="s">
        <v>223</v>
      </c>
      <c r="H15" s="34">
        <v>0</v>
      </c>
      <c r="I15" s="1075" t="s">
        <v>1497</v>
      </c>
      <c r="J15" s="1057">
        <v>12</v>
      </c>
      <c r="BD15" s="837">
        <v>0.13541666666666699</v>
      </c>
    </row>
    <row r="16" spans="1:56" ht="12" customHeight="1">
      <c r="A16" s="1540" t="s">
        <v>172</v>
      </c>
      <c r="B16" s="1541"/>
      <c r="C16" s="1543"/>
      <c r="D16" s="1062">
        <v>45326</v>
      </c>
      <c r="E16" s="357" t="s">
        <v>27</v>
      </c>
      <c r="F16" s="35">
        <v>8.1300000000000008</v>
      </c>
      <c r="G16" s="358" t="s">
        <v>224</v>
      </c>
      <c r="H16" s="34">
        <f>SUM(H13:H15)</f>
        <v>0</v>
      </c>
      <c r="I16" s="35" t="s">
        <v>956</v>
      </c>
      <c r="J16" s="295">
        <v>2</v>
      </c>
      <c r="BD16" s="837">
        <v>0.14583333333333301</v>
      </c>
    </row>
    <row r="17" spans="1:56" ht="12" customHeight="1">
      <c r="A17" s="1540" t="s">
        <v>56</v>
      </c>
      <c r="B17" s="1541"/>
      <c r="C17" s="1543"/>
      <c r="D17" s="35">
        <v>10</v>
      </c>
      <c r="E17" s="357" t="s">
        <v>58</v>
      </c>
      <c r="F17" s="38">
        <v>0</v>
      </c>
      <c r="G17" s="359" t="s">
        <v>59</v>
      </c>
      <c r="H17" s="53" t="e">
        <f>H14/(H25+H26)</f>
        <v>#DIV/0!</v>
      </c>
      <c r="I17" s="35"/>
      <c r="J17" s="295"/>
      <c r="BD17" s="837">
        <v>0.15625</v>
      </c>
    </row>
    <row r="18" spans="1:56" ht="12" customHeight="1">
      <c r="A18" s="1540" t="s">
        <v>247</v>
      </c>
      <c r="B18" s="1541"/>
      <c r="C18" s="1543"/>
      <c r="D18" s="36">
        <v>0</v>
      </c>
      <c r="E18" s="810" t="s">
        <v>248</v>
      </c>
      <c r="F18" s="36">
        <v>0</v>
      </c>
      <c r="G18" s="360" t="s">
        <v>62</v>
      </c>
      <c r="H18" s="54" t="e">
        <f>H16/(H25+H26)</f>
        <v>#DIV/0!</v>
      </c>
      <c r="I18" s="36"/>
      <c r="J18" s="37"/>
      <c r="BD18" s="837">
        <v>0.16666666666666699</v>
      </c>
    </row>
    <row r="19" spans="1:56" ht="12" customHeight="1">
      <c r="A19" s="811"/>
      <c r="B19" s="30"/>
      <c r="C19" s="30"/>
      <c r="D19" s="30"/>
      <c r="E19" s="30"/>
      <c r="F19" s="30"/>
      <c r="G19" s="30"/>
      <c r="H19" s="55"/>
      <c r="I19" s="56"/>
      <c r="J19" s="812"/>
      <c r="BD19" s="837">
        <v>0.17708333333333301</v>
      </c>
    </row>
    <row r="20" spans="1:56" ht="14.1" customHeight="1">
      <c r="A20" s="803" t="s">
        <v>211</v>
      </c>
      <c r="B20" s="573"/>
      <c r="C20" s="573"/>
      <c r="D20" s="92"/>
      <c r="E20" s="109"/>
      <c r="F20" s="110"/>
      <c r="G20" s="109"/>
      <c r="H20" s="109"/>
      <c r="I20" s="112"/>
      <c r="J20" s="8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0</v>
      </c>
      <c r="H25" s="597">
        <f>G25*F25</f>
        <v>0</v>
      </c>
      <c r="I25" s="2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1646</v>
      </c>
      <c r="I29" s="1055" t="s">
        <v>1189</v>
      </c>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c r="B32" s="1538"/>
      <c r="C32" s="1539"/>
      <c r="D32" s="25"/>
      <c r="E32" s="26" t="str">
        <f>IF(D32="","",IF(J29="","",J29/D32))</f>
        <v/>
      </c>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c r="B36" s="1538"/>
      <c r="C36" s="1539"/>
      <c r="D36" s="25"/>
      <c r="E36" s="25"/>
      <c r="F36" s="25"/>
      <c r="G36" s="25"/>
      <c r="H36" s="25"/>
      <c r="I36" s="28"/>
      <c r="J36" s="295"/>
      <c r="BD36" s="837">
        <v>0.35416666666666702</v>
      </c>
    </row>
    <row r="37" spans="1:56" ht="12" customHeight="1">
      <c r="A37" s="1528"/>
      <c r="B37" s="1529"/>
      <c r="C37" s="1530"/>
      <c r="D37" s="32"/>
      <c r="E37" s="32"/>
      <c r="F37" s="32"/>
      <c r="G37" s="32"/>
      <c r="H37" s="32"/>
      <c r="I37" s="32"/>
      <c r="J37" s="37"/>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1112" t="s">
        <v>1498</v>
      </c>
      <c r="BD44" s="837">
        <v>0.4375</v>
      </c>
    </row>
    <row r="45" spans="1:56" ht="12" customHeight="1">
      <c r="A45" s="1547"/>
      <c r="B45" s="1548"/>
      <c r="C45" s="1549"/>
      <c r="D45" s="26"/>
      <c r="E45" s="1050">
        <v>1.25</v>
      </c>
      <c r="F45" s="26"/>
      <c r="G45" s="1050">
        <v>0.25</v>
      </c>
      <c r="H45" s="26"/>
      <c r="I45" s="26"/>
      <c r="J45" s="1053">
        <v>1.25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v>7.75</v>
      </c>
      <c r="B47" s="1551"/>
      <c r="C47" s="1552"/>
      <c r="D47" s="1052">
        <v>2.5</v>
      </c>
      <c r="E47" s="40"/>
      <c r="F47" s="40">
        <v>5.25</v>
      </c>
      <c r="G47" s="1052">
        <v>1</v>
      </c>
      <c r="H47" s="1052">
        <v>3.25</v>
      </c>
      <c r="I47" s="1052">
        <v>1.5</v>
      </c>
      <c r="J47" s="114">
        <f>SUM(A48:J48)</f>
        <v>24</v>
      </c>
      <c r="BD47" s="837">
        <v>0.46875</v>
      </c>
    </row>
    <row r="48" spans="1:56" ht="2.25" customHeight="1">
      <c r="A48" s="816"/>
      <c r="B48" s="115"/>
      <c r="C48" s="115"/>
      <c r="D48" s="616">
        <f>SUM(A45:J45)</f>
        <v>2.75</v>
      </c>
      <c r="E48" s="115"/>
      <c r="F48" s="115"/>
      <c r="G48" s="115"/>
      <c r="H48" s="616">
        <f>SUM(A47:I47)</f>
        <v>21.25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838">
        <v>5.2083333333333301E-2</v>
      </c>
      <c r="D50" s="1517" t="s">
        <v>1502</v>
      </c>
      <c r="E50" s="1517"/>
      <c r="F50" s="1517"/>
      <c r="G50" s="1517"/>
      <c r="H50" s="1517"/>
      <c r="I50" s="1517"/>
      <c r="J50" s="1518"/>
      <c r="BD50" s="837">
        <v>0.5</v>
      </c>
    </row>
    <row r="51" spans="1:56" ht="12" customHeight="1">
      <c r="A51" s="841">
        <f>C50</f>
        <v>5.2083333333333301E-2</v>
      </c>
      <c r="B51" s="842" t="str">
        <f>IF(A51&lt;&gt;"","to","")</f>
        <v>to</v>
      </c>
      <c r="C51" s="839">
        <v>6.25E-2</v>
      </c>
      <c r="D51" s="1600" t="s">
        <v>1503</v>
      </c>
      <c r="E51" s="1515"/>
      <c r="F51" s="1515"/>
      <c r="G51" s="1515"/>
      <c r="H51" s="1515"/>
      <c r="I51" s="1515"/>
      <c r="J51" s="1516"/>
      <c r="BD51" s="837">
        <v>0.51041666666666696</v>
      </c>
    </row>
    <row r="52" spans="1:56" ht="12" customHeight="1">
      <c r="A52" s="841">
        <f>C51</f>
        <v>6.25E-2</v>
      </c>
      <c r="B52" s="842" t="str">
        <f t="shared" ref="B52:B73" si="0">IF(A52&lt;&gt;"","to","")</f>
        <v>to</v>
      </c>
      <c r="C52" s="839">
        <v>7.2916666666666699E-2</v>
      </c>
      <c r="D52" s="1600" t="s">
        <v>1504</v>
      </c>
      <c r="E52" s="1515"/>
      <c r="F52" s="1515"/>
      <c r="G52" s="1515"/>
      <c r="H52" s="1515"/>
      <c r="I52" s="1515"/>
      <c r="J52" s="1516"/>
      <c r="BD52" s="837">
        <v>0.52083333333333304</v>
      </c>
    </row>
    <row r="53" spans="1:56" ht="12" customHeight="1">
      <c r="A53" s="841">
        <f t="shared" ref="A53:A71" si="1">C52</f>
        <v>7.2916666666666699E-2</v>
      </c>
      <c r="B53" s="842" t="str">
        <f t="shared" si="0"/>
        <v>to</v>
      </c>
      <c r="C53" s="839">
        <v>8.3333333333333301E-2</v>
      </c>
      <c r="D53" s="1600" t="s">
        <v>1505</v>
      </c>
      <c r="E53" s="1515"/>
      <c r="F53" s="1515"/>
      <c r="G53" s="1515"/>
      <c r="H53" s="1515"/>
      <c r="I53" s="1515"/>
      <c r="J53" s="1516"/>
      <c r="BD53" s="837">
        <v>0.53125</v>
      </c>
    </row>
    <row r="54" spans="1:56" ht="12" customHeight="1">
      <c r="A54" s="841">
        <f t="shared" si="1"/>
        <v>8.3333333333333301E-2</v>
      </c>
      <c r="B54" s="842" t="str">
        <f t="shared" si="0"/>
        <v>to</v>
      </c>
      <c r="C54" s="839">
        <v>0.25</v>
      </c>
      <c r="D54" s="1088" t="s">
        <v>1506</v>
      </c>
      <c r="E54" s="1088"/>
      <c r="F54" s="1088"/>
      <c r="G54" s="1088"/>
      <c r="H54" s="1088"/>
      <c r="I54" s="1088"/>
      <c r="J54" s="1089"/>
      <c r="BD54" s="837">
        <v>0.54166666666666696</v>
      </c>
    </row>
    <row r="55" spans="1:56" ht="12" customHeight="1">
      <c r="A55" s="841">
        <f t="shared" si="1"/>
        <v>0.25</v>
      </c>
      <c r="B55" s="842" t="str">
        <f t="shared" si="0"/>
        <v>to</v>
      </c>
      <c r="C55" s="839">
        <v>0.26041666666666702</v>
      </c>
      <c r="D55" s="1600" t="s">
        <v>1477</v>
      </c>
      <c r="E55" s="1515"/>
      <c r="F55" s="1515"/>
      <c r="G55" s="1515"/>
      <c r="H55" s="1515"/>
      <c r="I55" s="1515"/>
      <c r="J55" s="1516"/>
      <c r="BD55" s="837">
        <v>0.55208333333333304</v>
      </c>
    </row>
    <row r="56" spans="1:56" ht="12" customHeight="1">
      <c r="A56" s="841">
        <f t="shared" si="1"/>
        <v>0.26041666666666702</v>
      </c>
      <c r="B56" s="842" t="str">
        <f t="shared" si="0"/>
        <v>to</v>
      </c>
      <c r="C56" s="839">
        <v>0.38541666666666702</v>
      </c>
      <c r="D56" s="1600" t="s">
        <v>1478</v>
      </c>
      <c r="E56" s="1515"/>
      <c r="F56" s="1515"/>
      <c r="G56" s="1515"/>
      <c r="H56" s="1515"/>
      <c r="I56" s="1515"/>
      <c r="J56" s="1516"/>
      <c r="BD56" s="837">
        <v>0.5625</v>
      </c>
    </row>
    <row r="57" spans="1:56" ht="12" customHeight="1">
      <c r="A57" s="841">
        <f t="shared" si="1"/>
        <v>0.38541666666666702</v>
      </c>
      <c r="B57" s="842" t="str">
        <f t="shared" si="0"/>
        <v>to</v>
      </c>
      <c r="C57" s="839">
        <v>0.4375</v>
      </c>
      <c r="D57" s="1600" t="s">
        <v>1479</v>
      </c>
      <c r="E57" s="1515"/>
      <c r="F57" s="1515"/>
      <c r="G57" s="1515"/>
      <c r="H57" s="1515"/>
      <c r="I57" s="1515"/>
      <c r="J57" s="1516"/>
      <c r="BD57" s="837">
        <v>0.57291666666666696</v>
      </c>
    </row>
    <row r="58" spans="1:56" ht="12" customHeight="1">
      <c r="A58" s="841">
        <f t="shared" si="1"/>
        <v>0.4375</v>
      </c>
      <c r="B58" s="842" t="str">
        <f t="shared" si="0"/>
        <v>to</v>
      </c>
      <c r="C58" s="839">
        <v>0.44791666666666702</v>
      </c>
      <c r="D58" s="1600" t="s">
        <v>1480</v>
      </c>
      <c r="E58" s="1515"/>
      <c r="F58" s="1515"/>
      <c r="G58" s="1515"/>
      <c r="H58" s="1515"/>
      <c r="I58" s="1515"/>
      <c r="J58" s="1516"/>
      <c r="BD58" s="837">
        <v>0.58333333333333304</v>
      </c>
    </row>
    <row r="59" spans="1:56" ht="12" customHeight="1">
      <c r="A59" s="841">
        <f t="shared" si="1"/>
        <v>0.44791666666666702</v>
      </c>
      <c r="B59" s="842" t="str">
        <f t="shared" si="0"/>
        <v>to</v>
      </c>
      <c r="C59" s="839">
        <v>0.55208333333333304</v>
      </c>
      <c r="D59" s="1600" t="s">
        <v>1499</v>
      </c>
      <c r="E59" s="1515"/>
      <c r="F59" s="1515"/>
      <c r="G59" s="1515"/>
      <c r="H59" s="1515"/>
      <c r="I59" s="1515"/>
      <c r="J59" s="1516"/>
      <c r="BD59" s="837">
        <v>0.59375</v>
      </c>
    </row>
    <row r="60" spans="1:56" ht="12" customHeight="1">
      <c r="A60" s="841"/>
      <c r="B60" s="842" t="str">
        <f t="shared" si="0"/>
        <v/>
      </c>
      <c r="C60" s="839"/>
      <c r="D60" s="1600" t="s">
        <v>1507</v>
      </c>
      <c r="E60" s="1515"/>
      <c r="F60" s="1515"/>
      <c r="G60" s="1515"/>
      <c r="H60" s="1515"/>
      <c r="I60" s="1515"/>
      <c r="J60" s="1516"/>
      <c r="BD60" s="837">
        <v>0.60416666666666696</v>
      </c>
    </row>
    <row r="61" spans="1:56" ht="12" customHeight="1">
      <c r="A61" s="841">
        <f>C59</f>
        <v>0.55208333333333304</v>
      </c>
      <c r="B61" s="842" t="str">
        <f t="shared" si="0"/>
        <v>to</v>
      </c>
      <c r="C61" s="839">
        <v>0.57291666666666696</v>
      </c>
      <c r="D61" s="1600" t="s">
        <v>1508</v>
      </c>
      <c r="E61" s="1515"/>
      <c r="F61" s="1515"/>
      <c r="G61" s="1515"/>
      <c r="H61" s="1515"/>
      <c r="I61" s="1515"/>
      <c r="J61" s="1516"/>
      <c r="BD61" s="837">
        <v>0.61458333333333304</v>
      </c>
    </row>
    <row r="62" spans="1:56" ht="12" customHeight="1">
      <c r="A62" s="841">
        <f t="shared" si="1"/>
        <v>0.57291666666666696</v>
      </c>
      <c r="B62" s="842" t="str">
        <f t="shared" si="0"/>
        <v>to</v>
      </c>
      <c r="C62" s="839">
        <v>0.65625</v>
      </c>
      <c r="D62" s="1600" t="s">
        <v>1509</v>
      </c>
      <c r="E62" s="1515"/>
      <c r="F62" s="1515"/>
      <c r="G62" s="1515"/>
      <c r="H62" s="1515"/>
      <c r="I62" s="1515"/>
      <c r="J62" s="1516"/>
      <c r="BD62" s="837">
        <v>0.625</v>
      </c>
    </row>
    <row r="63" spans="1:56" ht="12" customHeight="1">
      <c r="A63" s="841">
        <f t="shared" si="1"/>
        <v>0.65625</v>
      </c>
      <c r="B63" s="842" t="str">
        <f t="shared" si="0"/>
        <v>to</v>
      </c>
      <c r="C63" s="839">
        <v>0.70833333333333304</v>
      </c>
      <c r="D63" s="1600" t="s">
        <v>1510</v>
      </c>
      <c r="E63" s="1515"/>
      <c r="F63" s="1515"/>
      <c r="G63" s="1515"/>
      <c r="H63" s="1515"/>
      <c r="I63" s="1515"/>
      <c r="J63" s="1516"/>
      <c r="BD63" s="837">
        <v>0.63541666666666696</v>
      </c>
    </row>
    <row r="64" spans="1:56" ht="12" customHeight="1">
      <c r="A64" s="841">
        <f t="shared" si="1"/>
        <v>0.70833333333333304</v>
      </c>
      <c r="B64" s="842" t="str">
        <f t="shared" si="0"/>
        <v>to</v>
      </c>
      <c r="C64" s="839">
        <v>0.75</v>
      </c>
      <c r="D64" s="1600" t="s">
        <v>1481</v>
      </c>
      <c r="E64" s="1515"/>
      <c r="F64" s="1515"/>
      <c r="G64" s="1515"/>
      <c r="H64" s="1515"/>
      <c r="I64" s="1515"/>
      <c r="J64" s="1516"/>
      <c r="BD64" s="837">
        <v>0.64583333333333304</v>
      </c>
    </row>
    <row r="65" spans="1:56" ht="12" customHeight="1">
      <c r="A65" s="841">
        <f t="shared" si="1"/>
        <v>0.75</v>
      </c>
      <c r="B65" s="842" t="str">
        <f t="shared" si="0"/>
        <v>to</v>
      </c>
      <c r="C65" s="839">
        <v>0.76041666666666696</v>
      </c>
      <c r="D65" s="1600" t="s">
        <v>1482</v>
      </c>
      <c r="E65" s="1515"/>
      <c r="F65" s="1515"/>
      <c r="G65" s="1515"/>
      <c r="H65" s="1515"/>
      <c r="I65" s="1515"/>
      <c r="J65" s="1516"/>
      <c r="BD65" s="837">
        <v>0.65625</v>
      </c>
    </row>
    <row r="66" spans="1:56" ht="12" customHeight="1">
      <c r="A66" s="841">
        <f t="shared" si="1"/>
        <v>0.76041666666666696</v>
      </c>
      <c r="B66" s="842" t="str">
        <f t="shared" si="0"/>
        <v>to</v>
      </c>
      <c r="C66" s="839">
        <v>0.82291666666666696</v>
      </c>
      <c r="D66" s="1600" t="s">
        <v>1511</v>
      </c>
      <c r="E66" s="1515"/>
      <c r="F66" s="1515"/>
      <c r="G66" s="1515"/>
      <c r="H66" s="1515"/>
      <c r="I66" s="1515"/>
      <c r="J66" s="1516"/>
      <c r="BD66" s="837">
        <v>0.66666666666666696</v>
      </c>
    </row>
    <row r="67" spans="1:56" ht="12" customHeight="1">
      <c r="A67" s="841">
        <f t="shared" si="1"/>
        <v>0.82291666666666696</v>
      </c>
      <c r="B67" s="842" t="str">
        <f t="shared" si="0"/>
        <v>to</v>
      </c>
      <c r="C67" s="839">
        <v>0.83333333333333304</v>
      </c>
      <c r="D67" s="1600" t="s">
        <v>1512</v>
      </c>
      <c r="E67" s="1515"/>
      <c r="F67" s="1515"/>
      <c r="G67" s="1515"/>
      <c r="H67" s="1515"/>
      <c r="I67" s="1515"/>
      <c r="J67" s="1516"/>
      <c r="BD67" s="837">
        <v>0.67708333333333304</v>
      </c>
    </row>
    <row r="68" spans="1:56" ht="12" customHeight="1">
      <c r="A68" s="841">
        <f t="shared" si="1"/>
        <v>0.83333333333333304</v>
      </c>
      <c r="B68" s="842" t="str">
        <f t="shared" si="0"/>
        <v>to</v>
      </c>
      <c r="C68" s="839">
        <v>0.875</v>
      </c>
      <c r="D68" s="1600" t="s">
        <v>1513</v>
      </c>
      <c r="E68" s="1600"/>
      <c r="F68" s="1600"/>
      <c r="G68" s="1600"/>
      <c r="H68" s="1600"/>
      <c r="I68" s="1600"/>
      <c r="J68" s="1619"/>
      <c r="BD68" s="837">
        <v>0.6875</v>
      </c>
    </row>
    <row r="69" spans="1:56" ht="12" customHeight="1">
      <c r="A69" s="841">
        <f t="shared" si="1"/>
        <v>0.875</v>
      </c>
      <c r="B69" s="842" t="str">
        <f t="shared" si="0"/>
        <v>to</v>
      </c>
      <c r="C69" s="839">
        <v>0.90625</v>
      </c>
      <c r="D69" s="1600" t="s">
        <v>1514</v>
      </c>
      <c r="E69" s="1600"/>
      <c r="F69" s="1600"/>
      <c r="G69" s="1600"/>
      <c r="H69" s="1600"/>
      <c r="I69" s="1600"/>
      <c r="J69" s="1619"/>
      <c r="BD69" s="837">
        <v>0.69791666666666696</v>
      </c>
    </row>
    <row r="70" spans="1:56" ht="12" customHeight="1">
      <c r="A70" s="841">
        <f t="shared" si="1"/>
        <v>0.90625</v>
      </c>
      <c r="B70" s="842" t="str">
        <f t="shared" si="0"/>
        <v>to</v>
      </c>
      <c r="C70" s="839">
        <v>0.91666666666666696</v>
      </c>
      <c r="D70" s="1600" t="s">
        <v>1515</v>
      </c>
      <c r="E70" s="1515"/>
      <c r="F70" s="1515"/>
      <c r="G70" s="1515"/>
      <c r="H70" s="1515"/>
      <c r="I70" s="1515"/>
      <c r="J70" s="1516"/>
      <c r="BD70" s="837">
        <v>0.70833333333333304</v>
      </c>
    </row>
    <row r="71" spans="1:56" ht="12" customHeight="1">
      <c r="A71" s="841">
        <f t="shared" si="1"/>
        <v>0.91666666666666696</v>
      </c>
      <c r="B71" s="842" t="str">
        <f t="shared" si="0"/>
        <v>to</v>
      </c>
      <c r="C71" s="839">
        <v>0</v>
      </c>
      <c r="D71" s="1600" t="s">
        <v>1516</v>
      </c>
      <c r="E71" s="1515"/>
      <c r="F71" s="1515"/>
      <c r="G71" s="1515"/>
      <c r="H71" s="1515"/>
      <c r="I71" s="1515"/>
      <c r="J71" s="1516"/>
      <c r="BD71" s="837">
        <v>0.71875</v>
      </c>
    </row>
    <row r="72" spans="1:56" ht="12" customHeight="1">
      <c r="A72" s="841"/>
      <c r="B72" s="842" t="str">
        <f t="shared" si="0"/>
        <v/>
      </c>
      <c r="C72" s="839"/>
      <c r="D72" s="1515"/>
      <c r="E72" s="1515"/>
      <c r="F72" s="1515"/>
      <c r="G72" s="1515"/>
      <c r="H72" s="1515"/>
      <c r="I72" s="1515"/>
      <c r="J72" s="1516"/>
      <c r="BD72" s="837">
        <v>0.72916666666666696</v>
      </c>
    </row>
    <row r="73" spans="1:56" ht="12" customHeight="1">
      <c r="A73" s="841"/>
      <c r="B73" s="842" t="str">
        <f t="shared" si="0"/>
        <v/>
      </c>
      <c r="C73" s="839"/>
      <c r="D73" s="1515"/>
      <c r="E73" s="1515"/>
      <c r="F73" s="1515"/>
      <c r="G73" s="1515"/>
      <c r="H73" s="1515"/>
      <c r="I73" s="1515"/>
      <c r="J73" s="1516"/>
      <c r="BD73" s="837">
        <v>0.73958333333333304</v>
      </c>
    </row>
    <row r="74" spans="1:56" ht="12" customHeight="1">
      <c r="A74" s="1544" t="s">
        <v>85</v>
      </c>
      <c r="B74" s="1545"/>
      <c r="C74" s="1546"/>
      <c r="D74" s="818" t="str">
        <f>'DATA SHEET'!AF5</f>
        <v>Robyn Luft</v>
      </c>
      <c r="E74" s="819" t="str">
        <f>'DATA SHEET'!AF6</f>
        <v>(403) 318-2327</v>
      </c>
      <c r="F74" s="820" t="s">
        <v>7</v>
      </c>
      <c r="G74" s="818" t="str">
        <f>'DATA SHEET'!AF21</f>
        <v>Bik Sandhu</v>
      </c>
      <c r="H74" s="819" t="str">
        <f>'DATA SHEET'!AF22</f>
        <v>(403) 369-3399</v>
      </c>
      <c r="I74" s="820" t="s">
        <v>86</v>
      </c>
      <c r="J74" s="821">
        <f>'Cost Week 1'!K60</f>
        <v>302927.5</v>
      </c>
      <c r="BD74" s="837">
        <v>0.75</v>
      </c>
    </row>
    <row r="75" spans="1:56" ht="12" customHeight="1">
      <c r="A75" s="1519" t="s">
        <v>11</v>
      </c>
      <c r="B75" s="1520"/>
      <c r="C75" s="1521"/>
      <c r="D75" s="355" t="str">
        <f>'DATA SHEET'!H27</f>
        <v>Stampede Drilling</v>
      </c>
      <c r="E75" s="356">
        <f>'DATA SHEET'!H28</f>
        <v>21</v>
      </c>
      <c r="F75" s="574" t="s">
        <v>207</v>
      </c>
      <c r="G75" s="1588" t="s">
        <v>1202</v>
      </c>
      <c r="H75" s="1539"/>
      <c r="I75" s="574" t="s">
        <v>87</v>
      </c>
      <c r="J75" s="46">
        <f>'Cost Week 1'!K61</f>
        <v>1710663.98</v>
      </c>
      <c r="BD75" s="837">
        <v>0.76041666666666696</v>
      </c>
    </row>
    <row r="76" spans="1:56" ht="12" customHeight="1">
      <c r="A76" s="1519" t="s">
        <v>32</v>
      </c>
      <c r="B76" s="1520"/>
      <c r="C76" s="1521"/>
      <c r="D76" s="355" t="str">
        <f>'DATA SHEET'!H29</f>
        <v>Dan Chabot</v>
      </c>
      <c r="E76" s="356" t="str">
        <f>'DATA SHEET'!H30</f>
        <v>(780) 222-1051</v>
      </c>
      <c r="F76" s="1572" t="s">
        <v>219</v>
      </c>
      <c r="G76" s="1573"/>
      <c r="H76" s="1539" t="s">
        <v>1460</v>
      </c>
      <c r="I76" s="1620"/>
      <c r="J76" s="1591"/>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79">
    <mergeCell ref="D1:G3"/>
    <mergeCell ref="A4:C4"/>
    <mergeCell ref="D4:E4"/>
    <mergeCell ref="I4:J4"/>
    <mergeCell ref="A5:C5"/>
    <mergeCell ref="D5:E5"/>
    <mergeCell ref="I5:J5"/>
    <mergeCell ref="A6:C6"/>
    <mergeCell ref="D6:G6"/>
    <mergeCell ref="I6:J6"/>
    <mergeCell ref="A7:C7"/>
    <mergeCell ref="D7:E7"/>
    <mergeCell ref="I7:J7"/>
    <mergeCell ref="A17:C17"/>
    <mergeCell ref="A8:C8"/>
    <mergeCell ref="D8:G8"/>
    <mergeCell ref="I8:J8"/>
    <mergeCell ref="A9:C9"/>
    <mergeCell ref="D9:G9"/>
    <mergeCell ref="A11:C11"/>
    <mergeCell ref="A12:C12"/>
    <mergeCell ref="A13:C13"/>
    <mergeCell ref="A14:C14"/>
    <mergeCell ref="A15:C15"/>
    <mergeCell ref="A16:C16"/>
    <mergeCell ref="A33:C33"/>
    <mergeCell ref="A18:C18"/>
    <mergeCell ref="A21:C21"/>
    <mergeCell ref="A22:C22"/>
    <mergeCell ref="A24:C24"/>
    <mergeCell ref="A25:C25"/>
    <mergeCell ref="A26:C26"/>
    <mergeCell ref="A28:C28"/>
    <mergeCell ref="A29:C29"/>
    <mergeCell ref="A30:C30"/>
    <mergeCell ref="A31:C31"/>
    <mergeCell ref="A32:C32"/>
    <mergeCell ref="D50:J50"/>
    <mergeCell ref="A35:C35"/>
    <mergeCell ref="A36:C36"/>
    <mergeCell ref="A37:C37"/>
    <mergeCell ref="A39:C39"/>
    <mergeCell ref="A40:C40"/>
    <mergeCell ref="A41:C41"/>
    <mergeCell ref="A42:C42"/>
    <mergeCell ref="A44:C44"/>
    <mergeCell ref="A45:C45"/>
    <mergeCell ref="A46:C46"/>
    <mergeCell ref="A47:C47"/>
    <mergeCell ref="D51:J51"/>
    <mergeCell ref="D52:J52"/>
    <mergeCell ref="D53:J53"/>
    <mergeCell ref="D55:J55"/>
    <mergeCell ref="D56:J56"/>
    <mergeCell ref="D68:J68"/>
    <mergeCell ref="D57:J57"/>
    <mergeCell ref="D58:J58"/>
    <mergeCell ref="D59:J59"/>
    <mergeCell ref="D60:J60"/>
    <mergeCell ref="D61:J61"/>
    <mergeCell ref="D62:J62"/>
    <mergeCell ref="D63:J63"/>
    <mergeCell ref="D64:J64"/>
    <mergeCell ref="D65:J65"/>
    <mergeCell ref="D66:J66"/>
    <mergeCell ref="D67:J67"/>
    <mergeCell ref="A77:C77"/>
    <mergeCell ref="D77:J77"/>
    <mergeCell ref="D69:J69"/>
    <mergeCell ref="D70:J70"/>
    <mergeCell ref="D71:J71"/>
    <mergeCell ref="D72:J72"/>
    <mergeCell ref="D73:J73"/>
    <mergeCell ref="A74:C74"/>
    <mergeCell ref="A75:C75"/>
    <mergeCell ref="G75:H75"/>
    <mergeCell ref="A76:C76"/>
    <mergeCell ref="F76:G76"/>
    <mergeCell ref="H76:J76"/>
  </mergeCells>
  <conditionalFormatting sqref="J74">
    <cfRule type="expression" dxfId="179" priority="2">
      <formula>ISBLANK(J74)</formula>
    </cfRule>
  </conditionalFormatting>
  <conditionalFormatting sqref="J75">
    <cfRule type="expression" dxfId="178" priority="1">
      <formula>ISBLANK($J$75)</formula>
    </cfRule>
  </conditionalFormatting>
  <dataValidations count="1">
    <dataValidation type="list" allowBlank="1" showInputMessage="1" showErrorMessage="1" sqref="A50:A73 C50:C73" xr:uid="{3F86F466-3405-4D99-96D5-7D989AD9FD8D}">
      <formula1>$BD$2:$BD$98</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29D46-AE4D-473A-BC2E-9977F70B95A2}">
  <sheetPr codeName="Sheet115">
    <pageSetUpPr fitToPage="1"/>
  </sheetPr>
  <dimension ref="A1:BD91"/>
  <sheetViews>
    <sheetView showGridLines="0" topLeftCell="A55" zoomScale="150" zoomScaleNormal="150" workbookViewId="0">
      <selection activeCell="J67" sqref="J67"/>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27">
        <v>45539</v>
      </c>
      <c r="E4" s="1599"/>
      <c r="F4" s="825" t="s">
        <v>201</v>
      </c>
      <c r="G4" s="1072" t="s">
        <v>1666</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537" t="s">
        <v>1564</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592" t="s">
        <v>1565</v>
      </c>
      <c r="E8" s="1575"/>
      <c r="F8" s="1593"/>
      <c r="G8" s="1576"/>
      <c r="H8" s="364" t="s">
        <v>204</v>
      </c>
      <c r="I8" s="1625">
        <v>45538</v>
      </c>
      <c r="J8" s="1590"/>
      <c r="BD8" s="837">
        <v>6.25E-2</v>
      </c>
    </row>
    <row r="9" spans="1:56" ht="12" customHeight="1">
      <c r="A9" s="1553" t="s">
        <v>218</v>
      </c>
      <c r="B9" s="1554"/>
      <c r="C9" s="1555"/>
      <c r="D9" s="1579" t="s">
        <v>1566</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1567</v>
      </c>
      <c r="G11" s="801" t="s">
        <v>50</v>
      </c>
      <c r="H11" s="808" t="str">
        <f>'DATA SHEET'!H52</f>
        <v>Roberto</v>
      </c>
      <c r="I11" s="809" t="s">
        <v>40</v>
      </c>
      <c r="J11" s="361" t="s">
        <v>51</v>
      </c>
      <c r="BD11" s="837">
        <v>9.375E-2</v>
      </c>
    </row>
    <row r="12" spans="1:56" ht="12" customHeight="1">
      <c r="A12" s="1540" t="s">
        <v>26</v>
      </c>
      <c r="B12" s="1541"/>
      <c r="C12" s="1543"/>
      <c r="D12" s="35">
        <v>45</v>
      </c>
      <c r="E12" s="357" t="s">
        <v>173</v>
      </c>
      <c r="F12" s="52">
        <v>7</v>
      </c>
      <c r="G12" s="358" t="s">
        <v>53</v>
      </c>
      <c r="H12" s="33">
        <v>11.3</v>
      </c>
      <c r="I12" s="1117" t="s">
        <v>1553</v>
      </c>
      <c r="J12" s="39">
        <v>4</v>
      </c>
      <c r="BD12" s="837">
        <v>0.104166666666667</v>
      </c>
    </row>
    <row r="13" spans="1:56" ht="12" customHeight="1">
      <c r="A13" s="1540" t="s">
        <v>54</v>
      </c>
      <c r="B13" s="1541"/>
      <c r="C13" s="1543"/>
      <c r="D13" s="35">
        <v>1150</v>
      </c>
      <c r="E13" s="357" t="s">
        <v>57</v>
      </c>
      <c r="F13" s="1094">
        <v>1</v>
      </c>
      <c r="G13" s="358" t="s">
        <v>237</v>
      </c>
      <c r="H13" s="33">
        <v>12.1</v>
      </c>
      <c r="I13" s="1113" t="s">
        <v>1555</v>
      </c>
      <c r="J13" s="295">
        <v>8</v>
      </c>
      <c r="BD13" s="837">
        <v>0.114583333333333</v>
      </c>
    </row>
    <row r="14" spans="1:56" ht="12" customHeight="1">
      <c r="A14" s="1540" t="s">
        <v>52</v>
      </c>
      <c r="B14" s="1541"/>
      <c r="C14" s="1543"/>
      <c r="D14" s="35">
        <v>14</v>
      </c>
      <c r="E14" s="357" t="s">
        <v>61</v>
      </c>
      <c r="F14" s="38">
        <v>32000</v>
      </c>
      <c r="G14" s="358" t="s">
        <v>236</v>
      </c>
      <c r="H14" s="34">
        <v>16.8</v>
      </c>
      <c r="I14" s="1113" t="s">
        <v>1556</v>
      </c>
      <c r="J14" s="295">
        <v>8</v>
      </c>
      <c r="BD14" s="837">
        <v>0.125</v>
      </c>
    </row>
    <row r="15" spans="1:56" ht="12" customHeight="1">
      <c r="A15" s="1540" t="s">
        <v>55</v>
      </c>
      <c r="B15" s="1541"/>
      <c r="C15" s="1543"/>
      <c r="D15" s="47">
        <v>5</v>
      </c>
      <c r="E15" s="357" t="s">
        <v>60</v>
      </c>
      <c r="F15" s="1116">
        <v>120</v>
      </c>
      <c r="G15" s="358" t="s">
        <v>223</v>
      </c>
      <c r="H15" s="34">
        <v>48.2</v>
      </c>
      <c r="I15" s="1113" t="s">
        <v>1557</v>
      </c>
      <c r="J15" s="295">
        <v>1</v>
      </c>
      <c r="BD15" s="837">
        <v>0.13541666666666699</v>
      </c>
    </row>
    <row r="16" spans="1:56" ht="12" customHeight="1">
      <c r="A16" s="1540" t="s">
        <v>172</v>
      </c>
      <c r="B16" s="1541"/>
      <c r="C16" s="1543"/>
      <c r="D16" s="1062" t="s">
        <v>1551</v>
      </c>
      <c r="E16" s="357" t="s">
        <v>27</v>
      </c>
      <c r="F16" s="38">
        <v>8.1300000000000008</v>
      </c>
      <c r="G16" s="358" t="s">
        <v>224</v>
      </c>
      <c r="H16" s="34">
        <f>SUM(H13:H15)</f>
        <v>77.099999999999994</v>
      </c>
      <c r="I16" s="1113" t="s">
        <v>1558</v>
      </c>
      <c r="J16" s="295">
        <v>3</v>
      </c>
      <c r="BD16" s="837">
        <v>0.14583333333333301</v>
      </c>
    </row>
    <row r="17" spans="1:56" ht="12" customHeight="1">
      <c r="A17" s="1540" t="s">
        <v>56</v>
      </c>
      <c r="B17" s="1541"/>
      <c r="C17" s="1543"/>
      <c r="D17" s="35">
        <v>10</v>
      </c>
      <c r="E17" s="357" t="s">
        <v>58</v>
      </c>
      <c r="F17" s="38">
        <v>0</v>
      </c>
      <c r="G17" s="359" t="s">
        <v>59</v>
      </c>
      <c r="H17" s="53">
        <f>H14/(H25+H26)</f>
        <v>12.068965517241379</v>
      </c>
      <c r="I17" s="1113" t="s">
        <v>1559</v>
      </c>
      <c r="J17" s="295">
        <v>7</v>
      </c>
      <c r="BD17" s="837">
        <v>0.15625</v>
      </c>
    </row>
    <row r="18" spans="1:56" ht="12" customHeight="1">
      <c r="A18" s="1540" t="s">
        <v>247</v>
      </c>
      <c r="B18" s="1541"/>
      <c r="C18" s="1543"/>
      <c r="D18" s="36">
        <v>0</v>
      </c>
      <c r="E18" s="810" t="s">
        <v>248</v>
      </c>
      <c r="F18" s="1065">
        <v>0</v>
      </c>
      <c r="G18" s="360" t="s">
        <v>62</v>
      </c>
      <c r="H18" s="54">
        <f>H16/(H25+H26)</f>
        <v>55.387931034482747</v>
      </c>
      <c r="I18" s="1118" t="s">
        <v>1560</v>
      </c>
      <c r="J18" s="37">
        <v>2</v>
      </c>
      <c r="BD18" s="837">
        <v>0.16666666666666699</v>
      </c>
    </row>
    <row r="19" spans="1:56" ht="12" customHeight="1">
      <c r="A19" s="811"/>
      <c r="B19" s="30"/>
      <c r="C19" s="30"/>
      <c r="D19" s="30"/>
      <c r="E19" s="30"/>
      <c r="F19" s="30"/>
      <c r="G19" s="30"/>
      <c r="H19" s="55"/>
      <c r="I19" s="56" t="s">
        <v>1339</v>
      </c>
      <c r="J19" s="767">
        <v>4</v>
      </c>
      <c r="BD19" s="837">
        <v>0.17708333333333301</v>
      </c>
    </row>
    <row r="20" spans="1:56" ht="14.1" customHeight="1">
      <c r="A20" s="803" t="s">
        <v>211</v>
      </c>
      <c r="B20" s="573"/>
      <c r="C20" s="573"/>
      <c r="D20" s="92"/>
      <c r="E20" s="109"/>
      <c r="F20" s="110"/>
      <c r="G20" s="109"/>
      <c r="H20" s="109"/>
      <c r="I20" s="853" t="s">
        <v>1561</v>
      </c>
      <c r="J20" s="1119">
        <v>7</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1140</v>
      </c>
      <c r="E22" s="32">
        <v>1120</v>
      </c>
      <c r="F22" s="32">
        <v>1730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116</v>
      </c>
      <c r="H25" s="597">
        <f>G25*F25</f>
        <v>1.3920000000000001</v>
      </c>
      <c r="I25" s="25">
        <v>19737</v>
      </c>
      <c r="J25" s="295" t="s">
        <v>1552</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1646</v>
      </c>
      <c r="I29" s="1055">
        <v>2171</v>
      </c>
      <c r="J29" s="295">
        <f>I29-H29</f>
        <v>525</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8.5</v>
      </c>
      <c r="B32" s="1538"/>
      <c r="C32" s="1539"/>
      <c r="D32" s="1055">
        <v>8.5</v>
      </c>
      <c r="E32" s="26">
        <f>IF(D32="","",IF(J29="","",J29/D32))</f>
        <v>61.764705882352942</v>
      </c>
      <c r="F32" s="27">
        <v>10</v>
      </c>
      <c r="G32" s="25">
        <v>60</v>
      </c>
      <c r="H32" s="27">
        <v>32000</v>
      </c>
      <c r="I32" s="1055">
        <v>166.92</v>
      </c>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537">
        <v>1655.11</v>
      </c>
      <c r="B36" s="1538"/>
      <c r="C36" s="1539"/>
      <c r="D36" s="1055">
        <v>91.05</v>
      </c>
      <c r="E36" s="1055">
        <v>1731.8</v>
      </c>
      <c r="F36" s="1055">
        <v>89.92</v>
      </c>
      <c r="G36" s="1055">
        <v>2019.64</v>
      </c>
      <c r="H36" s="1055">
        <v>91.04</v>
      </c>
      <c r="I36" s="1120" t="s">
        <v>1562</v>
      </c>
      <c r="J36" s="1057">
        <v>90.67</v>
      </c>
      <c r="BD36" s="837">
        <v>0.35416666666666702</v>
      </c>
    </row>
    <row r="37" spans="1:56" ht="12" customHeight="1">
      <c r="A37" s="1613">
        <v>1693.43</v>
      </c>
      <c r="B37" s="1529"/>
      <c r="C37" s="1530"/>
      <c r="D37" s="1056">
        <v>89.92</v>
      </c>
      <c r="E37" s="1056">
        <v>1770.22</v>
      </c>
      <c r="F37" s="1056">
        <v>89.26</v>
      </c>
      <c r="G37" s="1056">
        <v>2058.13</v>
      </c>
      <c r="H37" s="1056">
        <v>90.79</v>
      </c>
      <c r="I37" s="1056">
        <v>2134.89</v>
      </c>
      <c r="J37" s="1121">
        <v>91.02</v>
      </c>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1112" t="s">
        <v>1563</v>
      </c>
      <c r="BD44" s="837">
        <v>0.4375</v>
      </c>
    </row>
    <row r="45" spans="1:56" ht="12" customHeight="1">
      <c r="A45" s="1547"/>
      <c r="B45" s="1548"/>
      <c r="C45" s="1549"/>
      <c r="D45" s="1051">
        <v>10</v>
      </c>
      <c r="E45" s="29"/>
      <c r="F45" s="1051">
        <v>5.25</v>
      </c>
      <c r="G45" s="1050">
        <v>0.5</v>
      </c>
      <c r="H45" s="26"/>
      <c r="I45" s="1051">
        <v>0.75</v>
      </c>
      <c r="J45" s="1053">
        <v>6.25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1052">
        <v>1.25</v>
      </c>
      <c r="J47" s="114">
        <f>SUM(A48:J48)</f>
        <v>24</v>
      </c>
      <c r="BD47" s="837">
        <v>0.46875</v>
      </c>
    </row>
    <row r="48" spans="1:56" ht="2.25" customHeight="1">
      <c r="A48" s="816"/>
      <c r="B48" s="115"/>
      <c r="C48" s="115"/>
      <c r="D48" s="616">
        <f>SUM(A45:J45)</f>
        <v>22.75</v>
      </c>
      <c r="E48" s="115"/>
      <c r="F48" s="115"/>
      <c r="G48" s="115"/>
      <c r="H48" s="616">
        <f>SUM(A47:I47)</f>
        <v>1.25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074">
        <v>1.0416666666666666E-2</v>
      </c>
      <c r="D50" s="1517" t="s">
        <v>1568</v>
      </c>
      <c r="E50" s="1635"/>
      <c r="F50" s="1635"/>
      <c r="G50" s="1635"/>
      <c r="H50" s="1635"/>
      <c r="I50" s="1635"/>
      <c r="J50" s="1636"/>
      <c r="BD50" s="837">
        <v>0.5</v>
      </c>
    </row>
    <row r="51" spans="1:56" ht="12" customHeight="1">
      <c r="A51" s="841">
        <f t="shared" ref="A51:A60" si="0">C50</f>
        <v>1.0416666666666666E-2</v>
      </c>
      <c r="B51" s="842" t="str">
        <f>IF(A51&lt;&gt;"","to","")</f>
        <v>to</v>
      </c>
      <c r="C51" s="1047">
        <v>0.22916666666666666</v>
      </c>
      <c r="D51" s="1633" t="s">
        <v>1569</v>
      </c>
      <c r="E51" s="1637"/>
      <c r="F51" s="1637"/>
      <c r="G51" s="1637"/>
      <c r="H51" s="1637"/>
      <c r="I51" s="1637"/>
      <c r="J51" s="1638"/>
      <c r="BD51" s="837">
        <v>0.51041666666666696</v>
      </c>
    </row>
    <row r="52" spans="1:56" ht="12" customHeight="1">
      <c r="A52" s="841">
        <f t="shared" si="0"/>
        <v>0.22916666666666666</v>
      </c>
      <c r="B52" s="842" t="str">
        <f t="shared" ref="B52:B66" si="1">IF(A52&lt;&gt;"","to","")</f>
        <v>to</v>
      </c>
      <c r="C52" s="1047">
        <v>0.26041666666666669</v>
      </c>
      <c r="D52" s="1600" t="s">
        <v>1570</v>
      </c>
      <c r="E52" s="1639"/>
      <c r="F52" s="1639"/>
      <c r="G52" s="1639"/>
      <c r="H52" s="1639"/>
      <c r="I52" s="1639"/>
      <c r="J52" s="1640"/>
      <c r="BD52" s="837">
        <v>0.52083333333333304</v>
      </c>
    </row>
    <row r="53" spans="1:56" ht="12" customHeight="1">
      <c r="A53" s="841">
        <f t="shared" si="0"/>
        <v>0.26041666666666669</v>
      </c>
      <c r="B53" s="842" t="str">
        <f t="shared" si="1"/>
        <v>to</v>
      </c>
      <c r="C53" s="1047">
        <v>0.27083333333333331</v>
      </c>
      <c r="D53" s="1609" t="s">
        <v>1554</v>
      </c>
      <c r="E53" s="1609"/>
      <c r="F53" s="1609"/>
      <c r="G53" s="1609"/>
      <c r="H53" s="1609"/>
      <c r="I53" s="1609"/>
      <c r="J53" s="1630"/>
      <c r="BD53" s="837">
        <v>0.53125</v>
      </c>
    </row>
    <row r="54" spans="1:56" ht="12" customHeight="1">
      <c r="A54" s="841">
        <f t="shared" si="0"/>
        <v>0.27083333333333331</v>
      </c>
      <c r="B54" s="842" t="str">
        <f t="shared" si="1"/>
        <v>to</v>
      </c>
      <c r="C54" s="1047">
        <v>0.33333333333333331</v>
      </c>
      <c r="D54" s="1609" t="s">
        <v>1571</v>
      </c>
      <c r="E54" s="1609"/>
      <c r="F54" s="1609"/>
      <c r="G54" s="1609"/>
      <c r="H54" s="1609"/>
      <c r="I54" s="1609"/>
      <c r="J54" s="1630"/>
      <c r="BD54" s="837">
        <v>0.54166666666666696</v>
      </c>
    </row>
    <row r="55" spans="1:56" ht="12" customHeight="1">
      <c r="A55" s="841">
        <f t="shared" si="0"/>
        <v>0.33333333333333331</v>
      </c>
      <c r="B55" s="842" t="str">
        <f t="shared" si="1"/>
        <v>to</v>
      </c>
      <c r="C55" s="1047">
        <v>0.34375</v>
      </c>
      <c r="D55" s="1631" t="s">
        <v>1572</v>
      </c>
      <c r="E55" s="1631"/>
      <c r="F55" s="1631"/>
      <c r="G55" s="1631"/>
      <c r="H55" s="1631"/>
      <c r="I55" s="1631"/>
      <c r="J55" s="1632"/>
      <c r="BD55" s="837">
        <v>0.55208333333333304</v>
      </c>
    </row>
    <row r="56" spans="1:56" ht="12" customHeight="1">
      <c r="A56" s="841">
        <f t="shared" si="0"/>
        <v>0.34375</v>
      </c>
      <c r="B56" s="842" t="str">
        <f t="shared" si="1"/>
        <v>to</v>
      </c>
      <c r="C56" s="1047">
        <v>0.55208333333333337</v>
      </c>
      <c r="D56" s="1600" t="s">
        <v>1573</v>
      </c>
      <c r="E56" s="1600"/>
      <c r="F56" s="1600"/>
      <c r="G56" s="1600"/>
      <c r="H56" s="1600"/>
      <c r="I56" s="1600"/>
      <c r="J56" s="1601"/>
      <c r="BD56" s="837">
        <v>0.5625</v>
      </c>
    </row>
    <row r="57" spans="1:56" ht="12" customHeight="1">
      <c r="A57" s="841">
        <f t="shared" si="0"/>
        <v>0.55208333333333337</v>
      </c>
      <c r="B57" s="842" t="str">
        <f t="shared" si="1"/>
        <v>to</v>
      </c>
      <c r="C57" s="1047">
        <v>0.70833333333333337</v>
      </c>
      <c r="D57" s="1600" t="s">
        <v>1574</v>
      </c>
      <c r="E57" s="1600"/>
      <c r="F57" s="1600"/>
      <c r="G57" s="1600"/>
      <c r="H57" s="1600"/>
      <c r="I57" s="1600"/>
      <c r="J57" s="1601"/>
      <c r="BD57" s="837">
        <v>0.57291666666666696</v>
      </c>
    </row>
    <row r="58" spans="1:56" ht="12" customHeight="1">
      <c r="A58" s="841">
        <f t="shared" si="0"/>
        <v>0.70833333333333337</v>
      </c>
      <c r="B58" s="842" t="str">
        <f t="shared" si="1"/>
        <v>to</v>
      </c>
      <c r="C58" s="1047">
        <v>0.71875</v>
      </c>
      <c r="D58" s="1633" t="s">
        <v>1575</v>
      </c>
      <c r="E58" s="1633"/>
      <c r="F58" s="1633"/>
      <c r="G58" s="1633"/>
      <c r="H58" s="1633"/>
      <c r="I58" s="1633"/>
      <c r="J58" s="1634"/>
      <c r="BD58" s="837">
        <v>0.58333333333333304</v>
      </c>
    </row>
    <row r="59" spans="1:56" ht="12" customHeight="1">
      <c r="A59" s="841">
        <f t="shared" si="0"/>
        <v>0.71875</v>
      </c>
      <c r="B59" s="842" t="str">
        <f t="shared" si="1"/>
        <v>to</v>
      </c>
      <c r="C59" s="1047">
        <v>0.72916666666666663</v>
      </c>
      <c r="D59" s="1609" t="s">
        <v>1576</v>
      </c>
      <c r="E59" s="1609"/>
      <c r="F59" s="1609"/>
      <c r="G59" s="1609"/>
      <c r="H59" s="1609"/>
      <c r="I59" s="1609"/>
      <c r="J59" s="1630"/>
      <c r="BD59" s="837">
        <v>0.59375</v>
      </c>
    </row>
    <row r="60" spans="1:56" ht="12" customHeight="1">
      <c r="A60" s="841">
        <f t="shared" si="0"/>
        <v>0.72916666666666663</v>
      </c>
      <c r="B60" s="842" t="str">
        <f t="shared" si="1"/>
        <v>to</v>
      </c>
      <c r="C60" s="1047">
        <v>0.79166666666666663</v>
      </c>
      <c r="D60" s="1623" t="s">
        <v>1577</v>
      </c>
      <c r="E60" s="1628"/>
      <c r="F60" s="1628"/>
      <c r="G60" s="1628"/>
      <c r="H60" s="1628"/>
      <c r="I60" s="1628"/>
      <c r="J60" s="1629"/>
      <c r="BD60" s="837">
        <v>0.60416666666666696</v>
      </c>
    </row>
    <row r="61" spans="1:56" ht="12" customHeight="1">
      <c r="A61" s="841">
        <f>C59</f>
        <v>0.72916666666666663</v>
      </c>
      <c r="B61" s="842" t="str">
        <f t="shared" si="1"/>
        <v>to</v>
      </c>
      <c r="C61" s="1047">
        <v>0.83333333333333337</v>
      </c>
      <c r="D61" s="1600" t="s">
        <v>1574</v>
      </c>
      <c r="E61" s="1600"/>
      <c r="F61" s="1600"/>
      <c r="G61" s="1600"/>
      <c r="H61" s="1600"/>
      <c r="I61" s="1600"/>
      <c r="J61" s="1601"/>
      <c r="BD61" s="837">
        <v>0.61458333333333304</v>
      </c>
    </row>
    <row r="62" spans="1:56" ht="12" customHeight="1">
      <c r="A62" s="841">
        <f t="shared" ref="A62:A65" si="2">C61</f>
        <v>0.83333333333333337</v>
      </c>
      <c r="B62" s="842" t="str">
        <f t="shared" si="1"/>
        <v>to</v>
      </c>
      <c r="C62" s="839">
        <v>0.84375</v>
      </c>
      <c r="D62" s="1631" t="s">
        <v>1578</v>
      </c>
      <c r="E62" s="1631"/>
      <c r="F62" s="1631"/>
      <c r="G62" s="1631"/>
      <c r="H62" s="1631"/>
      <c r="I62" s="1631"/>
      <c r="J62" s="1632"/>
      <c r="BD62" s="837">
        <v>0.625</v>
      </c>
    </row>
    <row r="63" spans="1:56" ht="12" customHeight="1">
      <c r="A63" s="841">
        <f t="shared" si="2"/>
        <v>0.84375</v>
      </c>
      <c r="B63" s="842" t="str">
        <f t="shared" si="1"/>
        <v>to</v>
      </c>
      <c r="C63" s="839">
        <v>0.96875</v>
      </c>
      <c r="D63" s="1600" t="s">
        <v>1587</v>
      </c>
      <c r="E63" s="1515"/>
      <c r="F63" s="1515"/>
      <c r="G63" s="1515"/>
      <c r="H63" s="1515"/>
      <c r="I63" s="1515"/>
      <c r="J63" s="1516"/>
      <c r="BD63" s="837">
        <v>0.63541666666666696</v>
      </c>
    </row>
    <row r="64" spans="1:56" ht="12" customHeight="1">
      <c r="A64" s="841">
        <f t="shared" si="2"/>
        <v>0.96875</v>
      </c>
      <c r="B64" s="842" t="str">
        <f t="shared" si="1"/>
        <v>to</v>
      </c>
      <c r="C64" s="839">
        <v>0.98958333333333304</v>
      </c>
      <c r="D64" s="1600" t="s">
        <v>1574</v>
      </c>
      <c r="E64" s="1600"/>
      <c r="F64" s="1600"/>
      <c r="G64" s="1600"/>
      <c r="H64" s="1600"/>
      <c r="I64" s="1600"/>
      <c r="J64" s="1601"/>
      <c r="BD64" s="837">
        <v>0.64583333333333304</v>
      </c>
    </row>
    <row r="65" spans="1:56" ht="12" customHeight="1">
      <c r="A65" s="841">
        <f t="shared" si="2"/>
        <v>0.98958333333333304</v>
      </c>
      <c r="B65" s="842" t="str">
        <f t="shared" si="1"/>
        <v>to</v>
      </c>
      <c r="C65" s="839">
        <v>0</v>
      </c>
      <c r="D65" s="1600" t="s">
        <v>1579</v>
      </c>
      <c r="E65" s="1515"/>
      <c r="F65" s="1515"/>
      <c r="G65" s="1515"/>
      <c r="H65" s="1515"/>
      <c r="I65" s="1515"/>
      <c r="J65" s="1516"/>
      <c r="BD65" s="837">
        <v>0.65625</v>
      </c>
    </row>
    <row r="66" spans="1:56" ht="12" customHeight="1">
      <c r="A66" s="841"/>
      <c r="B66" s="842" t="str">
        <f t="shared" si="1"/>
        <v/>
      </c>
      <c r="C66" s="839"/>
      <c r="D66" s="1515"/>
      <c r="E66" s="1515"/>
      <c r="F66" s="1515"/>
      <c r="G66" s="1515"/>
      <c r="H66" s="1515"/>
      <c r="I66" s="1515"/>
      <c r="J66" s="1516"/>
      <c r="BD66" s="837">
        <v>0.73958333333333304</v>
      </c>
    </row>
    <row r="67" spans="1:56" ht="12" customHeight="1">
      <c r="A67" s="1544" t="s">
        <v>85</v>
      </c>
      <c r="B67" s="1545"/>
      <c r="C67" s="1546"/>
      <c r="D67" s="818" t="str">
        <f>'DATA SHEET'!AF5</f>
        <v>Robyn Luft</v>
      </c>
      <c r="E67" s="819" t="str">
        <f>'DATA SHEET'!AF6</f>
        <v>(403) 318-2327</v>
      </c>
      <c r="F67" s="820" t="s">
        <v>7</v>
      </c>
      <c r="G67" s="818" t="str">
        <f>'DATA SHEET'!AF21</f>
        <v>Bik Sandhu</v>
      </c>
      <c r="H67" s="819" t="str">
        <f>'DATA SHEET'!AF22</f>
        <v>(403) 369-3399</v>
      </c>
      <c r="I67" s="820" t="s">
        <v>86</v>
      </c>
      <c r="J67" s="821">
        <f>'Cost Week 1'!L60</f>
        <v>132924.25</v>
      </c>
      <c r="BD67" s="837">
        <v>0.75</v>
      </c>
    </row>
    <row r="68" spans="1:56" ht="12" customHeight="1">
      <c r="A68" s="1519" t="s">
        <v>11</v>
      </c>
      <c r="B68" s="1520"/>
      <c r="C68" s="1521"/>
      <c r="D68" s="355" t="str">
        <f>'DATA SHEET'!H27</f>
        <v>Stampede Drilling</v>
      </c>
      <c r="E68" s="356">
        <f>'DATA SHEET'!H28</f>
        <v>21</v>
      </c>
      <c r="F68" s="574" t="s">
        <v>207</v>
      </c>
      <c r="G68" s="1588" t="s">
        <v>1581</v>
      </c>
      <c r="H68" s="1539"/>
      <c r="I68" s="574" t="s">
        <v>87</v>
      </c>
      <c r="J68" s="46">
        <f>'Cost Week 1'!L61</f>
        <v>1843588.23</v>
      </c>
      <c r="BD68" s="837">
        <v>0.76041666666666696</v>
      </c>
    </row>
    <row r="69" spans="1:56" ht="12" customHeight="1">
      <c r="A69" s="1519" t="s">
        <v>32</v>
      </c>
      <c r="B69" s="1520"/>
      <c r="C69" s="1521"/>
      <c r="D69" s="355" t="str">
        <f>'DATA SHEET'!H29</f>
        <v>Dan Chabot</v>
      </c>
      <c r="E69" s="356" t="str">
        <f>'DATA SHEET'!H30</f>
        <v>(780) 222-1051</v>
      </c>
      <c r="F69" s="1572" t="s">
        <v>219</v>
      </c>
      <c r="G69" s="1573"/>
      <c r="H69" s="1574" t="s">
        <v>1580</v>
      </c>
      <c r="I69" s="1575"/>
      <c r="J69" s="1576"/>
      <c r="BD69" s="837">
        <v>0.77083333333333304</v>
      </c>
    </row>
    <row r="70" spans="1:56" ht="12" customHeight="1">
      <c r="A70" s="1522" t="s">
        <v>208</v>
      </c>
      <c r="B70" s="1523"/>
      <c r="C70" s="1524"/>
      <c r="D70" s="1577" t="str">
        <f>'DATA SHEET'!B77</f>
        <v xml:space="preserve">From Valleyview:North on hwy 49 to hwy 669 east on hwy 669 33.8km to hwy 747 south on hwy 747 10km  turn right into location </v>
      </c>
      <c r="E70" s="1577"/>
      <c r="F70" s="1577"/>
      <c r="G70" s="1577"/>
      <c r="H70" s="1577"/>
      <c r="I70" s="1577"/>
      <c r="J70" s="1578"/>
      <c r="BD70" s="837">
        <v>0.78125</v>
      </c>
    </row>
    <row r="71" spans="1:56" ht="12" customHeight="1">
      <c r="BD71" s="837">
        <v>0.79166666666666696</v>
      </c>
    </row>
    <row r="72" spans="1:56" ht="12" customHeight="1">
      <c r="BD72" s="837">
        <v>0.80208333333333304</v>
      </c>
    </row>
    <row r="73" spans="1:56" ht="12" customHeight="1">
      <c r="BD73" s="837">
        <v>0.8125</v>
      </c>
    </row>
    <row r="74" spans="1:56" ht="12" customHeight="1">
      <c r="BD74" s="837">
        <v>0.82291666666666696</v>
      </c>
    </row>
    <row r="75" spans="1:56" ht="12" customHeight="1">
      <c r="BD75" s="837">
        <v>0.83333333333333304</v>
      </c>
    </row>
    <row r="76" spans="1:56" ht="12" customHeight="1">
      <c r="BD76" s="837">
        <v>0.84375</v>
      </c>
    </row>
    <row r="77" spans="1:56" ht="12" customHeight="1">
      <c r="BD77" s="837">
        <v>0.85416666666666696</v>
      </c>
    </row>
    <row r="78" spans="1:56" ht="12" customHeight="1">
      <c r="BD78" s="837">
        <v>0.86458333333333304</v>
      </c>
    </row>
    <row r="79" spans="1:56" ht="12" customHeight="1">
      <c r="BD79" s="837">
        <v>0.875</v>
      </c>
    </row>
    <row r="80" spans="1:56" ht="12" customHeight="1">
      <c r="BD80" s="837">
        <v>0.88541666666666696</v>
      </c>
    </row>
    <row r="81" spans="56:56" ht="12" customHeight="1">
      <c r="BD81" s="837">
        <v>0.89583333333333304</v>
      </c>
    </row>
    <row r="82" spans="56:56" ht="12" customHeight="1">
      <c r="BD82" s="837">
        <v>0.90625</v>
      </c>
    </row>
    <row r="83" spans="56:56" ht="12" customHeight="1">
      <c r="BD83" s="837">
        <v>0.91666666666666696</v>
      </c>
    </row>
    <row r="84" spans="56:56" ht="12" customHeight="1">
      <c r="BD84" s="837">
        <v>0.92708333333333304</v>
      </c>
    </row>
    <row r="85" spans="56:56" ht="12" customHeight="1">
      <c r="BD85" s="837">
        <v>0.9375</v>
      </c>
    </row>
    <row r="86" spans="56:56" ht="12" customHeight="1">
      <c r="BD86" s="837">
        <v>0.94791666666666696</v>
      </c>
    </row>
    <row r="87" spans="56:56" ht="12" customHeight="1">
      <c r="BD87" s="837">
        <v>0.95833333333333304</v>
      </c>
    </row>
    <row r="88" spans="56:56" ht="12" customHeight="1">
      <c r="BD88" s="837">
        <v>0.96875</v>
      </c>
    </row>
    <row r="89" spans="56:56" ht="12" customHeight="1">
      <c r="BD89" s="837">
        <v>0.97916666666666696</v>
      </c>
    </row>
    <row r="90" spans="56:56" ht="12" customHeight="1">
      <c r="BD90" s="837">
        <v>0.98958333333333304</v>
      </c>
    </row>
    <row r="91" spans="56:56" ht="12" customHeight="1">
      <c r="BD91" s="837">
        <v>1</v>
      </c>
    </row>
  </sheetData>
  <mergeCells count="73">
    <mergeCell ref="D1:G3"/>
    <mergeCell ref="A4:C4"/>
    <mergeCell ref="D4:E4"/>
    <mergeCell ref="I4:J4"/>
    <mergeCell ref="A5:C5"/>
    <mergeCell ref="D5:E5"/>
    <mergeCell ref="I5:J5"/>
    <mergeCell ref="A6:C6"/>
    <mergeCell ref="D6:G6"/>
    <mergeCell ref="I6:J6"/>
    <mergeCell ref="A7:C7"/>
    <mergeCell ref="D7:E7"/>
    <mergeCell ref="I7:J7"/>
    <mergeCell ref="A17:C17"/>
    <mergeCell ref="A8:C8"/>
    <mergeCell ref="D8:G8"/>
    <mergeCell ref="I8:J8"/>
    <mergeCell ref="A9:C9"/>
    <mergeCell ref="D9:G9"/>
    <mergeCell ref="A11:C11"/>
    <mergeCell ref="A12:C12"/>
    <mergeCell ref="A13:C13"/>
    <mergeCell ref="A14:C14"/>
    <mergeCell ref="A15:C15"/>
    <mergeCell ref="A16:C16"/>
    <mergeCell ref="D51:J51"/>
    <mergeCell ref="D52:J52"/>
    <mergeCell ref="D53:J53"/>
    <mergeCell ref="A33:C33"/>
    <mergeCell ref="A18:C18"/>
    <mergeCell ref="A21:C21"/>
    <mergeCell ref="A22:C22"/>
    <mergeCell ref="A24:C24"/>
    <mergeCell ref="A25:C25"/>
    <mergeCell ref="A26:C26"/>
    <mergeCell ref="A28:C28"/>
    <mergeCell ref="A29:C29"/>
    <mergeCell ref="A30:C30"/>
    <mergeCell ref="A31:C31"/>
    <mergeCell ref="A32:C32"/>
    <mergeCell ref="A47:C47"/>
    <mergeCell ref="A41:C41"/>
    <mergeCell ref="A42:C42"/>
    <mergeCell ref="A44:C44"/>
    <mergeCell ref="D50:J50"/>
    <mergeCell ref="A45:C45"/>
    <mergeCell ref="A46:C46"/>
    <mergeCell ref="A35:C35"/>
    <mergeCell ref="A36:C36"/>
    <mergeCell ref="A37:C37"/>
    <mergeCell ref="A39:C39"/>
    <mergeCell ref="A40:C40"/>
    <mergeCell ref="A70:C70"/>
    <mergeCell ref="D70:J70"/>
    <mergeCell ref="A68:C68"/>
    <mergeCell ref="G68:H68"/>
    <mergeCell ref="D64:J64"/>
    <mergeCell ref="D65:J65"/>
    <mergeCell ref="D66:J66"/>
    <mergeCell ref="A67:C67"/>
    <mergeCell ref="A69:C69"/>
    <mergeCell ref="F69:G69"/>
    <mergeCell ref="H69:J69"/>
    <mergeCell ref="D61:J61"/>
    <mergeCell ref="D60:J60"/>
    <mergeCell ref="D63:J63"/>
    <mergeCell ref="D54:J54"/>
    <mergeCell ref="D59:J59"/>
    <mergeCell ref="D62:J62"/>
    <mergeCell ref="D55:J55"/>
    <mergeCell ref="D56:J56"/>
    <mergeCell ref="D57:J57"/>
    <mergeCell ref="D58:J58"/>
  </mergeCells>
  <conditionalFormatting sqref="J67">
    <cfRule type="expression" dxfId="177" priority="2">
      <formula>ISBLANK(J67)</formula>
    </cfRule>
  </conditionalFormatting>
  <conditionalFormatting sqref="J68">
    <cfRule type="expression" dxfId="176" priority="1">
      <formula>ISBLANK($J$68)</formula>
    </cfRule>
  </conditionalFormatting>
  <dataValidations count="1">
    <dataValidation type="list" allowBlank="1" showInputMessage="1" showErrorMessage="1" sqref="A50:A66 C50:C66" xr:uid="{56E37182-FF97-4268-88ED-5536D6CD9CE4}">
      <formula1>$BD$2:$BD$91</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70D32-FB08-4479-89E0-3FB753E08CD5}">
  <sheetPr codeName="Sheet116">
    <pageSetUpPr fitToPage="1"/>
  </sheetPr>
  <dimension ref="A1:BD90"/>
  <sheetViews>
    <sheetView showGridLines="0" topLeftCell="A49" zoomScale="150" zoomScaleNormal="150" workbookViewId="0">
      <selection activeCell="J67" sqref="J67"/>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27">
        <v>45540</v>
      </c>
      <c r="E4" s="1599"/>
      <c r="F4" s="825" t="s">
        <v>201</v>
      </c>
      <c r="G4" s="1072" t="s">
        <v>1667</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1601</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592" t="s">
        <v>1612</v>
      </c>
      <c r="E8" s="1575"/>
      <c r="F8" s="1593"/>
      <c r="G8" s="1576"/>
      <c r="H8" s="364" t="s">
        <v>204</v>
      </c>
      <c r="I8" s="1625">
        <v>45539</v>
      </c>
      <c r="J8" s="1590"/>
      <c r="BD8" s="837">
        <v>6.25E-2</v>
      </c>
    </row>
    <row r="9" spans="1:56" ht="12" customHeight="1">
      <c r="A9" s="1553" t="s">
        <v>218</v>
      </c>
      <c r="B9" s="1554"/>
      <c r="C9" s="1555"/>
      <c r="D9" s="1579" t="s">
        <v>1615</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1605</v>
      </c>
      <c r="G11" s="801" t="s">
        <v>50</v>
      </c>
      <c r="H11" s="808" t="str">
        <f>'DATA SHEET'!H52</f>
        <v>Roberto</v>
      </c>
      <c r="I11" s="809" t="s">
        <v>40</v>
      </c>
      <c r="J11" s="361" t="s">
        <v>51</v>
      </c>
      <c r="BD11" s="837">
        <v>9.375E-2</v>
      </c>
    </row>
    <row r="12" spans="1:56" ht="12" customHeight="1">
      <c r="A12" s="1540" t="s">
        <v>26</v>
      </c>
      <c r="B12" s="1541"/>
      <c r="C12" s="1543"/>
      <c r="D12" s="35">
        <v>45</v>
      </c>
      <c r="E12" s="357" t="s">
        <v>173</v>
      </c>
      <c r="F12" s="1077">
        <v>8</v>
      </c>
      <c r="G12" s="358" t="s">
        <v>53</v>
      </c>
      <c r="H12" s="33">
        <v>11.3</v>
      </c>
      <c r="I12" s="1125" t="s">
        <v>1561</v>
      </c>
      <c r="J12" s="1110">
        <v>26</v>
      </c>
      <c r="BD12" s="837">
        <v>0.104166666666667</v>
      </c>
    </row>
    <row r="13" spans="1:56" ht="12" customHeight="1">
      <c r="A13" s="1540" t="s">
        <v>54</v>
      </c>
      <c r="B13" s="1541"/>
      <c r="C13" s="1543"/>
      <c r="D13" s="35">
        <v>1130</v>
      </c>
      <c r="E13" s="357" t="s">
        <v>57</v>
      </c>
      <c r="F13" s="1094">
        <v>1</v>
      </c>
      <c r="G13" s="358" t="s">
        <v>237</v>
      </c>
      <c r="H13" s="1131">
        <v>17.899999999999999</v>
      </c>
      <c r="I13" s="1113" t="s">
        <v>1555</v>
      </c>
      <c r="J13" s="295">
        <v>8</v>
      </c>
      <c r="BD13" s="837">
        <v>0.114583333333333</v>
      </c>
    </row>
    <row r="14" spans="1:56" ht="12" customHeight="1">
      <c r="A14" s="1540" t="s">
        <v>52</v>
      </c>
      <c r="B14" s="1541"/>
      <c r="C14" s="1543"/>
      <c r="D14" s="1075">
        <v>15</v>
      </c>
      <c r="E14" s="357" t="s">
        <v>61</v>
      </c>
      <c r="F14" s="1090">
        <v>22000</v>
      </c>
      <c r="G14" s="358" t="s">
        <v>236</v>
      </c>
      <c r="H14" s="1132">
        <v>23.7</v>
      </c>
      <c r="I14" s="1113" t="s">
        <v>1556</v>
      </c>
      <c r="J14" s="295">
        <v>8</v>
      </c>
      <c r="BD14" s="837">
        <v>0.125</v>
      </c>
    </row>
    <row r="15" spans="1:56" ht="12" customHeight="1">
      <c r="A15" s="1540" t="s">
        <v>55</v>
      </c>
      <c r="B15" s="1541"/>
      <c r="C15" s="1543"/>
      <c r="D15" s="1076">
        <v>7</v>
      </c>
      <c r="E15" s="357" t="s">
        <v>60</v>
      </c>
      <c r="F15" s="1096">
        <v>80</v>
      </c>
      <c r="G15" s="358" t="s">
        <v>223</v>
      </c>
      <c r="H15" s="1132">
        <v>43.8</v>
      </c>
      <c r="I15" s="1113" t="s">
        <v>1557</v>
      </c>
      <c r="J15" s="295">
        <v>2</v>
      </c>
      <c r="BD15" s="837">
        <v>0.13541666666666699</v>
      </c>
    </row>
    <row r="16" spans="1:56" ht="12" customHeight="1">
      <c r="A16" s="1540" t="s">
        <v>172</v>
      </c>
      <c r="B16" s="1541"/>
      <c r="C16" s="1543"/>
      <c r="D16" s="1062" t="s">
        <v>1606</v>
      </c>
      <c r="E16" s="357" t="s">
        <v>27</v>
      </c>
      <c r="F16" s="38">
        <v>8.1300000000000008</v>
      </c>
      <c r="G16" s="358" t="s">
        <v>224</v>
      </c>
      <c r="H16" s="34">
        <f>SUM(H13:H15)</f>
        <v>85.399999999999991</v>
      </c>
      <c r="I16" s="1113" t="s">
        <v>1558</v>
      </c>
      <c r="J16" s="1057">
        <v>6</v>
      </c>
      <c r="BD16" s="837">
        <v>0.14583333333333301</v>
      </c>
    </row>
    <row r="17" spans="1:56" ht="12" customHeight="1">
      <c r="A17" s="1540" t="s">
        <v>56</v>
      </c>
      <c r="B17" s="1541"/>
      <c r="C17" s="1543"/>
      <c r="D17" s="35">
        <v>10</v>
      </c>
      <c r="E17" s="357" t="s">
        <v>58</v>
      </c>
      <c r="F17" s="38">
        <v>0</v>
      </c>
      <c r="G17" s="359" t="s">
        <v>59</v>
      </c>
      <c r="H17" s="53">
        <f>H14/(H25+H26)</f>
        <v>17.025862068965516</v>
      </c>
      <c r="I17" s="1126" t="s">
        <v>1602</v>
      </c>
      <c r="J17" s="295">
        <v>14</v>
      </c>
      <c r="BD17" s="837">
        <v>0.15625</v>
      </c>
    </row>
    <row r="18" spans="1:56" ht="12" customHeight="1">
      <c r="A18" s="1540" t="s">
        <v>247</v>
      </c>
      <c r="B18" s="1541"/>
      <c r="C18" s="1543"/>
      <c r="D18" s="1080">
        <v>3.7</v>
      </c>
      <c r="E18" s="810" t="s">
        <v>248</v>
      </c>
      <c r="F18" s="1093">
        <v>3.7</v>
      </c>
      <c r="G18" s="360" t="s">
        <v>62</v>
      </c>
      <c r="H18" s="54">
        <f>H16/(H25+H26)</f>
        <v>61.350574712643663</v>
      </c>
      <c r="I18" s="1129" t="s">
        <v>1604</v>
      </c>
      <c r="J18" s="1121">
        <v>22</v>
      </c>
      <c r="BD18" s="837">
        <v>0.16666666666666699</v>
      </c>
    </row>
    <row r="19" spans="1:56" ht="12" customHeight="1">
      <c r="A19" s="811"/>
      <c r="B19" s="30"/>
      <c r="C19" s="30"/>
      <c r="D19" s="30"/>
      <c r="E19" s="30"/>
      <c r="F19" s="30"/>
      <c r="G19" s="30"/>
      <c r="H19" s="55"/>
      <c r="I19" s="56" t="s">
        <v>1339</v>
      </c>
      <c r="J19" s="1128">
        <v>25</v>
      </c>
      <c r="BD19" s="837">
        <v>0.17708333333333301</v>
      </c>
    </row>
    <row r="20" spans="1:56" ht="14.1" customHeight="1">
      <c r="A20" s="803" t="s">
        <v>211</v>
      </c>
      <c r="B20" s="573"/>
      <c r="C20" s="573"/>
      <c r="D20" s="92"/>
      <c r="E20" s="109"/>
      <c r="F20" s="110"/>
      <c r="G20" s="109"/>
      <c r="H20" s="109"/>
      <c r="I20" s="1127" t="s">
        <v>1603</v>
      </c>
      <c r="J20" s="1119">
        <v>14</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1140</v>
      </c>
      <c r="E22" s="32">
        <v>1120</v>
      </c>
      <c r="F22" s="32">
        <v>1730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116</v>
      </c>
      <c r="H25" s="597">
        <f>G25*F25</f>
        <v>1.3920000000000001</v>
      </c>
      <c r="I25" s="25">
        <v>19737</v>
      </c>
      <c r="J25" s="295" t="s">
        <v>1552</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1641</v>
      </c>
      <c r="I29" s="25">
        <v>2857</v>
      </c>
      <c r="J29" s="295">
        <f>I29-H29</f>
        <v>1216</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537">
        <v>12.5</v>
      </c>
      <c r="B32" s="1538"/>
      <c r="C32" s="1539"/>
      <c r="D32" s="25">
        <v>21</v>
      </c>
      <c r="E32" s="26">
        <f>IF(D32="","",IF(J29="","",J29/D32))</f>
        <v>57.904761904761905</v>
      </c>
      <c r="F32" s="27">
        <v>11</v>
      </c>
      <c r="G32" s="25">
        <v>60</v>
      </c>
      <c r="H32" s="27">
        <v>32000</v>
      </c>
      <c r="I32" s="25">
        <v>81.34</v>
      </c>
      <c r="J32" s="41" t="s">
        <v>1595</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v>2173.1799999999998</v>
      </c>
      <c r="B36" s="1538"/>
      <c r="C36" s="1539"/>
      <c r="D36" s="1055">
        <v>88.9</v>
      </c>
      <c r="E36" s="1055">
        <v>2230.85</v>
      </c>
      <c r="F36" s="1055">
        <v>89.19</v>
      </c>
      <c r="G36" s="1055">
        <v>2441.1999999999998</v>
      </c>
      <c r="H36" s="1055">
        <v>89.04</v>
      </c>
      <c r="I36" s="1120" t="s">
        <v>1596</v>
      </c>
      <c r="J36" s="1057">
        <v>89.68</v>
      </c>
      <c r="BD36" s="837">
        <v>0.35416666666666702</v>
      </c>
    </row>
    <row r="37" spans="1:56" ht="12" customHeight="1">
      <c r="A37" s="1613">
        <v>2192.5</v>
      </c>
      <c r="B37" s="1529"/>
      <c r="C37" s="1530"/>
      <c r="D37" s="1056">
        <v>88.71</v>
      </c>
      <c r="E37" s="1056">
        <v>2269.3000000000002</v>
      </c>
      <c r="F37" s="1056">
        <v>89.02</v>
      </c>
      <c r="G37" s="1056">
        <v>2479.2600000000002</v>
      </c>
      <c r="H37" s="1056">
        <v>90.08</v>
      </c>
      <c r="I37" s="1056">
        <v>2840.99</v>
      </c>
      <c r="J37" s="1121">
        <v>90.42</v>
      </c>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1051">
        <v>15.25</v>
      </c>
      <c r="E45" s="29"/>
      <c r="F45" s="26"/>
      <c r="G45" s="29">
        <v>0.75</v>
      </c>
      <c r="H45" s="26"/>
      <c r="I45" s="26"/>
      <c r="J45" s="1053">
        <v>7.5</v>
      </c>
      <c r="BD45" s="837">
        <v>0.44791666666666702</v>
      </c>
    </row>
    <row r="46" spans="1:56" ht="12" customHeight="1">
      <c r="A46" s="1540" t="s">
        <v>140</v>
      </c>
      <c r="B46" s="1541"/>
      <c r="C46" s="1542"/>
      <c r="D46" s="358" t="s">
        <v>31</v>
      </c>
      <c r="E46" s="358" t="s">
        <v>141</v>
      </c>
      <c r="F46" s="358" t="s">
        <v>155</v>
      </c>
      <c r="G46" s="358" t="s">
        <v>156</v>
      </c>
      <c r="H46" s="358" t="s">
        <v>157</v>
      </c>
      <c r="I46" s="358" t="s">
        <v>158</v>
      </c>
      <c r="J46" s="1133" t="s">
        <v>261</v>
      </c>
      <c r="BD46" s="837">
        <v>0.45833333333333298</v>
      </c>
    </row>
    <row r="47" spans="1:56" ht="12" customHeight="1">
      <c r="A47" s="1550"/>
      <c r="B47" s="1551"/>
      <c r="C47" s="1552"/>
      <c r="D47" s="40"/>
      <c r="E47" s="40"/>
      <c r="F47" s="40"/>
      <c r="G47" s="40"/>
      <c r="H47" s="40"/>
      <c r="I47" s="40">
        <v>0.5</v>
      </c>
      <c r="J47" s="114">
        <f>SUM(A48:J48)</f>
        <v>24</v>
      </c>
      <c r="BD47" s="837">
        <v>0.46875</v>
      </c>
    </row>
    <row r="48" spans="1:56" ht="2.25" customHeight="1">
      <c r="A48" s="816"/>
      <c r="B48" s="115"/>
      <c r="C48" s="115"/>
      <c r="D48" s="616">
        <f>SUM(A45:J45)</f>
        <v>23.5</v>
      </c>
      <c r="E48" s="115"/>
      <c r="F48" s="115"/>
      <c r="G48" s="115"/>
      <c r="H48" s="616">
        <f>SUM(A47:I47)</f>
        <v>0.5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074">
        <v>0.104166666666667</v>
      </c>
      <c r="D50" s="1517" t="s">
        <v>1588</v>
      </c>
      <c r="E50" s="1635"/>
      <c r="F50" s="1635"/>
      <c r="G50" s="1635"/>
      <c r="H50" s="1635"/>
      <c r="I50" s="1635"/>
      <c r="J50" s="1636"/>
      <c r="BD50" s="837">
        <v>0.5</v>
      </c>
    </row>
    <row r="51" spans="1:56" ht="12" customHeight="1">
      <c r="A51" s="841">
        <f t="shared" ref="A51:A60" si="0">C50</f>
        <v>0.104166666666667</v>
      </c>
      <c r="B51" s="842" t="str">
        <f>IF(A51&lt;&gt;"","to","")</f>
        <v>to</v>
      </c>
      <c r="C51" s="1047">
        <v>0.19791666666666699</v>
      </c>
      <c r="D51" s="1633" t="s">
        <v>1574</v>
      </c>
      <c r="E51" s="1637"/>
      <c r="F51" s="1637"/>
      <c r="G51" s="1637"/>
      <c r="H51" s="1637"/>
      <c r="I51" s="1637"/>
      <c r="J51" s="1638"/>
      <c r="BD51" s="837">
        <v>0.51041666666666696</v>
      </c>
    </row>
    <row r="52" spans="1:56" ht="12" customHeight="1">
      <c r="A52" s="841">
        <f t="shared" si="0"/>
        <v>0.19791666666666699</v>
      </c>
      <c r="B52" s="842" t="str">
        <f t="shared" ref="B52:B65" si="1">IF(A52&lt;&gt;"","to","")</f>
        <v>to</v>
      </c>
      <c r="C52" s="1047">
        <v>0.20833333333333301</v>
      </c>
      <c r="D52" s="1600" t="s">
        <v>1589</v>
      </c>
      <c r="E52" s="1639"/>
      <c r="F52" s="1639"/>
      <c r="G52" s="1639"/>
      <c r="H52" s="1639"/>
      <c r="I52" s="1639"/>
      <c r="J52" s="1640"/>
      <c r="BD52" s="837">
        <v>0.52083333333333304</v>
      </c>
    </row>
    <row r="53" spans="1:56" ht="12" customHeight="1">
      <c r="A53" s="841">
        <f t="shared" si="0"/>
        <v>0.20833333333333301</v>
      </c>
      <c r="B53" s="842" t="str">
        <f t="shared" si="1"/>
        <v>to</v>
      </c>
      <c r="C53" s="1047">
        <v>0.25</v>
      </c>
      <c r="D53" s="1609" t="s">
        <v>1590</v>
      </c>
      <c r="E53" s="1609"/>
      <c r="F53" s="1609"/>
      <c r="G53" s="1609"/>
      <c r="H53" s="1609"/>
      <c r="I53" s="1609"/>
      <c r="J53" s="1630"/>
      <c r="BD53" s="837">
        <v>0.53125</v>
      </c>
    </row>
    <row r="54" spans="1:56" ht="12" customHeight="1">
      <c r="A54" s="841">
        <f t="shared" si="0"/>
        <v>0.25</v>
      </c>
      <c r="B54" s="842" t="str">
        <f t="shared" si="1"/>
        <v>to</v>
      </c>
      <c r="C54" s="1047">
        <v>0.26041666666666702</v>
      </c>
      <c r="D54" s="1609" t="s">
        <v>1591</v>
      </c>
      <c r="E54" s="1609"/>
      <c r="F54" s="1609"/>
      <c r="G54" s="1609"/>
      <c r="H54" s="1609"/>
      <c r="I54" s="1609"/>
      <c r="J54" s="1630"/>
      <c r="BD54" s="837">
        <v>0.54166666666666696</v>
      </c>
    </row>
    <row r="55" spans="1:56" ht="12" customHeight="1">
      <c r="A55" s="841">
        <f t="shared" si="0"/>
        <v>0.26041666666666702</v>
      </c>
      <c r="B55" s="842" t="str">
        <f t="shared" si="1"/>
        <v>to</v>
      </c>
      <c r="C55" s="1047">
        <v>0.30208333333333298</v>
      </c>
      <c r="D55" s="1631" t="s">
        <v>1592</v>
      </c>
      <c r="E55" s="1631"/>
      <c r="F55" s="1631"/>
      <c r="G55" s="1631"/>
      <c r="H55" s="1631"/>
      <c r="I55" s="1631"/>
      <c r="J55" s="1632"/>
      <c r="BD55" s="837">
        <v>0.55208333333333304</v>
      </c>
    </row>
    <row r="56" spans="1:56" ht="12" customHeight="1">
      <c r="A56" s="841">
        <f t="shared" si="0"/>
        <v>0.30208333333333298</v>
      </c>
      <c r="B56" s="842" t="str">
        <f t="shared" si="1"/>
        <v>to</v>
      </c>
      <c r="C56" s="1047">
        <v>0.33333333333333298</v>
      </c>
      <c r="D56" s="1600" t="s">
        <v>1574</v>
      </c>
      <c r="E56" s="1600"/>
      <c r="F56" s="1600"/>
      <c r="G56" s="1600"/>
      <c r="H56" s="1600"/>
      <c r="I56" s="1600"/>
      <c r="J56" s="1601"/>
      <c r="BD56" s="837">
        <v>0.5625</v>
      </c>
    </row>
    <row r="57" spans="1:56" ht="12" customHeight="1">
      <c r="A57" s="841">
        <f t="shared" si="0"/>
        <v>0.33333333333333298</v>
      </c>
      <c r="B57" s="842" t="str">
        <f t="shared" si="1"/>
        <v>to</v>
      </c>
      <c r="C57" s="1047">
        <v>0.625</v>
      </c>
      <c r="D57" s="1600" t="s">
        <v>1608</v>
      </c>
      <c r="E57" s="1600"/>
      <c r="F57" s="1600"/>
      <c r="G57" s="1600"/>
      <c r="H57" s="1600"/>
      <c r="I57" s="1600"/>
      <c r="J57" s="1601"/>
      <c r="BD57" s="837">
        <v>0.57291666666666696</v>
      </c>
    </row>
    <row r="58" spans="1:56" ht="12" customHeight="1">
      <c r="A58" s="841">
        <f t="shared" si="0"/>
        <v>0.625</v>
      </c>
      <c r="B58" s="842" t="str">
        <f t="shared" si="1"/>
        <v>to</v>
      </c>
      <c r="C58" s="1047">
        <v>0.72916666666666696</v>
      </c>
      <c r="D58" s="1633" t="s">
        <v>1574</v>
      </c>
      <c r="E58" s="1633"/>
      <c r="F58" s="1633"/>
      <c r="G58" s="1633"/>
      <c r="H58" s="1633"/>
      <c r="I58" s="1633"/>
      <c r="J58" s="1634"/>
      <c r="BD58" s="837">
        <v>0.58333333333333304</v>
      </c>
    </row>
    <row r="59" spans="1:56" ht="12" customHeight="1">
      <c r="A59" s="841">
        <f t="shared" si="0"/>
        <v>0.72916666666666696</v>
      </c>
      <c r="B59" s="842" t="str">
        <f t="shared" si="1"/>
        <v>to</v>
      </c>
      <c r="C59" s="1047">
        <v>0.73958333333333304</v>
      </c>
      <c r="D59" s="1609" t="s">
        <v>1593</v>
      </c>
      <c r="E59" s="1609"/>
      <c r="F59" s="1609"/>
      <c r="G59" s="1609"/>
      <c r="H59" s="1609"/>
      <c r="I59" s="1609"/>
      <c r="J59" s="1630"/>
      <c r="BD59" s="837">
        <v>0.59375</v>
      </c>
    </row>
    <row r="60" spans="1:56" ht="12" customHeight="1">
      <c r="A60" s="841">
        <f t="shared" si="0"/>
        <v>0.73958333333333304</v>
      </c>
      <c r="B60" s="842" t="str">
        <f t="shared" si="1"/>
        <v>to</v>
      </c>
      <c r="C60" s="1047">
        <v>0.75</v>
      </c>
      <c r="D60" s="1623" t="s">
        <v>1594</v>
      </c>
      <c r="E60" s="1628"/>
      <c r="F60" s="1628"/>
      <c r="G60" s="1628"/>
      <c r="H60" s="1628"/>
      <c r="I60" s="1628"/>
      <c r="J60" s="1629"/>
      <c r="BD60" s="837">
        <v>0.60416666666666696</v>
      </c>
    </row>
    <row r="61" spans="1:56" ht="12" customHeight="1">
      <c r="A61" s="841">
        <f>C60</f>
        <v>0.75</v>
      </c>
      <c r="B61" s="842" t="str">
        <f t="shared" si="1"/>
        <v>to</v>
      </c>
      <c r="C61" s="1047">
        <v>0.77083333333333304</v>
      </c>
      <c r="D61" s="1600" t="s">
        <v>1609</v>
      </c>
      <c r="E61" s="1600"/>
      <c r="F61" s="1600"/>
      <c r="G61" s="1600"/>
      <c r="H61" s="1600"/>
      <c r="I61" s="1600"/>
      <c r="J61" s="1601"/>
      <c r="BD61" s="837">
        <v>0.61458333333333304</v>
      </c>
    </row>
    <row r="62" spans="1:56" ht="12" customHeight="1">
      <c r="A62" s="841">
        <f t="shared" ref="A62:A65" si="2">C61</f>
        <v>0.77083333333333304</v>
      </c>
      <c r="B62" s="842" t="str">
        <f t="shared" si="1"/>
        <v>to</v>
      </c>
      <c r="C62" s="839">
        <v>0.83333333333333304</v>
      </c>
      <c r="D62" s="1633" t="s">
        <v>1574</v>
      </c>
      <c r="E62" s="1633"/>
      <c r="F62" s="1633"/>
      <c r="G62" s="1633"/>
      <c r="H62" s="1633"/>
      <c r="I62" s="1633"/>
      <c r="J62" s="1634"/>
      <c r="BD62" s="837">
        <v>0.625</v>
      </c>
    </row>
    <row r="63" spans="1:56" ht="12" customHeight="1">
      <c r="A63" s="841">
        <f t="shared" si="2"/>
        <v>0.83333333333333304</v>
      </c>
      <c r="B63" s="842" t="str">
        <f t="shared" si="1"/>
        <v>to</v>
      </c>
      <c r="C63" s="839">
        <v>0.9375</v>
      </c>
      <c r="D63" s="1600" t="s">
        <v>1613</v>
      </c>
      <c r="E63" s="1600"/>
      <c r="F63" s="1600"/>
      <c r="G63" s="1600"/>
      <c r="H63" s="1600"/>
      <c r="I63" s="1600"/>
      <c r="J63" s="1601"/>
      <c r="BD63" s="837">
        <v>0.63541666666666696</v>
      </c>
    </row>
    <row r="64" spans="1:56" ht="12" customHeight="1">
      <c r="A64" s="841">
        <f t="shared" si="2"/>
        <v>0.9375</v>
      </c>
      <c r="B64" s="842" t="str">
        <f t="shared" si="1"/>
        <v>to</v>
      </c>
      <c r="C64" s="839">
        <v>0.98958333333333304</v>
      </c>
      <c r="D64" s="1633" t="s">
        <v>1574</v>
      </c>
      <c r="E64" s="1633"/>
      <c r="F64" s="1633"/>
      <c r="G64" s="1633"/>
      <c r="H64" s="1633"/>
      <c r="I64" s="1633"/>
      <c r="J64" s="1634"/>
      <c r="BD64" s="837">
        <v>0.64583333333333304</v>
      </c>
    </row>
    <row r="65" spans="1:56" ht="12" customHeight="1">
      <c r="A65" s="841">
        <f t="shared" si="2"/>
        <v>0.98958333333333304</v>
      </c>
      <c r="B65" s="842" t="str">
        <f t="shared" si="1"/>
        <v>to</v>
      </c>
      <c r="C65" s="839">
        <v>0</v>
      </c>
      <c r="D65" s="1600" t="s">
        <v>1589</v>
      </c>
      <c r="E65" s="1639"/>
      <c r="F65" s="1639"/>
      <c r="G65" s="1639"/>
      <c r="H65" s="1639"/>
      <c r="I65" s="1639"/>
      <c r="J65" s="1640"/>
      <c r="BD65" s="837">
        <v>0.65625</v>
      </c>
    </row>
    <row r="66" spans="1:56" ht="12" customHeight="1">
      <c r="A66" s="1544" t="s">
        <v>85</v>
      </c>
      <c r="B66" s="1545"/>
      <c r="C66" s="1546"/>
      <c r="D66" s="818" t="str">
        <f>'DATA SHEET'!AF5</f>
        <v>Robyn Luft</v>
      </c>
      <c r="E66" s="819" t="str">
        <f>'DATA SHEET'!AF6</f>
        <v>(403) 318-2327</v>
      </c>
      <c r="F66" s="820" t="s">
        <v>7</v>
      </c>
      <c r="G66" s="818" t="str">
        <f>'DATA SHEET'!AF21</f>
        <v>Bik Sandhu</v>
      </c>
      <c r="H66" s="819" t="str">
        <f>'DATA SHEET'!AF22</f>
        <v>(403) 369-3399</v>
      </c>
      <c r="I66" s="820" t="s">
        <v>86</v>
      </c>
      <c r="J66" s="821">
        <f>'Cost Week 1'!M60</f>
        <v>95207.98</v>
      </c>
      <c r="BD66" s="837">
        <v>0.75</v>
      </c>
    </row>
    <row r="67" spans="1:56" ht="12" customHeight="1">
      <c r="A67" s="1519" t="s">
        <v>11</v>
      </c>
      <c r="B67" s="1520"/>
      <c r="C67" s="1521"/>
      <c r="D67" s="355" t="str">
        <f>'DATA SHEET'!H27</f>
        <v>Stampede Drilling</v>
      </c>
      <c r="E67" s="356">
        <f>'DATA SHEET'!H28</f>
        <v>21</v>
      </c>
      <c r="F67" s="574" t="s">
        <v>207</v>
      </c>
      <c r="G67" s="1588" t="s">
        <v>1202</v>
      </c>
      <c r="H67" s="1539"/>
      <c r="I67" s="574" t="s">
        <v>87</v>
      </c>
      <c r="J67" s="46">
        <f>'Cost Week 1'!M61</f>
        <v>1938796.21</v>
      </c>
      <c r="BD67" s="837">
        <v>0.76041666666666696</v>
      </c>
    </row>
    <row r="68" spans="1:56" ht="12" customHeight="1">
      <c r="A68" s="1519" t="s">
        <v>32</v>
      </c>
      <c r="B68" s="1520"/>
      <c r="C68" s="1521"/>
      <c r="D68" s="355" t="str">
        <f>'DATA SHEET'!H29</f>
        <v>Dan Chabot</v>
      </c>
      <c r="E68" s="356" t="str">
        <f>'DATA SHEET'!H30</f>
        <v>(780) 222-1051</v>
      </c>
      <c r="F68" s="1572" t="s">
        <v>219</v>
      </c>
      <c r="G68" s="1573"/>
      <c r="H68" s="1618" t="s">
        <v>1614</v>
      </c>
      <c r="I68" s="1575"/>
      <c r="J68" s="1576"/>
      <c r="BD68" s="837">
        <v>0.77083333333333304</v>
      </c>
    </row>
    <row r="69" spans="1:56" ht="12" customHeight="1">
      <c r="A69" s="1522" t="s">
        <v>208</v>
      </c>
      <c r="B69" s="1523"/>
      <c r="C69" s="1524"/>
      <c r="D69" s="1577" t="str">
        <f>'DATA SHEET'!B77</f>
        <v xml:space="preserve">From Valleyview:North on hwy 49 to hwy 669 east on hwy 669 33.8km to hwy 747 south on hwy 747 10km  turn right into location </v>
      </c>
      <c r="E69" s="1577"/>
      <c r="F69" s="1577"/>
      <c r="G69" s="1577"/>
      <c r="H69" s="1577"/>
      <c r="I69" s="1577"/>
      <c r="J69" s="1578"/>
      <c r="BD69" s="837">
        <v>0.78125</v>
      </c>
    </row>
    <row r="70" spans="1:56" ht="12" customHeight="1">
      <c r="BD70" s="837">
        <v>0.79166666666666696</v>
      </c>
    </row>
    <row r="71" spans="1:56" ht="12" customHeight="1">
      <c r="BD71" s="837">
        <v>0.80208333333333304</v>
      </c>
    </row>
    <row r="72" spans="1:56" ht="12" customHeight="1">
      <c r="BD72" s="837">
        <v>0.8125</v>
      </c>
    </row>
    <row r="73" spans="1:56" ht="12" customHeight="1">
      <c r="BD73" s="837">
        <v>0.82291666666666696</v>
      </c>
    </row>
    <row r="74" spans="1:56" ht="12" customHeight="1">
      <c r="BD74" s="837">
        <v>0.83333333333333304</v>
      </c>
    </row>
    <row r="75" spans="1:56" ht="12" customHeight="1">
      <c r="BD75" s="837">
        <v>0.84375</v>
      </c>
    </row>
    <row r="76" spans="1:56" ht="12" customHeight="1">
      <c r="BD76" s="837">
        <v>0.85416666666666696</v>
      </c>
    </row>
    <row r="77" spans="1:56" ht="12" customHeight="1">
      <c r="BD77" s="837">
        <v>0.86458333333333304</v>
      </c>
    </row>
    <row r="78" spans="1:56" ht="12" customHeight="1">
      <c r="BD78" s="837">
        <v>0.875</v>
      </c>
    </row>
    <row r="79" spans="1:56" ht="12" customHeight="1">
      <c r="BD79" s="837">
        <v>0.88541666666666696</v>
      </c>
    </row>
    <row r="80" spans="1:56" ht="12" customHeight="1">
      <c r="BD80" s="837">
        <v>0.89583333333333304</v>
      </c>
    </row>
    <row r="81" spans="56:56" ht="12" customHeight="1">
      <c r="BD81" s="837">
        <v>0.90625</v>
      </c>
    </row>
    <row r="82" spans="56:56" ht="12" customHeight="1">
      <c r="BD82" s="837">
        <v>0.91666666666666696</v>
      </c>
    </row>
    <row r="83" spans="56:56" ht="12" customHeight="1">
      <c r="BD83" s="837">
        <v>0.92708333333333304</v>
      </c>
    </row>
    <row r="84" spans="56:56" ht="12" customHeight="1">
      <c r="BD84" s="837">
        <v>0.9375</v>
      </c>
    </row>
    <row r="85" spans="56:56" ht="12" customHeight="1">
      <c r="BD85" s="837">
        <v>0.94791666666666696</v>
      </c>
    </row>
    <row r="86" spans="56:56" ht="12" customHeight="1">
      <c r="BD86" s="837">
        <v>0.95833333333333304</v>
      </c>
    </row>
    <row r="87" spans="56:56" ht="12" customHeight="1">
      <c r="BD87" s="837">
        <v>0.96875</v>
      </c>
    </row>
    <row r="88" spans="56:56" ht="12" customHeight="1">
      <c r="BD88" s="837">
        <v>0.97916666666666696</v>
      </c>
    </row>
    <row r="89" spans="56:56" ht="12" customHeight="1">
      <c r="BD89" s="837">
        <v>0.98958333333333304</v>
      </c>
    </row>
    <row r="90" spans="56:56" ht="12" customHeight="1">
      <c r="BD90" s="837">
        <v>1</v>
      </c>
    </row>
  </sheetData>
  <mergeCells count="72">
    <mergeCell ref="D65:J65"/>
    <mergeCell ref="A69:C69"/>
    <mergeCell ref="D69:J69"/>
    <mergeCell ref="A66:C66"/>
    <mergeCell ref="A67:C67"/>
    <mergeCell ref="G67:H67"/>
    <mergeCell ref="A68:C68"/>
    <mergeCell ref="F68:G68"/>
    <mergeCell ref="H68:J68"/>
    <mergeCell ref="D60:J60"/>
    <mergeCell ref="D61:J61"/>
    <mergeCell ref="D62:J62"/>
    <mergeCell ref="D63:J63"/>
    <mergeCell ref="D64:J64"/>
    <mergeCell ref="D59:J59"/>
    <mergeCell ref="A42:C42"/>
    <mergeCell ref="A44:C44"/>
    <mergeCell ref="A45:C45"/>
    <mergeCell ref="A46:C46"/>
    <mergeCell ref="A47:C47"/>
    <mergeCell ref="D53:J53"/>
    <mergeCell ref="D54:J54"/>
    <mergeCell ref="D55:J55"/>
    <mergeCell ref="D56:J56"/>
    <mergeCell ref="D57:J57"/>
    <mergeCell ref="D58:J58"/>
    <mergeCell ref="D51:J51"/>
    <mergeCell ref="D50:J50"/>
    <mergeCell ref="D52:J52"/>
    <mergeCell ref="A41:C41"/>
    <mergeCell ref="A28:C28"/>
    <mergeCell ref="A29:C29"/>
    <mergeCell ref="A30:C30"/>
    <mergeCell ref="A31:C31"/>
    <mergeCell ref="A32:C32"/>
    <mergeCell ref="A33:C33"/>
    <mergeCell ref="A35:C35"/>
    <mergeCell ref="A36:C36"/>
    <mergeCell ref="A37:C37"/>
    <mergeCell ref="A39:C39"/>
    <mergeCell ref="A40:C40"/>
    <mergeCell ref="A26:C26"/>
    <mergeCell ref="A12:C12"/>
    <mergeCell ref="A13:C13"/>
    <mergeCell ref="A14:C14"/>
    <mergeCell ref="A15:C15"/>
    <mergeCell ref="A16:C16"/>
    <mergeCell ref="A17:C17"/>
    <mergeCell ref="A18:C18"/>
    <mergeCell ref="A21:C21"/>
    <mergeCell ref="A22:C22"/>
    <mergeCell ref="A24:C24"/>
    <mergeCell ref="A25:C25"/>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s>
  <conditionalFormatting sqref="J66">
    <cfRule type="expression" dxfId="175" priority="2">
      <formula>ISBLANK(J66)</formula>
    </cfRule>
  </conditionalFormatting>
  <conditionalFormatting sqref="J67">
    <cfRule type="expression" dxfId="174" priority="1">
      <formula>ISBLANK($J$67)</formula>
    </cfRule>
  </conditionalFormatting>
  <dataValidations count="1">
    <dataValidation type="list" allowBlank="1" showInputMessage="1" showErrorMessage="1" sqref="C50:C65 A50:A65" xr:uid="{902714A1-B5A0-469A-9A94-11222768023E}">
      <formula1>$BD$2:$BD$90</formula1>
    </dataValidation>
  </dataValidations>
  <printOptions horizontalCentered="1"/>
  <pageMargins left="0.5" right="0.5" top="0.5" bottom="0" header="0" footer="0"/>
  <pageSetup scale="84" orientation="portrait" horizontalDpi="4294967294" verticalDpi="360"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DE815-52EB-4E55-8EED-C97D5BED2999}">
  <sheetPr codeName="Sheet117">
    <pageSetUpPr fitToPage="1"/>
  </sheetPr>
  <dimension ref="A1:BD91"/>
  <sheetViews>
    <sheetView showGridLines="0" zoomScale="150" zoomScaleNormal="150" workbookViewId="0">
      <selection activeCell="G4" sqref="G4"/>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45541</v>
      </c>
      <c r="E4" s="1663"/>
      <c r="F4" s="825" t="s">
        <v>201</v>
      </c>
      <c r="G4" s="1072" t="s">
        <v>1668</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1628</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592" t="s">
        <v>1629</v>
      </c>
      <c r="E8" s="1575"/>
      <c r="F8" s="1593"/>
      <c r="G8" s="1576"/>
      <c r="H8" s="364" t="s">
        <v>204</v>
      </c>
      <c r="I8" s="1625">
        <v>45539</v>
      </c>
      <c r="J8" s="1590"/>
      <c r="BD8" s="837">
        <v>6.25E-2</v>
      </c>
    </row>
    <row r="9" spans="1:56" ht="12" customHeight="1">
      <c r="A9" s="1553" t="s">
        <v>218</v>
      </c>
      <c r="B9" s="1554"/>
      <c r="C9" s="1555"/>
      <c r="D9" s="1579" t="s">
        <v>1627</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1605</v>
      </c>
      <c r="G11" s="801" t="s">
        <v>50</v>
      </c>
      <c r="H11" s="808" t="str">
        <f>'DATA SHEET'!H52</f>
        <v>Roberto</v>
      </c>
      <c r="I11" s="809" t="s">
        <v>40</v>
      </c>
      <c r="J11" s="361" t="s">
        <v>51</v>
      </c>
      <c r="BD11" s="837">
        <v>9.375E-2</v>
      </c>
    </row>
    <row r="12" spans="1:56" ht="12" customHeight="1">
      <c r="A12" s="1540" t="s">
        <v>26</v>
      </c>
      <c r="B12" s="1541"/>
      <c r="C12" s="1543"/>
      <c r="D12" s="35">
        <v>50</v>
      </c>
      <c r="E12" s="357" t="s">
        <v>173</v>
      </c>
      <c r="F12" s="1077">
        <v>7.5</v>
      </c>
      <c r="G12" s="358" t="s">
        <v>53</v>
      </c>
      <c r="H12" s="33">
        <v>11.3</v>
      </c>
      <c r="I12" s="1125" t="s">
        <v>1561</v>
      </c>
      <c r="J12" s="1110">
        <v>26</v>
      </c>
      <c r="BD12" s="837">
        <v>0.104166666666667</v>
      </c>
    </row>
    <row r="13" spans="1:56" ht="12" customHeight="1">
      <c r="A13" s="1540" t="s">
        <v>54</v>
      </c>
      <c r="B13" s="1541"/>
      <c r="C13" s="1543"/>
      <c r="D13" s="35">
        <v>1130</v>
      </c>
      <c r="E13" s="357" t="s">
        <v>57</v>
      </c>
      <c r="F13" s="1094">
        <v>1</v>
      </c>
      <c r="G13" s="358" t="s">
        <v>237</v>
      </c>
      <c r="H13" s="1131">
        <v>20.5</v>
      </c>
      <c r="I13" s="1113" t="s">
        <v>1623</v>
      </c>
      <c r="J13" s="295">
        <v>2</v>
      </c>
      <c r="BD13" s="837">
        <v>0.114583333333333</v>
      </c>
    </row>
    <row r="14" spans="1:56" ht="12" customHeight="1">
      <c r="A14" s="1540" t="s">
        <v>52</v>
      </c>
      <c r="B14" s="1541"/>
      <c r="C14" s="1543"/>
      <c r="D14" s="1075">
        <v>15</v>
      </c>
      <c r="E14" s="357" t="s">
        <v>61</v>
      </c>
      <c r="F14" s="1090">
        <v>12000</v>
      </c>
      <c r="G14" s="358" t="s">
        <v>236</v>
      </c>
      <c r="H14" s="1132">
        <v>29.9</v>
      </c>
      <c r="I14" s="1113" t="s">
        <v>1556</v>
      </c>
      <c r="J14" s="295">
        <v>35</v>
      </c>
      <c r="BD14" s="837">
        <v>0.125</v>
      </c>
    </row>
    <row r="15" spans="1:56" ht="12" customHeight="1">
      <c r="A15" s="1540" t="s">
        <v>55</v>
      </c>
      <c r="B15" s="1541"/>
      <c r="C15" s="1543"/>
      <c r="D15" s="1076">
        <v>7</v>
      </c>
      <c r="E15" s="357" t="s">
        <v>60</v>
      </c>
      <c r="F15" s="1096">
        <v>40</v>
      </c>
      <c r="G15" s="358" t="s">
        <v>223</v>
      </c>
      <c r="H15" s="1132">
        <v>45.8</v>
      </c>
      <c r="I15" s="1113" t="s">
        <v>1557</v>
      </c>
      <c r="J15" s="295">
        <v>3</v>
      </c>
      <c r="BD15" s="837">
        <v>0.13541666666666699</v>
      </c>
    </row>
    <row r="16" spans="1:56" ht="12" customHeight="1">
      <c r="A16" s="1540" t="s">
        <v>172</v>
      </c>
      <c r="B16" s="1541"/>
      <c r="C16" s="1543"/>
      <c r="D16" s="1062" t="s">
        <v>1622</v>
      </c>
      <c r="E16" s="357" t="s">
        <v>27</v>
      </c>
      <c r="F16" s="38">
        <v>8.1300000000000008</v>
      </c>
      <c r="G16" s="358" t="s">
        <v>224</v>
      </c>
      <c r="H16" s="34">
        <f>SUM(H13:H15)</f>
        <v>96.199999999999989</v>
      </c>
      <c r="I16" s="1113" t="s">
        <v>1558</v>
      </c>
      <c r="J16" s="1057">
        <v>5</v>
      </c>
      <c r="BD16" s="837">
        <v>0.14583333333333301</v>
      </c>
    </row>
    <row r="17" spans="1:56" ht="12" customHeight="1">
      <c r="A17" s="1540" t="s">
        <v>56</v>
      </c>
      <c r="B17" s="1541"/>
      <c r="C17" s="1543"/>
      <c r="D17" s="35">
        <v>10</v>
      </c>
      <c r="E17" s="357" t="s">
        <v>58</v>
      </c>
      <c r="F17" s="38">
        <v>0</v>
      </c>
      <c r="G17" s="359" t="s">
        <v>59</v>
      </c>
      <c r="H17" s="53">
        <f>H14/(H25+H26)</f>
        <v>21.479885057471261</v>
      </c>
      <c r="I17" s="1126" t="s">
        <v>1602</v>
      </c>
      <c r="J17" s="295">
        <v>14</v>
      </c>
      <c r="BD17" s="837">
        <v>0.15625</v>
      </c>
    </row>
    <row r="18" spans="1:56" ht="12" customHeight="1">
      <c r="A18" s="1540" t="s">
        <v>247</v>
      </c>
      <c r="B18" s="1541"/>
      <c r="C18" s="1543"/>
      <c r="D18" s="1080">
        <v>3.7</v>
      </c>
      <c r="E18" s="810" t="s">
        <v>248</v>
      </c>
      <c r="F18" s="1093"/>
      <c r="G18" s="360" t="s">
        <v>62</v>
      </c>
      <c r="H18" s="54">
        <f>H16/(H25+H26)</f>
        <v>69.109195402298838</v>
      </c>
      <c r="I18" s="1129" t="s">
        <v>1604</v>
      </c>
      <c r="J18" s="1121">
        <v>22</v>
      </c>
      <c r="BD18" s="837">
        <v>0.16666666666666699</v>
      </c>
    </row>
    <row r="19" spans="1:56" ht="12" customHeight="1">
      <c r="A19" s="811"/>
      <c r="B19" s="30"/>
      <c r="C19" s="30"/>
      <c r="D19" s="30"/>
      <c r="E19" s="30"/>
      <c r="F19" s="30"/>
      <c r="G19" s="30"/>
      <c r="H19" s="55"/>
      <c r="I19" s="56" t="s">
        <v>1339</v>
      </c>
      <c r="J19" s="1128">
        <v>6</v>
      </c>
      <c r="BD19" s="837">
        <v>0.17708333333333301</v>
      </c>
    </row>
    <row r="20" spans="1:56" ht="14.1" customHeight="1">
      <c r="A20" s="803" t="s">
        <v>211</v>
      </c>
      <c r="B20" s="573"/>
      <c r="C20" s="573"/>
      <c r="D20" s="92"/>
      <c r="E20" s="109"/>
      <c r="F20" s="110"/>
      <c r="G20" s="109"/>
      <c r="H20" s="109"/>
      <c r="I20" s="1127" t="s">
        <v>1603</v>
      </c>
      <c r="J20" s="1119">
        <v>14</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1140</v>
      </c>
      <c r="E22" s="32">
        <v>1120</v>
      </c>
      <c r="F22" s="32">
        <v>1730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25">
        <v>116</v>
      </c>
      <c r="H25" s="597">
        <f>G25*F25</f>
        <v>1.3920000000000001</v>
      </c>
      <c r="I25" s="25">
        <v>19737</v>
      </c>
      <c r="J25" s="295" t="s">
        <v>1552</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1641</v>
      </c>
      <c r="I29" s="1055">
        <v>3431</v>
      </c>
      <c r="J29" s="295">
        <f>I29-H29</f>
        <v>1790</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15.25</v>
      </c>
      <c r="B32" s="1538"/>
      <c r="C32" s="1539"/>
      <c r="D32" s="1055">
        <v>36.25</v>
      </c>
      <c r="E32" s="26">
        <f>IF(D32="","",IF(J29="","",J29/D32))</f>
        <v>49.379310344827587</v>
      </c>
      <c r="F32" s="27">
        <v>8</v>
      </c>
      <c r="G32" s="25">
        <v>60</v>
      </c>
      <c r="H32" s="27">
        <v>36000</v>
      </c>
      <c r="I32" s="25">
        <v>81.34</v>
      </c>
      <c r="J32" s="41" t="s">
        <v>1595</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v>2860.02</v>
      </c>
      <c r="B36" s="1538"/>
      <c r="C36" s="1539"/>
      <c r="D36" s="1055">
        <v>90.06</v>
      </c>
      <c r="E36" s="1055">
        <v>2974.3</v>
      </c>
      <c r="F36" s="1055">
        <v>90.26</v>
      </c>
      <c r="G36" s="1055" t="s">
        <v>1620</v>
      </c>
      <c r="H36" s="1055">
        <v>89.01</v>
      </c>
      <c r="I36" s="1120" t="s">
        <v>1621</v>
      </c>
      <c r="J36" s="1057">
        <v>89.28</v>
      </c>
      <c r="BD36" s="837">
        <v>0.35416666666666702</v>
      </c>
    </row>
    <row r="37" spans="1:56" ht="12" customHeight="1">
      <c r="A37" s="1613">
        <v>2936.2</v>
      </c>
      <c r="B37" s="1529"/>
      <c r="C37" s="1530"/>
      <c r="D37" s="1056">
        <v>90.5</v>
      </c>
      <c r="E37" s="1056">
        <v>3126.86</v>
      </c>
      <c r="F37" s="1056">
        <v>89.61</v>
      </c>
      <c r="G37" s="1056">
        <v>3357.21</v>
      </c>
      <c r="H37" s="1056">
        <v>88.14</v>
      </c>
      <c r="I37" s="1056">
        <v>3395.49</v>
      </c>
      <c r="J37" s="1121">
        <v>89.26</v>
      </c>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26">
        <v>15.25</v>
      </c>
      <c r="E45" s="29"/>
      <c r="F45" s="26"/>
      <c r="G45" s="29">
        <v>0.75</v>
      </c>
      <c r="H45" s="26"/>
      <c r="I45" s="26"/>
      <c r="J45" s="31">
        <v>7.5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40">
        <v>0.5</v>
      </c>
      <c r="J47" s="114">
        <f>SUM(A48:J48)</f>
        <v>24</v>
      </c>
      <c r="BD47" s="837">
        <v>0.46875</v>
      </c>
    </row>
    <row r="48" spans="1:56" ht="2.25" customHeight="1">
      <c r="A48" s="816"/>
      <c r="B48" s="115"/>
      <c r="C48" s="115"/>
      <c r="D48" s="616">
        <f>SUM(A45:J45)</f>
        <v>23.5</v>
      </c>
      <c r="E48" s="115"/>
      <c r="F48" s="115"/>
      <c r="G48" s="115"/>
      <c r="H48" s="616">
        <f>SUM(A47:I47)</f>
        <v>0.5</v>
      </c>
      <c r="I48" s="115"/>
      <c r="J48" s="817"/>
      <c r="BD48" s="837">
        <v>0.47916666666666702</v>
      </c>
    </row>
    <row r="49" spans="1:56" ht="14.1" customHeight="1">
      <c r="A49" s="803" t="s">
        <v>253</v>
      </c>
      <c r="B49" s="573"/>
      <c r="C49" s="573"/>
      <c r="D49" s="116"/>
      <c r="E49" s="109"/>
      <c r="F49" s="117"/>
      <c r="G49" s="109"/>
      <c r="H49" s="109"/>
      <c r="I49" s="109"/>
      <c r="J49" s="815"/>
      <c r="K49" s="1142"/>
      <c r="BD49" s="837">
        <v>0.48958333333333298</v>
      </c>
    </row>
    <row r="50" spans="1:56" ht="12" customHeight="1">
      <c r="A50" s="840">
        <v>0</v>
      </c>
      <c r="B50" s="843" t="str">
        <f>IF(A50&lt;&gt;"","to","")</f>
        <v>to</v>
      </c>
      <c r="C50" s="1148">
        <v>0.13541666666666699</v>
      </c>
      <c r="D50" s="1517" t="s">
        <v>1610</v>
      </c>
      <c r="E50" s="1635"/>
      <c r="F50" s="1635"/>
      <c r="G50" s="1635"/>
      <c r="H50" s="1635"/>
      <c r="I50" s="1635"/>
      <c r="J50" s="1636"/>
      <c r="BD50" s="837">
        <v>0.5</v>
      </c>
    </row>
    <row r="51" spans="1:56" ht="12" customHeight="1">
      <c r="A51" s="841">
        <f t="shared" ref="A51:A60" si="0">C50</f>
        <v>0.13541666666666699</v>
      </c>
      <c r="B51" s="842" t="str">
        <f>IF(A51&lt;&gt;"","to","")</f>
        <v>to</v>
      </c>
      <c r="C51" s="1047">
        <v>0.20833333333333301</v>
      </c>
      <c r="D51" s="1600" t="s">
        <v>1574</v>
      </c>
      <c r="E51" s="1639"/>
      <c r="F51" s="1639"/>
      <c r="G51" s="1639"/>
      <c r="H51" s="1639"/>
      <c r="I51" s="1639"/>
      <c r="J51" s="1640"/>
      <c r="BD51" s="837">
        <v>0.51041666666666696</v>
      </c>
    </row>
    <row r="52" spans="1:56" ht="12" customHeight="1">
      <c r="A52" s="841">
        <f t="shared" si="0"/>
        <v>0.20833333333333301</v>
      </c>
      <c r="B52" s="842" t="str">
        <f t="shared" ref="B52:B65" si="1">IF(A52&lt;&gt;"","to","")</f>
        <v>to</v>
      </c>
      <c r="C52" s="1047">
        <v>0.21875</v>
      </c>
      <c r="D52" s="1600" t="s">
        <v>1589</v>
      </c>
      <c r="E52" s="1639"/>
      <c r="F52" s="1639"/>
      <c r="G52" s="1639"/>
      <c r="H52" s="1639"/>
      <c r="I52" s="1639"/>
      <c r="J52" s="1640"/>
      <c r="BD52" s="837">
        <v>0.52083333333333304</v>
      </c>
    </row>
    <row r="53" spans="1:56" ht="12" customHeight="1">
      <c r="A53" s="841">
        <f t="shared" si="0"/>
        <v>0.21875</v>
      </c>
      <c r="B53" s="842" t="str">
        <f t="shared" si="1"/>
        <v>to</v>
      </c>
      <c r="C53" s="1047">
        <v>0.25</v>
      </c>
      <c r="D53" s="1600" t="s">
        <v>1616</v>
      </c>
      <c r="E53" s="1639"/>
      <c r="F53" s="1639"/>
      <c r="G53" s="1639"/>
      <c r="H53" s="1639"/>
      <c r="I53" s="1639"/>
      <c r="J53" s="1640"/>
      <c r="BD53" s="837">
        <v>0.53125</v>
      </c>
    </row>
    <row r="54" spans="1:56" ht="12" customHeight="1">
      <c r="A54" s="841">
        <f t="shared" si="0"/>
        <v>0.25</v>
      </c>
      <c r="B54" s="842" t="str">
        <f t="shared" si="1"/>
        <v>to</v>
      </c>
      <c r="C54" s="1047">
        <v>0.26041666666666702</v>
      </c>
      <c r="D54" s="1609" t="s">
        <v>1611</v>
      </c>
      <c r="E54" s="1609"/>
      <c r="F54" s="1609"/>
      <c r="G54" s="1609"/>
      <c r="H54" s="1609"/>
      <c r="I54" s="1609"/>
      <c r="J54" s="1630"/>
      <c r="BD54" s="837">
        <v>0.54166666666666696</v>
      </c>
    </row>
    <row r="55" spans="1:56" ht="12" customHeight="1">
      <c r="A55" s="841">
        <f t="shared" si="0"/>
        <v>0.26041666666666702</v>
      </c>
      <c r="B55" s="842" t="str">
        <f t="shared" si="1"/>
        <v>to</v>
      </c>
      <c r="C55" s="1047">
        <v>0.30208333333333298</v>
      </c>
      <c r="D55" s="1600" t="s">
        <v>1617</v>
      </c>
      <c r="E55" s="1639"/>
      <c r="F55" s="1639"/>
      <c r="G55" s="1639"/>
      <c r="H55" s="1639"/>
      <c r="I55" s="1639"/>
      <c r="J55" s="1640"/>
      <c r="BD55" s="837">
        <v>0.55208333333333304</v>
      </c>
    </row>
    <row r="56" spans="1:56" ht="12" customHeight="1">
      <c r="A56" s="841">
        <f t="shared" si="0"/>
        <v>0.30208333333333298</v>
      </c>
      <c r="B56" s="842" t="str">
        <f t="shared" si="1"/>
        <v>to</v>
      </c>
      <c r="C56" s="1047">
        <v>0.33333333333333298</v>
      </c>
      <c r="D56" s="1600" t="s">
        <v>1574</v>
      </c>
      <c r="E56" s="1639"/>
      <c r="F56" s="1639"/>
      <c r="G56" s="1639"/>
      <c r="H56" s="1639"/>
      <c r="I56" s="1639"/>
      <c r="J56" s="1640"/>
      <c r="BD56" s="837">
        <v>0.5625</v>
      </c>
    </row>
    <row r="57" spans="1:56" ht="12" customHeight="1">
      <c r="A57" s="841">
        <f t="shared" si="0"/>
        <v>0.33333333333333298</v>
      </c>
      <c r="B57" s="842" t="str">
        <f t="shared" si="1"/>
        <v>to</v>
      </c>
      <c r="C57" s="1047">
        <v>0.60416666666666663</v>
      </c>
      <c r="D57" s="1608" t="s">
        <v>1626</v>
      </c>
      <c r="E57" s="1600"/>
      <c r="F57" s="1600"/>
      <c r="G57" s="1600"/>
      <c r="H57" s="1600"/>
      <c r="I57" s="1600"/>
      <c r="J57" s="1601"/>
      <c r="BD57" s="837">
        <v>0.57291666666666696</v>
      </c>
    </row>
    <row r="58" spans="1:56" ht="12" customHeight="1">
      <c r="A58" s="841">
        <f t="shared" si="0"/>
        <v>0.60416666666666663</v>
      </c>
      <c r="B58" s="842" t="str">
        <f t="shared" si="1"/>
        <v>to</v>
      </c>
      <c r="C58" s="1047">
        <v>0.72916666666666663</v>
      </c>
      <c r="D58" s="1600" t="s">
        <v>1574</v>
      </c>
      <c r="E58" s="1639"/>
      <c r="F58" s="1639"/>
      <c r="G58" s="1639"/>
      <c r="H58" s="1639"/>
      <c r="I58" s="1639"/>
      <c r="J58" s="1640"/>
      <c r="BD58" s="837">
        <v>0.58333333333333304</v>
      </c>
    </row>
    <row r="59" spans="1:56" ht="12" customHeight="1">
      <c r="A59" s="841">
        <f t="shared" si="0"/>
        <v>0.72916666666666663</v>
      </c>
      <c r="B59" s="842" t="str">
        <f t="shared" si="1"/>
        <v>to</v>
      </c>
      <c r="C59" s="1047">
        <v>0.73958333333333337</v>
      </c>
      <c r="D59" s="1600" t="s">
        <v>1589</v>
      </c>
      <c r="E59" s="1639"/>
      <c r="F59" s="1639"/>
      <c r="G59" s="1639"/>
      <c r="H59" s="1639"/>
      <c r="I59" s="1639"/>
      <c r="J59" s="1640"/>
      <c r="BD59" s="837">
        <v>0.59375</v>
      </c>
    </row>
    <row r="60" spans="1:56" ht="12" customHeight="1">
      <c r="A60" s="841">
        <f t="shared" si="0"/>
        <v>0.73958333333333337</v>
      </c>
      <c r="B60" s="842" t="str">
        <f t="shared" si="1"/>
        <v>to</v>
      </c>
      <c r="C60" s="1047">
        <v>0.75</v>
      </c>
      <c r="D60" s="1609" t="s">
        <v>1611</v>
      </c>
      <c r="E60" s="1609"/>
      <c r="F60" s="1609"/>
      <c r="G60" s="1609"/>
      <c r="H60" s="1609"/>
      <c r="I60" s="1609"/>
      <c r="J60" s="1630"/>
      <c r="BD60" s="837">
        <v>0.60416666666666696</v>
      </c>
    </row>
    <row r="61" spans="1:56" ht="12" customHeight="1">
      <c r="A61" s="841">
        <f>C60</f>
        <v>0.75</v>
      </c>
      <c r="B61" s="842" t="str">
        <f t="shared" si="1"/>
        <v>to</v>
      </c>
      <c r="C61" s="1047">
        <v>0.79166666666666663</v>
      </c>
      <c r="D61" s="1600" t="s">
        <v>1618</v>
      </c>
      <c r="E61" s="1639"/>
      <c r="F61" s="1639"/>
      <c r="G61" s="1639"/>
      <c r="H61" s="1639"/>
      <c r="I61" s="1639"/>
      <c r="J61" s="1640"/>
      <c r="BD61" s="837">
        <v>0.61458333333333304</v>
      </c>
    </row>
    <row r="62" spans="1:56" ht="12" customHeight="1">
      <c r="A62" s="841">
        <f t="shared" ref="A62:A64" si="2">C61</f>
        <v>0.79166666666666663</v>
      </c>
      <c r="B62" s="842" t="str">
        <f t="shared" si="1"/>
        <v>to</v>
      </c>
      <c r="C62" s="1047">
        <v>0.83333333333333337</v>
      </c>
      <c r="D62" s="1600" t="s">
        <v>1574</v>
      </c>
      <c r="E62" s="1639"/>
      <c r="F62" s="1639"/>
      <c r="G62" s="1639"/>
      <c r="H62" s="1639"/>
      <c r="I62" s="1639"/>
      <c r="J62" s="1640"/>
      <c r="BD62" s="837">
        <v>0.625</v>
      </c>
    </row>
    <row r="63" spans="1:56" ht="12" customHeight="1">
      <c r="A63" s="841">
        <f t="shared" si="2"/>
        <v>0.83333333333333337</v>
      </c>
      <c r="B63" s="842" t="str">
        <f t="shared" si="1"/>
        <v>to</v>
      </c>
      <c r="C63" s="1047">
        <v>0.94791666666666663</v>
      </c>
      <c r="D63" s="1600" t="s">
        <v>1619</v>
      </c>
      <c r="E63" s="1639"/>
      <c r="F63" s="1639"/>
      <c r="G63" s="1639"/>
      <c r="H63" s="1639"/>
      <c r="I63" s="1639"/>
      <c r="J63" s="1640"/>
      <c r="BD63" s="837">
        <v>0.63541666666666696</v>
      </c>
    </row>
    <row r="64" spans="1:56" ht="12" customHeight="1">
      <c r="A64" s="841">
        <f t="shared" si="2"/>
        <v>0.94791666666666663</v>
      </c>
      <c r="B64" s="842" t="str">
        <f t="shared" si="1"/>
        <v>to</v>
      </c>
      <c r="C64" s="1047">
        <v>0.98958333333333337</v>
      </c>
      <c r="D64" s="1600" t="s">
        <v>1574</v>
      </c>
      <c r="E64" s="1639"/>
      <c r="F64" s="1639"/>
      <c r="G64" s="1639"/>
      <c r="H64" s="1639"/>
      <c r="I64" s="1639"/>
      <c r="J64" s="1640"/>
      <c r="BD64" s="837">
        <v>0.64583333333333304</v>
      </c>
    </row>
    <row r="65" spans="1:56" ht="12" customHeight="1">
      <c r="A65" s="1149">
        <f>C64</f>
        <v>0.98958333333333337</v>
      </c>
      <c r="B65" s="1143" t="str">
        <f t="shared" si="1"/>
        <v>to</v>
      </c>
      <c r="C65" s="1150">
        <v>0</v>
      </c>
      <c r="D65" s="1623" t="s">
        <v>1589</v>
      </c>
      <c r="E65" s="1660"/>
      <c r="F65" s="1660"/>
      <c r="G65" s="1660"/>
      <c r="H65" s="1660"/>
      <c r="I65" s="1660"/>
      <c r="J65" s="1661"/>
      <c r="BD65" s="837">
        <v>0.65625</v>
      </c>
    </row>
    <row r="66" spans="1:56" ht="12" customHeight="1">
      <c r="A66" s="1145"/>
      <c r="B66" s="1134"/>
      <c r="C66" s="1151"/>
      <c r="D66" s="1146"/>
      <c r="E66" s="1147"/>
      <c r="F66" s="1147"/>
      <c r="G66" s="1147"/>
      <c r="H66" s="1147"/>
      <c r="I66" s="1147"/>
      <c r="J66" s="1144"/>
      <c r="BD66" s="837"/>
    </row>
    <row r="67" spans="1:56" ht="12" customHeight="1">
      <c r="A67" s="1646" t="s">
        <v>85</v>
      </c>
      <c r="B67" s="1647"/>
      <c r="C67" s="1648"/>
      <c r="D67" s="1136" t="str">
        <f>'DATA SHEET'!AF5</f>
        <v>Robyn Luft</v>
      </c>
      <c r="E67" s="1137" t="str">
        <f>'DATA SHEET'!AF6</f>
        <v>(403) 318-2327</v>
      </c>
      <c r="F67" s="1138" t="s">
        <v>7</v>
      </c>
      <c r="G67" s="1136" t="str">
        <f>'DATA SHEET'!AF21</f>
        <v>Bik Sandhu</v>
      </c>
      <c r="H67" s="1137" t="str">
        <f>'DATA SHEET'!AF22</f>
        <v>(403) 369-3399</v>
      </c>
      <c r="I67" s="1138" t="s">
        <v>86</v>
      </c>
      <c r="J67" s="1135">
        <f>'Cost Week 1'!N60</f>
        <v>107285</v>
      </c>
      <c r="BD67" s="837">
        <v>0.75</v>
      </c>
    </row>
    <row r="68" spans="1:56" ht="12" customHeight="1">
      <c r="A68" s="1649" t="s">
        <v>11</v>
      </c>
      <c r="B68" s="1650"/>
      <c r="C68" s="1651"/>
      <c r="D68" s="1140" t="str">
        <f>'DATA SHEET'!H27</f>
        <v>Stampede Drilling</v>
      </c>
      <c r="E68" s="1141">
        <f>'DATA SHEET'!H28</f>
        <v>21</v>
      </c>
      <c r="F68" s="1139" t="s">
        <v>207</v>
      </c>
      <c r="G68" s="1652" t="s">
        <v>1202</v>
      </c>
      <c r="H68" s="1653"/>
      <c r="I68" s="1139" t="s">
        <v>87</v>
      </c>
      <c r="J68" s="1135">
        <f>'Cost Week 1'!N61</f>
        <v>2046081.21</v>
      </c>
      <c r="BD68" s="837">
        <v>0.76041666666666696</v>
      </c>
    </row>
    <row r="69" spans="1:56" ht="12" customHeight="1">
      <c r="A69" s="1646" t="s">
        <v>32</v>
      </c>
      <c r="B69" s="1647"/>
      <c r="C69" s="1654"/>
      <c r="D69" s="878" t="str">
        <f>'DATA SHEET'!H29</f>
        <v>Dan Chabot</v>
      </c>
      <c r="E69" s="866" t="str">
        <f>'DATA SHEET'!H30</f>
        <v>(780) 222-1051</v>
      </c>
      <c r="F69" s="1655" t="s">
        <v>219</v>
      </c>
      <c r="G69" s="1656"/>
      <c r="H69" s="1657" t="s">
        <v>1614</v>
      </c>
      <c r="I69" s="1658"/>
      <c r="J69" s="1659"/>
      <c r="BD69" s="837">
        <v>0.77083333333333304</v>
      </c>
    </row>
    <row r="70" spans="1:56" ht="12" customHeight="1">
      <c r="A70" s="1641" t="s">
        <v>208</v>
      </c>
      <c r="B70" s="1642"/>
      <c r="C70" s="1643"/>
      <c r="D70" s="1644" t="str">
        <f>'DATA SHEET'!B77</f>
        <v xml:space="preserve">From Valleyview:North on hwy 49 to hwy 669 east on hwy 669 33.8km to hwy 747 south on hwy 747 10km  turn right into location </v>
      </c>
      <c r="E70" s="1644"/>
      <c r="F70" s="1644"/>
      <c r="G70" s="1644"/>
      <c r="H70" s="1644"/>
      <c r="I70" s="1644"/>
      <c r="J70" s="1645"/>
      <c r="BD70" s="837">
        <v>0.78125</v>
      </c>
    </row>
    <row r="71" spans="1:56" ht="12" customHeight="1">
      <c r="BD71" s="837">
        <v>0.79166666666666696</v>
      </c>
    </row>
    <row r="72" spans="1:56" ht="12" customHeight="1">
      <c r="BD72" s="837">
        <v>0.80208333333333304</v>
      </c>
    </row>
    <row r="73" spans="1:56" ht="12" customHeight="1">
      <c r="BD73" s="837">
        <v>0.8125</v>
      </c>
    </row>
    <row r="74" spans="1:56" ht="12" customHeight="1">
      <c r="BD74" s="837">
        <v>0.82291666666666696</v>
      </c>
    </row>
    <row r="75" spans="1:56" ht="12" customHeight="1">
      <c r="BD75" s="837">
        <v>0.83333333333333304</v>
      </c>
    </row>
    <row r="76" spans="1:56" ht="12" customHeight="1">
      <c r="BD76" s="837">
        <v>0.84375</v>
      </c>
    </row>
    <row r="77" spans="1:56" ht="12" customHeight="1">
      <c r="BD77" s="837">
        <v>0.85416666666666696</v>
      </c>
    </row>
    <row r="78" spans="1:56" ht="12" customHeight="1">
      <c r="BD78" s="837">
        <v>0.86458333333333304</v>
      </c>
    </row>
    <row r="79" spans="1:56" ht="12" customHeight="1">
      <c r="BD79" s="837">
        <v>0.875</v>
      </c>
    </row>
    <row r="80" spans="1:56" ht="12" customHeight="1">
      <c r="BD80" s="837">
        <v>0.88541666666666696</v>
      </c>
    </row>
    <row r="81" spans="56:56" ht="12" customHeight="1">
      <c r="BD81" s="837">
        <v>0.89583333333333304</v>
      </c>
    </row>
    <row r="82" spans="56:56" ht="12" customHeight="1">
      <c r="BD82" s="837">
        <v>0.90625</v>
      </c>
    </row>
    <row r="83" spans="56:56" ht="12" customHeight="1">
      <c r="BD83" s="837">
        <v>0.91666666666666696</v>
      </c>
    </row>
    <row r="84" spans="56:56" ht="12" customHeight="1">
      <c r="BD84" s="837">
        <v>0.92708333333333304</v>
      </c>
    </row>
    <row r="85" spans="56:56" ht="12" customHeight="1">
      <c r="BD85" s="837">
        <v>0.9375</v>
      </c>
    </row>
    <row r="86" spans="56:56" ht="12" customHeight="1">
      <c r="BD86" s="837">
        <v>0.94791666666666696</v>
      </c>
    </row>
    <row r="87" spans="56:56" ht="12" customHeight="1">
      <c r="BD87" s="837">
        <v>0.95833333333333304</v>
      </c>
    </row>
    <row r="88" spans="56:56" ht="12" customHeight="1">
      <c r="BD88" s="837">
        <v>0.96875</v>
      </c>
    </row>
    <row r="89" spans="56:56" ht="12" customHeight="1">
      <c r="BD89" s="837">
        <v>0.97916666666666696</v>
      </c>
    </row>
    <row r="90" spans="56:56" ht="12" customHeight="1">
      <c r="BD90" s="837">
        <v>0.98958333333333304</v>
      </c>
    </row>
    <row r="91" spans="56:56" ht="12" customHeight="1">
      <c r="BD91" s="837">
        <v>1</v>
      </c>
    </row>
  </sheetData>
  <mergeCells count="72">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D55:J55"/>
    <mergeCell ref="A41:C41"/>
    <mergeCell ref="A28:C28"/>
    <mergeCell ref="A29:C29"/>
    <mergeCell ref="A30:C30"/>
    <mergeCell ref="A31:C31"/>
    <mergeCell ref="A32:C32"/>
    <mergeCell ref="A33:C33"/>
    <mergeCell ref="A35:C35"/>
    <mergeCell ref="A36:C36"/>
    <mergeCell ref="A37:C37"/>
    <mergeCell ref="A39:C39"/>
    <mergeCell ref="A40:C40"/>
    <mergeCell ref="D50:J50"/>
    <mergeCell ref="D51:J51"/>
    <mergeCell ref="D52:J52"/>
    <mergeCell ref="D53:J53"/>
    <mergeCell ref="D54:J54"/>
    <mergeCell ref="A42:C42"/>
    <mergeCell ref="A44:C44"/>
    <mergeCell ref="A45:C45"/>
    <mergeCell ref="A46:C46"/>
    <mergeCell ref="A47:C47"/>
    <mergeCell ref="D62:J62"/>
    <mergeCell ref="D63:J63"/>
    <mergeCell ref="D64:J64"/>
    <mergeCell ref="D65:J65"/>
    <mergeCell ref="D56:J56"/>
    <mergeCell ref="D57:J57"/>
    <mergeCell ref="D58:J58"/>
    <mergeCell ref="D59:J59"/>
    <mergeCell ref="D60:J60"/>
    <mergeCell ref="D61:J61"/>
    <mergeCell ref="A70:C70"/>
    <mergeCell ref="D70:J70"/>
    <mergeCell ref="A67:C67"/>
    <mergeCell ref="A68:C68"/>
    <mergeCell ref="G68:H68"/>
    <mergeCell ref="A69:C69"/>
    <mergeCell ref="F69:G69"/>
    <mergeCell ref="H69:J69"/>
  </mergeCells>
  <conditionalFormatting sqref="J67">
    <cfRule type="expression" dxfId="173" priority="2">
      <formula>ISBLANK(J67)</formula>
    </cfRule>
  </conditionalFormatting>
  <conditionalFormatting sqref="J68">
    <cfRule type="expression" dxfId="172" priority="1">
      <formula>ISBLANK($J$68)</formula>
    </cfRule>
  </conditionalFormatting>
  <dataValidations count="1">
    <dataValidation type="list" allowBlank="1" showInputMessage="1" showErrorMessage="1" sqref="C50:C66 A50:A66" xr:uid="{9A8B789E-4292-4584-B2F5-F7F1667E330D}">
      <formula1>$BD$2:$BD$91</formula1>
    </dataValidation>
  </dataValidations>
  <printOptions horizontalCentered="1"/>
  <pageMargins left="0.5" right="0.5" top="0.5" bottom="0" header="0" footer="0"/>
  <pageSetup scale="84" orientation="portrait" horizontalDpi="4294967294" verticalDpi="36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60CB3-C999-4E84-ACF4-4526BA66A087}">
  <sheetPr codeName="Sheet118">
    <pageSetUpPr fitToPage="1"/>
  </sheetPr>
  <dimension ref="A1:BD91"/>
  <sheetViews>
    <sheetView showGridLines="0" topLeftCell="A67" zoomScale="150" zoomScaleNormal="150" workbookViewId="0">
      <selection activeCell="F38" sqref="F38"/>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45542</v>
      </c>
      <c r="E4" s="1663"/>
      <c r="F4" s="825" t="s">
        <v>201</v>
      </c>
      <c r="G4" s="1072" t="s">
        <v>1669</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1647</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592" t="s">
        <v>1677</v>
      </c>
      <c r="E8" s="1575"/>
      <c r="F8" s="1593"/>
      <c r="G8" s="1576"/>
      <c r="H8" s="364" t="s">
        <v>204</v>
      </c>
      <c r="I8" s="1625">
        <v>45539</v>
      </c>
      <c r="J8" s="1590"/>
      <c r="BD8" s="837">
        <v>6.25E-2</v>
      </c>
    </row>
    <row r="9" spans="1:56" ht="12" customHeight="1">
      <c r="A9" s="1553" t="s">
        <v>218</v>
      </c>
      <c r="B9" s="1554"/>
      <c r="C9" s="1555"/>
      <c r="D9" s="1579" t="s">
        <v>1652</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1605</v>
      </c>
      <c r="G11" s="801" t="s">
        <v>50</v>
      </c>
      <c r="H11" s="808" t="str">
        <f>'DATA SHEET'!H52</f>
        <v>Roberto</v>
      </c>
      <c r="I11" s="809" t="s">
        <v>40</v>
      </c>
      <c r="J11" s="361" t="s">
        <v>51</v>
      </c>
      <c r="BD11" s="837">
        <v>9.375E-2</v>
      </c>
    </row>
    <row r="12" spans="1:56" ht="12" customHeight="1">
      <c r="A12" s="1540" t="s">
        <v>26</v>
      </c>
      <c r="B12" s="1541"/>
      <c r="C12" s="1543"/>
      <c r="D12" s="35">
        <v>56</v>
      </c>
      <c r="E12" s="357" t="s">
        <v>173</v>
      </c>
      <c r="F12" s="1077">
        <v>7.7</v>
      </c>
      <c r="G12" s="358" t="s">
        <v>53</v>
      </c>
      <c r="H12" s="33">
        <v>11.3</v>
      </c>
      <c r="I12" s="1125" t="s">
        <v>1561</v>
      </c>
      <c r="J12" s="1110">
        <v>45</v>
      </c>
      <c r="BD12" s="837">
        <v>0.104166666666667</v>
      </c>
    </row>
    <row r="13" spans="1:56" ht="12" customHeight="1">
      <c r="A13" s="1540" t="s">
        <v>54</v>
      </c>
      <c r="B13" s="1541"/>
      <c r="C13" s="1543"/>
      <c r="D13" s="35">
        <v>1130</v>
      </c>
      <c r="E13" s="357" t="s">
        <v>57</v>
      </c>
      <c r="F13" s="1094">
        <v>1</v>
      </c>
      <c r="G13" s="358" t="s">
        <v>237</v>
      </c>
      <c r="H13" s="1131">
        <v>29.5</v>
      </c>
      <c r="I13" s="1113" t="s">
        <v>1648</v>
      </c>
      <c r="J13" s="295">
        <v>16</v>
      </c>
      <c r="BD13" s="837">
        <v>0.114583333333333</v>
      </c>
    </row>
    <row r="14" spans="1:56" ht="12" customHeight="1">
      <c r="A14" s="1540" t="s">
        <v>52</v>
      </c>
      <c r="B14" s="1541"/>
      <c r="C14" s="1543"/>
      <c r="D14" s="1075">
        <v>14</v>
      </c>
      <c r="E14" s="357" t="s">
        <v>61</v>
      </c>
      <c r="F14" s="1090">
        <v>7800</v>
      </c>
      <c r="G14" s="358" t="s">
        <v>236</v>
      </c>
      <c r="H14" s="1132">
        <v>39.200000000000003</v>
      </c>
      <c r="I14" s="1113" t="s">
        <v>1556</v>
      </c>
      <c r="J14" s="295">
        <v>3</v>
      </c>
      <c r="BD14" s="837">
        <v>0.125</v>
      </c>
    </row>
    <row r="15" spans="1:56" ht="12" customHeight="1">
      <c r="A15" s="1540" t="s">
        <v>55</v>
      </c>
      <c r="B15" s="1541"/>
      <c r="C15" s="1543"/>
      <c r="D15" s="1076">
        <v>7</v>
      </c>
      <c r="E15" s="357" t="s">
        <v>60</v>
      </c>
      <c r="F15" s="1096">
        <v>40</v>
      </c>
      <c r="G15" s="358" t="s">
        <v>223</v>
      </c>
      <c r="H15" s="1132">
        <v>38.5</v>
      </c>
      <c r="I15" s="1113" t="s">
        <v>1557</v>
      </c>
      <c r="J15" s="295">
        <v>2</v>
      </c>
      <c r="BD15" s="837">
        <v>0.13541666666666699</v>
      </c>
    </row>
    <row r="16" spans="1:56" ht="12" customHeight="1">
      <c r="A16" s="1540" t="s">
        <v>172</v>
      </c>
      <c r="B16" s="1541"/>
      <c r="C16" s="1543"/>
      <c r="D16" s="1062" t="s">
        <v>1678</v>
      </c>
      <c r="E16" s="357" t="s">
        <v>27</v>
      </c>
      <c r="F16" s="38">
        <v>8.1300000000000008</v>
      </c>
      <c r="G16" s="358" t="s">
        <v>224</v>
      </c>
      <c r="H16" s="34">
        <f>SUM(H13:H15)</f>
        <v>107.2</v>
      </c>
      <c r="I16" s="1113" t="s">
        <v>1558</v>
      </c>
      <c r="J16" s="1057">
        <v>4</v>
      </c>
      <c r="BD16" s="837">
        <v>0.14583333333333301</v>
      </c>
    </row>
    <row r="17" spans="1:56" ht="12" customHeight="1">
      <c r="A17" s="1540" t="s">
        <v>56</v>
      </c>
      <c r="B17" s="1541"/>
      <c r="C17" s="1543"/>
      <c r="D17" s="35">
        <v>10</v>
      </c>
      <c r="E17" s="357" t="s">
        <v>58</v>
      </c>
      <c r="F17" s="38">
        <v>0</v>
      </c>
      <c r="G17" s="359" t="s">
        <v>59</v>
      </c>
      <c r="H17" s="53">
        <f>H14/(H25+H26)</f>
        <v>28.405797101449274</v>
      </c>
      <c r="I17" s="1126" t="s">
        <v>1602</v>
      </c>
      <c r="J17" s="295">
        <v>7</v>
      </c>
      <c r="BD17" s="837">
        <v>0.15625</v>
      </c>
    </row>
    <row r="18" spans="1:56" ht="12" customHeight="1">
      <c r="A18" s="1540" t="s">
        <v>247</v>
      </c>
      <c r="B18" s="1541"/>
      <c r="C18" s="1543"/>
      <c r="D18" s="1080">
        <v>3.7</v>
      </c>
      <c r="E18" s="810" t="s">
        <v>248</v>
      </c>
      <c r="F18" s="1093">
        <v>3.7</v>
      </c>
      <c r="G18" s="360" t="s">
        <v>62</v>
      </c>
      <c r="H18" s="54">
        <f>H16/(H25+H26)</f>
        <v>77.681159420289845</v>
      </c>
      <c r="I18" s="1129" t="s">
        <v>1604</v>
      </c>
      <c r="J18" s="1121">
        <v>30</v>
      </c>
      <c r="BD18" s="837">
        <v>0.16666666666666699</v>
      </c>
    </row>
    <row r="19" spans="1:56" ht="12" customHeight="1">
      <c r="A19" s="811"/>
      <c r="B19" s="30"/>
      <c r="C19" s="30"/>
      <c r="D19" s="30"/>
      <c r="E19" s="30"/>
      <c r="F19" s="30"/>
      <c r="G19" s="30"/>
      <c r="H19" s="55"/>
      <c r="I19" s="56" t="s">
        <v>1339</v>
      </c>
      <c r="J19" s="1128">
        <v>6</v>
      </c>
      <c r="BD19" s="837">
        <v>0.17708333333333301</v>
      </c>
    </row>
    <row r="20" spans="1:56" ht="14.1" customHeight="1">
      <c r="A20" s="803" t="s">
        <v>211</v>
      </c>
      <c r="B20" s="573"/>
      <c r="C20" s="573"/>
      <c r="D20" s="92"/>
      <c r="E20" s="109"/>
      <c r="F20" s="110"/>
      <c r="G20" s="109"/>
      <c r="H20" s="109"/>
      <c r="I20" s="1127" t="s">
        <v>1603</v>
      </c>
      <c r="J20" s="1119">
        <v>7</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1130</v>
      </c>
      <c r="E22" s="32">
        <v>1110</v>
      </c>
      <c r="F22" s="32">
        <v>1750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115</v>
      </c>
      <c r="H25" s="597">
        <f>G25*F25</f>
        <v>1.3800000000000001</v>
      </c>
      <c r="I25" s="1055">
        <v>23500</v>
      </c>
      <c r="J25" s="295" t="s">
        <v>1650</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1641</v>
      </c>
      <c r="I29" s="1055">
        <v>4027</v>
      </c>
      <c r="J29" s="295">
        <f>I29-H29</f>
        <v>2386</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15.5</v>
      </c>
      <c r="B32" s="1538"/>
      <c r="C32" s="1539"/>
      <c r="D32" s="1055">
        <v>51.75</v>
      </c>
      <c r="E32" s="26">
        <f>IF(D32="","",IF(J29="","",J29/D32))</f>
        <v>46.106280193236714</v>
      </c>
      <c r="F32" s="27">
        <v>8</v>
      </c>
      <c r="G32" s="25">
        <v>60</v>
      </c>
      <c r="H32" s="27">
        <v>36000</v>
      </c>
      <c r="I32" s="25">
        <v>81.34</v>
      </c>
      <c r="J32" s="41" t="s">
        <v>1595</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v>3453.22</v>
      </c>
      <c r="B36" s="1538"/>
      <c r="C36" s="1539"/>
      <c r="D36" s="1055">
        <v>90.27</v>
      </c>
      <c r="E36" s="1055">
        <v>3530.03</v>
      </c>
      <c r="F36" s="1055">
        <v>91.81</v>
      </c>
      <c r="G36" s="1055">
        <v>3664.41</v>
      </c>
      <c r="H36" s="1055">
        <v>89.24</v>
      </c>
      <c r="I36" s="1120" t="s">
        <v>1649</v>
      </c>
      <c r="J36" s="1057">
        <v>89.56</v>
      </c>
      <c r="BD36" s="837">
        <v>0.35416666666666702</v>
      </c>
    </row>
    <row r="37" spans="1:56" ht="12" customHeight="1">
      <c r="A37" s="1613">
        <v>3491.59</v>
      </c>
      <c r="B37" s="1529"/>
      <c r="C37" s="1530"/>
      <c r="D37" s="1056">
        <v>90.71</v>
      </c>
      <c r="E37" s="1056">
        <v>3606.81</v>
      </c>
      <c r="F37" s="1056">
        <v>89.05</v>
      </c>
      <c r="G37" s="1056">
        <v>3702.66</v>
      </c>
      <c r="H37" s="1056">
        <v>90.13</v>
      </c>
      <c r="I37" s="1056">
        <v>4010.01</v>
      </c>
      <c r="J37" s="1121">
        <v>89.61</v>
      </c>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1051">
        <v>15.5</v>
      </c>
      <c r="E45" s="29"/>
      <c r="F45" s="26"/>
      <c r="G45" s="29">
        <v>0.75</v>
      </c>
      <c r="H45" s="26"/>
      <c r="I45" s="26"/>
      <c r="J45" s="1053">
        <v>7.25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40">
        <v>0.5</v>
      </c>
      <c r="J47" s="114">
        <f>SUM(A48:J48)</f>
        <v>24</v>
      </c>
      <c r="BD47" s="837">
        <v>0.46875</v>
      </c>
    </row>
    <row r="48" spans="1:56" ht="2.25" customHeight="1">
      <c r="A48" s="816"/>
      <c r="B48" s="115"/>
      <c r="C48" s="115"/>
      <c r="D48" s="616">
        <f>SUM(A45:J45)</f>
        <v>23.5</v>
      </c>
      <c r="E48" s="115"/>
      <c r="F48" s="115"/>
      <c r="G48" s="115"/>
      <c r="H48" s="616">
        <f>SUM(A47:I47)</f>
        <v>0.5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0.15625</v>
      </c>
      <c r="D50" s="1517" t="s">
        <v>1624</v>
      </c>
      <c r="E50" s="1635"/>
      <c r="F50" s="1635"/>
      <c r="G50" s="1635"/>
      <c r="H50" s="1635"/>
      <c r="I50" s="1635"/>
      <c r="J50" s="1636"/>
      <c r="BD50" s="837">
        <v>0.5</v>
      </c>
    </row>
    <row r="51" spans="1:56" ht="12" customHeight="1">
      <c r="A51" s="841">
        <f t="shared" ref="A51:A60" si="0">C50</f>
        <v>0.15625</v>
      </c>
      <c r="B51" s="842" t="str">
        <f>IF(A51&lt;&gt;"","to","")</f>
        <v>to</v>
      </c>
      <c r="C51" s="1047">
        <v>0.19791666666666666</v>
      </c>
      <c r="D51" s="1600" t="s">
        <v>1574</v>
      </c>
      <c r="E51" s="1639"/>
      <c r="F51" s="1639"/>
      <c r="G51" s="1639"/>
      <c r="H51" s="1639"/>
      <c r="I51" s="1639"/>
      <c r="J51" s="1640"/>
      <c r="BD51" s="837">
        <v>0.51041666666666696</v>
      </c>
    </row>
    <row r="52" spans="1:56" ht="12" customHeight="1">
      <c r="A52" s="841">
        <f t="shared" si="0"/>
        <v>0.19791666666666666</v>
      </c>
      <c r="B52" s="842" t="str">
        <f t="shared" ref="B52:B65" si="1">IF(A52&lt;&gt;"","to","")</f>
        <v>to</v>
      </c>
      <c r="C52" s="1047">
        <v>0.20833333333333334</v>
      </c>
      <c r="D52" s="1600" t="s">
        <v>1589</v>
      </c>
      <c r="E52" s="1639"/>
      <c r="F52" s="1639"/>
      <c r="G52" s="1639"/>
      <c r="H52" s="1639"/>
      <c r="I52" s="1639"/>
      <c r="J52" s="1640"/>
      <c r="BD52" s="837">
        <v>0.52083333333333304</v>
      </c>
    </row>
    <row r="53" spans="1:56" ht="12" customHeight="1">
      <c r="A53" s="841">
        <f t="shared" si="0"/>
        <v>0.20833333333333334</v>
      </c>
      <c r="B53" s="842" t="str">
        <f t="shared" si="1"/>
        <v>to</v>
      </c>
      <c r="C53" s="1047">
        <v>0.25</v>
      </c>
      <c r="D53" s="1600" t="s">
        <v>1657</v>
      </c>
      <c r="E53" s="1639"/>
      <c r="F53" s="1639"/>
      <c r="G53" s="1639"/>
      <c r="H53" s="1639"/>
      <c r="I53" s="1639"/>
      <c r="J53" s="1640"/>
      <c r="BD53" s="837">
        <v>0.53125</v>
      </c>
    </row>
    <row r="54" spans="1:56" ht="12" customHeight="1">
      <c r="A54" s="841">
        <f t="shared" si="0"/>
        <v>0.25</v>
      </c>
      <c r="B54" s="842" t="str">
        <f t="shared" si="1"/>
        <v>to</v>
      </c>
      <c r="C54" s="1047">
        <v>0.26041666666666669</v>
      </c>
      <c r="D54" s="1609" t="s">
        <v>1653</v>
      </c>
      <c r="E54" s="1609"/>
      <c r="F54" s="1609"/>
      <c r="G54" s="1609"/>
      <c r="H54" s="1609"/>
      <c r="I54" s="1609"/>
      <c r="J54" s="1630"/>
      <c r="BD54" s="837">
        <v>0.54166666666666696</v>
      </c>
    </row>
    <row r="55" spans="1:56" ht="12" customHeight="1">
      <c r="A55" s="841">
        <f t="shared" si="0"/>
        <v>0.26041666666666669</v>
      </c>
      <c r="B55" s="842" t="str">
        <f t="shared" si="1"/>
        <v>to</v>
      </c>
      <c r="C55" s="1047">
        <v>0.30208333333333331</v>
      </c>
      <c r="D55" s="1600" t="s">
        <v>1625</v>
      </c>
      <c r="E55" s="1639"/>
      <c r="F55" s="1639"/>
      <c r="G55" s="1639"/>
      <c r="H55" s="1639"/>
      <c r="I55" s="1639"/>
      <c r="J55" s="1640"/>
      <c r="BD55" s="837">
        <v>0.55208333333333304</v>
      </c>
    </row>
    <row r="56" spans="1:56" ht="12" customHeight="1">
      <c r="A56" s="841">
        <f t="shared" si="0"/>
        <v>0.30208333333333331</v>
      </c>
      <c r="B56" s="842" t="str">
        <f t="shared" si="1"/>
        <v>to</v>
      </c>
      <c r="C56" s="1047">
        <v>0.33333333333333331</v>
      </c>
      <c r="D56" s="1600" t="s">
        <v>1574</v>
      </c>
      <c r="E56" s="1639"/>
      <c r="F56" s="1639"/>
      <c r="G56" s="1639"/>
      <c r="H56" s="1639"/>
      <c r="I56" s="1639"/>
      <c r="J56" s="1640"/>
      <c r="BD56" s="837">
        <v>0.5625</v>
      </c>
    </row>
    <row r="57" spans="1:56" ht="12" customHeight="1">
      <c r="A57" s="841">
        <f t="shared" si="0"/>
        <v>0.33333333333333331</v>
      </c>
      <c r="B57" s="842" t="str">
        <f t="shared" si="1"/>
        <v>to</v>
      </c>
      <c r="C57" s="1047">
        <v>0.58333333333333337</v>
      </c>
      <c r="D57" s="1600" t="s">
        <v>1655</v>
      </c>
      <c r="E57" s="1639"/>
      <c r="F57" s="1639"/>
      <c r="G57" s="1639"/>
      <c r="H57" s="1639"/>
      <c r="I57" s="1639"/>
      <c r="J57" s="1640"/>
      <c r="BD57" s="837">
        <v>0.57291666666666696</v>
      </c>
    </row>
    <row r="58" spans="1:56" ht="12" customHeight="1">
      <c r="A58" s="841">
        <f t="shared" si="0"/>
        <v>0.58333333333333337</v>
      </c>
      <c r="B58" s="842" t="str">
        <f t="shared" si="1"/>
        <v>to</v>
      </c>
      <c r="C58" s="1047">
        <v>0.72916666666666663</v>
      </c>
      <c r="D58" s="1600" t="s">
        <v>1574</v>
      </c>
      <c r="E58" s="1639"/>
      <c r="F58" s="1639"/>
      <c r="G58" s="1639"/>
      <c r="H58" s="1639"/>
      <c r="I58" s="1639"/>
      <c r="J58" s="1640"/>
      <c r="BD58" s="837">
        <v>0.58333333333333304</v>
      </c>
    </row>
    <row r="59" spans="1:56" ht="12" customHeight="1">
      <c r="A59" s="841">
        <f t="shared" si="0"/>
        <v>0.72916666666666663</v>
      </c>
      <c r="B59" s="842" t="str">
        <f t="shared" si="1"/>
        <v>to</v>
      </c>
      <c r="C59" s="1047">
        <v>0.73958333333333337</v>
      </c>
      <c r="D59" s="1600" t="s">
        <v>1589</v>
      </c>
      <c r="E59" s="1639"/>
      <c r="F59" s="1639"/>
      <c r="G59" s="1639"/>
      <c r="H59" s="1639"/>
      <c r="I59" s="1639"/>
      <c r="J59" s="1640"/>
      <c r="BD59" s="837">
        <v>0.59375</v>
      </c>
    </row>
    <row r="60" spans="1:56" ht="12" customHeight="1">
      <c r="A60" s="841">
        <f t="shared" si="0"/>
        <v>0.73958333333333337</v>
      </c>
      <c r="B60" s="842" t="str">
        <f t="shared" si="1"/>
        <v>to</v>
      </c>
      <c r="C60" s="1047">
        <v>0.75</v>
      </c>
      <c r="D60" s="1609" t="s">
        <v>1611</v>
      </c>
      <c r="E60" s="1609"/>
      <c r="F60" s="1609"/>
      <c r="G60" s="1609"/>
      <c r="H60" s="1609"/>
      <c r="I60" s="1609"/>
      <c r="J60" s="1630"/>
      <c r="BD60" s="837">
        <v>0.60416666666666696</v>
      </c>
    </row>
    <row r="61" spans="1:56" ht="12" customHeight="1">
      <c r="A61" s="841">
        <f>C60</f>
        <v>0.75</v>
      </c>
      <c r="B61" s="842" t="str">
        <f t="shared" si="1"/>
        <v>to</v>
      </c>
      <c r="C61" s="1047">
        <v>0.79166666666666663</v>
      </c>
      <c r="D61" s="1600" t="s">
        <v>1654</v>
      </c>
      <c r="E61" s="1639"/>
      <c r="F61" s="1639"/>
      <c r="G61" s="1639"/>
      <c r="H61" s="1639"/>
      <c r="I61" s="1639"/>
      <c r="J61" s="1640"/>
      <c r="BD61" s="837">
        <v>0.61458333333333304</v>
      </c>
    </row>
    <row r="62" spans="1:56" ht="12" customHeight="1">
      <c r="A62" s="841">
        <f t="shared" ref="A62:A63" si="2">C61</f>
        <v>0.79166666666666663</v>
      </c>
      <c r="B62" s="842" t="str">
        <f t="shared" si="1"/>
        <v>to</v>
      </c>
      <c r="C62" s="1047">
        <v>0.83333333333333304</v>
      </c>
      <c r="D62" s="1600" t="s">
        <v>1574</v>
      </c>
      <c r="E62" s="1639"/>
      <c r="F62" s="1639"/>
      <c r="G62" s="1639"/>
      <c r="H62" s="1639"/>
      <c r="I62" s="1639"/>
      <c r="J62" s="1640"/>
      <c r="BD62" s="837">
        <v>0.625</v>
      </c>
    </row>
    <row r="63" spans="1:56" ht="12" customHeight="1">
      <c r="A63" s="841">
        <f t="shared" si="2"/>
        <v>0.83333333333333304</v>
      </c>
      <c r="B63" s="842" t="str">
        <f t="shared" si="1"/>
        <v>to</v>
      </c>
      <c r="C63" s="1047">
        <v>0.94791666666666696</v>
      </c>
      <c r="D63" s="1600" t="s">
        <v>1656</v>
      </c>
      <c r="E63" s="1639"/>
      <c r="F63" s="1639"/>
      <c r="G63" s="1639"/>
      <c r="H63" s="1639"/>
      <c r="I63" s="1639"/>
      <c r="J63" s="1640"/>
      <c r="BD63" s="837">
        <v>0.63541666666666696</v>
      </c>
    </row>
    <row r="64" spans="1:56" ht="12" customHeight="1">
      <c r="A64" s="841">
        <f>C63</f>
        <v>0.94791666666666696</v>
      </c>
      <c r="B64" s="842" t="str">
        <f t="shared" si="1"/>
        <v>to</v>
      </c>
      <c r="C64" s="1047">
        <v>0.98958333333333304</v>
      </c>
      <c r="D64" s="1600" t="s">
        <v>1574</v>
      </c>
      <c r="E64" s="1639"/>
      <c r="F64" s="1639"/>
      <c r="G64" s="1639"/>
      <c r="H64" s="1639"/>
      <c r="I64" s="1639"/>
      <c r="J64" s="1640"/>
      <c r="BD64" s="837">
        <v>0.64583333333333304</v>
      </c>
    </row>
    <row r="65" spans="1:56" ht="12" customHeight="1">
      <c r="A65" s="841">
        <f>C64</f>
        <v>0.98958333333333304</v>
      </c>
      <c r="B65" s="842" t="str">
        <f t="shared" si="1"/>
        <v>to</v>
      </c>
      <c r="C65" s="839">
        <v>0</v>
      </c>
      <c r="D65" s="1600" t="s">
        <v>1589</v>
      </c>
      <c r="E65" s="1639"/>
      <c r="F65" s="1639"/>
      <c r="G65" s="1639"/>
      <c r="H65" s="1639"/>
      <c r="I65" s="1639"/>
      <c r="J65" s="1640"/>
      <c r="BD65" s="837">
        <v>0.65625</v>
      </c>
    </row>
    <row r="66" spans="1:56" ht="12" customHeight="1">
      <c r="A66" s="1066"/>
      <c r="B66" s="1067"/>
      <c r="C66" s="1068"/>
      <c r="D66" s="1146"/>
      <c r="E66" s="1147"/>
      <c r="F66" s="1147"/>
      <c r="G66" s="1147"/>
      <c r="H66" s="1147"/>
      <c r="I66" s="1147"/>
      <c r="J66" s="1144"/>
      <c r="BD66" s="837"/>
    </row>
    <row r="67" spans="1:56" ht="12" customHeight="1">
      <c r="A67" s="1544" t="s">
        <v>85</v>
      </c>
      <c r="B67" s="1545"/>
      <c r="C67" s="1546"/>
      <c r="D67" s="818" t="str">
        <f>'DATA SHEET'!AF5</f>
        <v>Robyn Luft</v>
      </c>
      <c r="E67" s="819" t="str">
        <f>'DATA SHEET'!AF6</f>
        <v>(403) 318-2327</v>
      </c>
      <c r="F67" s="820" t="s">
        <v>7</v>
      </c>
      <c r="G67" s="818" t="str">
        <f>'DATA SHEET'!AF21</f>
        <v>Bik Sandhu</v>
      </c>
      <c r="H67" s="819" t="str">
        <f>'DATA SHEET'!AF22</f>
        <v>(403) 369-3399</v>
      </c>
      <c r="I67" s="820" t="s">
        <v>86</v>
      </c>
      <c r="J67" s="821">
        <f>'Cost Week 1'!O60</f>
        <v>109371.79000000001</v>
      </c>
      <c r="BD67" s="837">
        <v>0.75</v>
      </c>
    </row>
    <row r="68" spans="1:56" ht="12" customHeight="1">
      <c r="A68" s="1519" t="s">
        <v>11</v>
      </c>
      <c r="B68" s="1520"/>
      <c r="C68" s="1521"/>
      <c r="D68" s="355" t="str">
        <f>'DATA SHEET'!H27</f>
        <v>Stampede Drilling</v>
      </c>
      <c r="E68" s="356">
        <f>'DATA SHEET'!H28</f>
        <v>21</v>
      </c>
      <c r="F68" s="574" t="s">
        <v>207</v>
      </c>
      <c r="G68" s="1588" t="s">
        <v>1202</v>
      </c>
      <c r="H68" s="1539"/>
      <c r="I68" s="574" t="s">
        <v>87</v>
      </c>
      <c r="J68" s="46">
        <f>'Cost Week 1'!O61</f>
        <v>2155453</v>
      </c>
      <c r="BD68" s="837">
        <v>0.76041666666666696</v>
      </c>
    </row>
    <row r="69" spans="1:56" ht="12" customHeight="1">
      <c r="A69" s="1519" t="s">
        <v>32</v>
      </c>
      <c r="B69" s="1520"/>
      <c r="C69" s="1521"/>
      <c r="D69" s="355" t="str">
        <f>'DATA SHEET'!H29</f>
        <v>Dan Chabot</v>
      </c>
      <c r="E69" s="356" t="str">
        <f>'DATA SHEET'!H30</f>
        <v>(780) 222-1051</v>
      </c>
      <c r="F69" s="1572" t="s">
        <v>219</v>
      </c>
      <c r="G69" s="1573"/>
      <c r="H69" s="1618" t="s">
        <v>1607</v>
      </c>
      <c r="I69" s="1575"/>
      <c r="J69" s="1576"/>
      <c r="BD69" s="837">
        <v>0.77083333333333304</v>
      </c>
    </row>
    <row r="70" spans="1:56" ht="12" customHeight="1">
      <c r="A70" s="1522" t="s">
        <v>208</v>
      </c>
      <c r="B70" s="1523"/>
      <c r="C70" s="1524"/>
      <c r="D70" s="1577" t="str">
        <f>'DATA SHEET'!B77</f>
        <v xml:space="preserve">From Valleyview:North on hwy 49 to hwy 669 east on hwy 669 33.8km to hwy 747 south on hwy 747 10km  turn right into location </v>
      </c>
      <c r="E70" s="1577"/>
      <c r="F70" s="1577"/>
      <c r="G70" s="1577"/>
      <c r="H70" s="1577"/>
      <c r="I70" s="1577"/>
      <c r="J70" s="1578"/>
      <c r="BD70" s="837">
        <v>0.78125</v>
      </c>
    </row>
    <row r="71" spans="1:56" ht="12" customHeight="1">
      <c r="BD71" s="837">
        <v>0.79166666666666696</v>
      </c>
    </row>
    <row r="72" spans="1:56" ht="12" customHeight="1">
      <c r="BD72" s="837">
        <v>0.80208333333333304</v>
      </c>
    </row>
    <row r="73" spans="1:56" ht="12" customHeight="1">
      <c r="BD73" s="837">
        <v>0.8125</v>
      </c>
    </row>
    <row r="74" spans="1:56" ht="12" customHeight="1">
      <c r="BD74" s="837">
        <v>0.82291666666666696</v>
      </c>
    </row>
    <row r="75" spans="1:56" ht="12" customHeight="1">
      <c r="BD75" s="837">
        <v>0.83333333333333304</v>
      </c>
    </row>
    <row r="76" spans="1:56" ht="12" customHeight="1">
      <c r="BD76" s="837">
        <v>0.84375</v>
      </c>
    </row>
    <row r="77" spans="1:56" ht="12" customHeight="1">
      <c r="BD77" s="837">
        <v>0.85416666666666696</v>
      </c>
    </row>
    <row r="78" spans="1:56" ht="12" customHeight="1">
      <c r="BD78" s="837">
        <v>0.86458333333333304</v>
      </c>
    </row>
    <row r="79" spans="1:56" ht="12" customHeight="1">
      <c r="BD79" s="837">
        <v>0.875</v>
      </c>
    </row>
    <row r="80" spans="1:56" ht="12" customHeight="1">
      <c r="BD80" s="837">
        <v>0.88541666666666696</v>
      </c>
    </row>
    <row r="81" spans="56:56" ht="12" customHeight="1">
      <c r="BD81" s="837">
        <v>0.89583333333333304</v>
      </c>
    </row>
    <row r="82" spans="56:56" ht="12" customHeight="1">
      <c r="BD82" s="837">
        <v>0.90625</v>
      </c>
    </row>
    <row r="83" spans="56:56" ht="12" customHeight="1">
      <c r="BD83" s="837">
        <v>0.91666666666666696</v>
      </c>
    </row>
    <row r="84" spans="56:56" ht="12" customHeight="1">
      <c r="BD84" s="837">
        <v>0.92708333333333304</v>
      </c>
    </row>
    <row r="85" spans="56:56" ht="12" customHeight="1">
      <c r="BD85" s="837">
        <v>0.9375</v>
      </c>
    </row>
    <row r="86" spans="56:56" ht="12" customHeight="1">
      <c r="BD86" s="837">
        <v>0.94791666666666696</v>
      </c>
    </row>
    <row r="87" spans="56:56" ht="12" customHeight="1">
      <c r="BD87" s="837">
        <v>0.95833333333333304</v>
      </c>
    </row>
    <row r="88" spans="56:56" ht="12" customHeight="1">
      <c r="BD88" s="837">
        <v>0.96875</v>
      </c>
    </row>
    <row r="89" spans="56:56" ht="12" customHeight="1">
      <c r="BD89" s="837">
        <v>0.97916666666666696</v>
      </c>
    </row>
    <row r="90" spans="56:56" ht="12" customHeight="1">
      <c r="BD90" s="837">
        <v>0.98958333333333304</v>
      </c>
    </row>
    <row r="91" spans="56:56" ht="12" customHeight="1">
      <c r="BD91" s="837">
        <v>1</v>
      </c>
    </row>
  </sheetData>
  <mergeCells count="72">
    <mergeCell ref="D1:G3"/>
    <mergeCell ref="A4:C4"/>
    <mergeCell ref="D4:E4"/>
    <mergeCell ref="I4:J4"/>
    <mergeCell ref="A5:C5"/>
    <mergeCell ref="D5:E5"/>
    <mergeCell ref="I5:J5"/>
    <mergeCell ref="A6:C6"/>
    <mergeCell ref="D6:G6"/>
    <mergeCell ref="I6:J6"/>
    <mergeCell ref="A7:C7"/>
    <mergeCell ref="D7:E7"/>
    <mergeCell ref="I7:J7"/>
    <mergeCell ref="A17:C17"/>
    <mergeCell ref="A8:C8"/>
    <mergeCell ref="D8:G8"/>
    <mergeCell ref="I8:J8"/>
    <mergeCell ref="A9:C9"/>
    <mergeCell ref="D9:G9"/>
    <mergeCell ref="A11:C11"/>
    <mergeCell ref="A12:C12"/>
    <mergeCell ref="A13:C13"/>
    <mergeCell ref="A14:C14"/>
    <mergeCell ref="A15:C15"/>
    <mergeCell ref="A16:C16"/>
    <mergeCell ref="A33:C33"/>
    <mergeCell ref="A18:C18"/>
    <mergeCell ref="A21:C21"/>
    <mergeCell ref="A22:C22"/>
    <mergeCell ref="A24:C24"/>
    <mergeCell ref="A25:C25"/>
    <mergeCell ref="A26:C26"/>
    <mergeCell ref="A28:C28"/>
    <mergeCell ref="A29:C29"/>
    <mergeCell ref="A30:C30"/>
    <mergeCell ref="A31:C31"/>
    <mergeCell ref="A32:C32"/>
    <mergeCell ref="D50:J50"/>
    <mergeCell ref="A35:C35"/>
    <mergeCell ref="A36:C36"/>
    <mergeCell ref="A37:C37"/>
    <mergeCell ref="A39:C39"/>
    <mergeCell ref="A40:C40"/>
    <mergeCell ref="A41:C41"/>
    <mergeCell ref="A42:C42"/>
    <mergeCell ref="A44:C44"/>
    <mergeCell ref="A45:C45"/>
    <mergeCell ref="A46:C46"/>
    <mergeCell ref="A47:C47"/>
    <mergeCell ref="D62:J62"/>
    <mergeCell ref="D51:J51"/>
    <mergeCell ref="D52:J52"/>
    <mergeCell ref="D53:J53"/>
    <mergeCell ref="D54:J54"/>
    <mergeCell ref="D55:J55"/>
    <mergeCell ref="D56:J56"/>
    <mergeCell ref="D57:J57"/>
    <mergeCell ref="D58:J58"/>
    <mergeCell ref="D59:J59"/>
    <mergeCell ref="D60:J60"/>
    <mergeCell ref="D61:J61"/>
    <mergeCell ref="D63:J63"/>
    <mergeCell ref="D64:J64"/>
    <mergeCell ref="D65:J65"/>
    <mergeCell ref="A67:C67"/>
    <mergeCell ref="A68:C68"/>
    <mergeCell ref="G68:H68"/>
    <mergeCell ref="A69:C69"/>
    <mergeCell ref="F69:G69"/>
    <mergeCell ref="H69:J69"/>
    <mergeCell ref="A70:C70"/>
    <mergeCell ref="D70:J70"/>
  </mergeCells>
  <conditionalFormatting sqref="J67">
    <cfRule type="expression" dxfId="171" priority="2">
      <formula>ISBLANK(J67)</formula>
    </cfRule>
  </conditionalFormatting>
  <conditionalFormatting sqref="J68">
    <cfRule type="expression" dxfId="170" priority="1">
      <formula>ISBLANK($J$68)</formula>
    </cfRule>
  </conditionalFormatting>
  <dataValidations count="1">
    <dataValidation type="list" allowBlank="1" showInputMessage="1" showErrorMessage="1" sqref="A50:A66 C50:C66" xr:uid="{D5E3FC89-89D2-42BC-BD9E-32CDBF7617A6}">
      <formula1>$BD$2:$BD$91</formula1>
    </dataValidation>
  </dataValidations>
  <printOptions horizontalCentered="1"/>
  <pageMargins left="0.5" right="0.5" top="0.5" bottom="0" header="0" footer="0"/>
  <pageSetup scale="84" orientation="portrait" horizontalDpi="4294967294" verticalDpi="36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AD787-9889-48A5-AE09-CEC2582972B5}">
  <sheetPr codeName="Sheet119">
    <pageSetUpPr fitToPage="1"/>
  </sheetPr>
  <dimension ref="A1:BD85"/>
  <sheetViews>
    <sheetView showGridLines="0" zoomScale="150" zoomScaleNormal="150" workbookViewId="0">
      <selection activeCell="D54" sqref="D54:J54"/>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45543</v>
      </c>
      <c r="E4" s="1663"/>
      <c r="F4" s="825" t="s">
        <v>201</v>
      </c>
      <c r="G4" s="1072" t="s">
        <v>1670</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1651</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64" t="s">
        <v>1684</v>
      </c>
      <c r="E8" s="1575"/>
      <c r="F8" s="1593"/>
      <c r="G8" s="1576"/>
      <c r="H8" s="364" t="s">
        <v>204</v>
      </c>
      <c r="I8" s="1625">
        <v>45539</v>
      </c>
      <c r="J8" s="1590"/>
      <c r="BD8" s="837">
        <v>6.25E-2</v>
      </c>
    </row>
    <row r="9" spans="1:56" ht="12" customHeight="1">
      <c r="A9" s="1553" t="s">
        <v>218</v>
      </c>
      <c r="B9" s="1554"/>
      <c r="C9" s="1555"/>
      <c r="D9" s="1579" t="s">
        <v>1683</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1605</v>
      </c>
      <c r="G11" s="801" t="s">
        <v>50</v>
      </c>
      <c r="H11" s="808" t="str">
        <f>'DATA SHEET'!H52</f>
        <v>Roberto</v>
      </c>
      <c r="I11" s="809" t="s">
        <v>40</v>
      </c>
      <c r="J11" s="361" t="s">
        <v>51</v>
      </c>
      <c r="BD11" s="837">
        <v>9.375E-2</v>
      </c>
    </row>
    <row r="12" spans="1:56" ht="12" customHeight="1">
      <c r="A12" s="1540" t="s">
        <v>26</v>
      </c>
      <c r="B12" s="1541"/>
      <c r="C12" s="1543"/>
      <c r="D12" s="35">
        <v>50</v>
      </c>
      <c r="E12" s="357" t="s">
        <v>173</v>
      </c>
      <c r="F12" s="1077">
        <v>7.5</v>
      </c>
      <c r="G12" s="358" t="s">
        <v>53</v>
      </c>
      <c r="H12" s="33">
        <v>11.3</v>
      </c>
      <c r="I12" s="1125" t="s">
        <v>1561</v>
      </c>
      <c r="J12" s="1110">
        <v>45</v>
      </c>
      <c r="BD12" s="837">
        <v>0.104166666666667</v>
      </c>
    </row>
    <row r="13" spans="1:56" ht="12" customHeight="1">
      <c r="A13" s="1540" t="s">
        <v>54</v>
      </c>
      <c r="B13" s="1541"/>
      <c r="C13" s="1543"/>
      <c r="D13" s="35">
        <v>1130</v>
      </c>
      <c r="E13" s="357" t="s">
        <v>57</v>
      </c>
      <c r="F13" s="1094">
        <v>1</v>
      </c>
      <c r="G13" s="358" t="s">
        <v>237</v>
      </c>
      <c r="H13" s="1131">
        <v>20.5</v>
      </c>
      <c r="I13" s="1113" t="s">
        <v>1648</v>
      </c>
      <c r="J13" s="295">
        <v>16</v>
      </c>
      <c r="BD13" s="837">
        <v>0.114583333333333</v>
      </c>
    </row>
    <row r="14" spans="1:56" ht="12" customHeight="1">
      <c r="A14" s="1540" t="s">
        <v>52</v>
      </c>
      <c r="B14" s="1541"/>
      <c r="C14" s="1543"/>
      <c r="D14" s="1075">
        <v>15</v>
      </c>
      <c r="E14" s="357" t="s">
        <v>61</v>
      </c>
      <c r="F14" s="1090">
        <v>12000</v>
      </c>
      <c r="G14" s="358" t="s">
        <v>236</v>
      </c>
      <c r="H14" s="1132">
        <v>29.9</v>
      </c>
      <c r="I14" s="1113" t="s">
        <v>1556</v>
      </c>
      <c r="J14" s="295">
        <v>3</v>
      </c>
      <c r="BD14" s="837">
        <v>0.125</v>
      </c>
    </row>
    <row r="15" spans="1:56" ht="12" customHeight="1">
      <c r="A15" s="1540" t="s">
        <v>55</v>
      </c>
      <c r="B15" s="1541"/>
      <c r="C15" s="1543"/>
      <c r="D15" s="1076">
        <v>7</v>
      </c>
      <c r="E15" s="357" t="s">
        <v>60</v>
      </c>
      <c r="F15" s="1096">
        <v>40</v>
      </c>
      <c r="G15" s="358" t="s">
        <v>223</v>
      </c>
      <c r="H15" s="1132">
        <v>45.8</v>
      </c>
      <c r="I15" s="1113" t="s">
        <v>1557</v>
      </c>
      <c r="J15" s="295">
        <v>2</v>
      </c>
      <c r="BD15" s="837">
        <v>0.13541666666666699</v>
      </c>
    </row>
    <row r="16" spans="1:56" ht="12" customHeight="1">
      <c r="A16" s="1540" t="s">
        <v>172</v>
      </c>
      <c r="B16" s="1541"/>
      <c r="C16" s="1543"/>
      <c r="D16" s="1062" t="s">
        <v>1622</v>
      </c>
      <c r="E16" s="357" t="s">
        <v>27</v>
      </c>
      <c r="F16" s="38">
        <v>8.1300000000000008</v>
      </c>
      <c r="G16" s="358" t="s">
        <v>224</v>
      </c>
      <c r="H16" s="34">
        <f>SUM(H13:H15)</f>
        <v>96.199999999999989</v>
      </c>
      <c r="I16" s="1113" t="s">
        <v>1558</v>
      </c>
      <c r="J16" s="1057">
        <v>4</v>
      </c>
      <c r="BD16" s="837">
        <v>0.14583333333333301</v>
      </c>
    </row>
    <row r="17" spans="1:56" ht="12" customHeight="1">
      <c r="A17" s="1540" t="s">
        <v>56</v>
      </c>
      <c r="B17" s="1541"/>
      <c r="C17" s="1543"/>
      <c r="D17" s="35">
        <v>10</v>
      </c>
      <c r="E17" s="357" t="s">
        <v>58</v>
      </c>
      <c r="F17" s="38">
        <v>0</v>
      </c>
      <c r="G17" s="359" t="s">
        <v>59</v>
      </c>
      <c r="H17" s="53">
        <f>H14/(H25+H26)</f>
        <v>21.666666666666664</v>
      </c>
      <c r="I17" s="1126" t="s">
        <v>1602</v>
      </c>
      <c r="J17" s="295">
        <v>7</v>
      </c>
      <c r="BD17" s="837">
        <v>0.15625</v>
      </c>
    </row>
    <row r="18" spans="1:56" ht="12" customHeight="1">
      <c r="A18" s="1540" t="s">
        <v>247</v>
      </c>
      <c r="B18" s="1541"/>
      <c r="C18" s="1543"/>
      <c r="D18" s="1080">
        <v>3.7</v>
      </c>
      <c r="E18" s="810" t="s">
        <v>248</v>
      </c>
      <c r="F18" s="1093">
        <v>3.7</v>
      </c>
      <c r="G18" s="360" t="s">
        <v>62</v>
      </c>
      <c r="H18" s="54">
        <f>H16/(H25+H26)</f>
        <v>69.71014492753622</v>
      </c>
      <c r="I18" s="1129" t="s">
        <v>1604</v>
      </c>
      <c r="J18" s="1121">
        <v>30</v>
      </c>
      <c r="BD18" s="837">
        <v>0.16666666666666699</v>
      </c>
    </row>
    <row r="19" spans="1:56" ht="12" customHeight="1">
      <c r="A19" s="811"/>
      <c r="B19" s="30"/>
      <c r="C19" s="30"/>
      <c r="D19" s="30"/>
      <c r="E19" s="30"/>
      <c r="F19" s="30"/>
      <c r="G19" s="30"/>
      <c r="H19" s="55"/>
      <c r="I19" s="56" t="s">
        <v>1339</v>
      </c>
      <c r="J19" s="1128">
        <v>6</v>
      </c>
      <c r="BD19" s="837">
        <v>0.17708333333333301</v>
      </c>
    </row>
    <row r="20" spans="1:56" ht="14.1" customHeight="1">
      <c r="A20" s="803" t="s">
        <v>211</v>
      </c>
      <c r="B20" s="573"/>
      <c r="C20" s="573"/>
      <c r="D20" s="92"/>
      <c r="E20" s="109"/>
      <c r="F20" s="110"/>
      <c r="G20" s="109"/>
      <c r="H20" s="109"/>
      <c r="I20" s="1127" t="s">
        <v>1603</v>
      </c>
      <c r="J20" s="1119">
        <v>7</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t="s">
        <v>1267</v>
      </c>
      <c r="B22" s="1529"/>
      <c r="C22" s="1530"/>
      <c r="D22" s="32">
        <v>1140</v>
      </c>
      <c r="E22" s="32">
        <v>1120</v>
      </c>
      <c r="F22" s="32">
        <v>1730</v>
      </c>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115</v>
      </c>
      <c r="H25" s="597">
        <f>G25*F25</f>
        <v>1.3800000000000001</v>
      </c>
      <c r="I25" s="1055">
        <v>23500</v>
      </c>
      <c r="J25" s="295" t="s">
        <v>1650</v>
      </c>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1641</v>
      </c>
      <c r="I29" s="1055">
        <v>4178</v>
      </c>
      <c r="J29" s="295">
        <f>I29-H29</f>
        <v>2537</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15.5</v>
      </c>
      <c r="B32" s="1538"/>
      <c r="C32" s="1539"/>
      <c r="D32" s="1055">
        <v>56.75</v>
      </c>
      <c r="E32" s="26">
        <f>IF(D32="","",IF(J29="","",J29/D32))</f>
        <v>44.704845814977972</v>
      </c>
      <c r="F32" s="27">
        <v>8.5</v>
      </c>
      <c r="G32" s="25">
        <v>60</v>
      </c>
      <c r="H32" s="27">
        <v>36000</v>
      </c>
      <c r="I32" s="25">
        <v>81.34</v>
      </c>
      <c r="J32" s="41" t="s">
        <v>1642</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v>4029.21</v>
      </c>
      <c r="B36" s="1538"/>
      <c r="C36" s="1539"/>
      <c r="D36" s="1055">
        <v>90.04</v>
      </c>
      <c r="E36" s="1055">
        <v>4067.56</v>
      </c>
      <c r="F36" s="1055">
        <v>89.95</v>
      </c>
      <c r="G36" s="1055">
        <v>4106.13</v>
      </c>
      <c r="H36" s="1055">
        <v>90.06</v>
      </c>
      <c r="I36" s="1120"/>
      <c r="J36" s="1057"/>
      <c r="BD36" s="837">
        <v>0.35416666666666702</v>
      </c>
    </row>
    <row r="37" spans="1:56" ht="12" customHeight="1">
      <c r="A37" s="1613">
        <v>4048.36</v>
      </c>
      <c r="B37" s="1529"/>
      <c r="C37" s="1530"/>
      <c r="D37" s="1056">
        <v>90.43</v>
      </c>
      <c r="E37" s="1056">
        <v>4086.8</v>
      </c>
      <c r="F37" s="1056">
        <v>89.84</v>
      </c>
      <c r="G37" s="1056">
        <v>4125.43</v>
      </c>
      <c r="H37" s="1056">
        <v>90.8</v>
      </c>
      <c r="I37" s="1056"/>
      <c r="J37" s="1121"/>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1051">
        <v>5</v>
      </c>
      <c r="E45" s="29">
        <v>4.75</v>
      </c>
      <c r="F45" s="26">
        <v>11.5</v>
      </c>
      <c r="G45" s="29">
        <v>0.5</v>
      </c>
      <c r="H45" s="26"/>
      <c r="I45" s="26"/>
      <c r="J45" s="1053">
        <v>1.75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40"/>
      <c r="G47" s="40"/>
      <c r="H47" s="40"/>
      <c r="I47" s="40">
        <v>0.5</v>
      </c>
      <c r="J47" s="114">
        <f>SUM(A48:J48)</f>
        <v>24</v>
      </c>
      <c r="BD47" s="837">
        <v>0.46875</v>
      </c>
    </row>
    <row r="48" spans="1:56" ht="2.25" customHeight="1">
      <c r="A48" s="816"/>
      <c r="B48" s="115"/>
      <c r="C48" s="115"/>
      <c r="D48" s="616">
        <f>SUM(A45:J45)</f>
        <v>23.5</v>
      </c>
      <c r="E48" s="115"/>
      <c r="F48" s="115"/>
      <c r="G48" s="115"/>
      <c r="H48" s="616">
        <f>SUM(A47:I47)</f>
        <v>0.5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0.16666666666666666</v>
      </c>
      <c r="D50" s="1517" t="s">
        <v>1679</v>
      </c>
      <c r="E50" s="1635"/>
      <c r="F50" s="1635"/>
      <c r="G50" s="1635"/>
      <c r="H50" s="1635"/>
      <c r="I50" s="1635"/>
      <c r="J50" s="1636"/>
      <c r="BD50" s="837">
        <v>0.5</v>
      </c>
    </row>
    <row r="51" spans="1:56" ht="12" customHeight="1">
      <c r="A51" s="841">
        <f t="shared" ref="A51:A59" si="0">C50</f>
        <v>0.16666666666666666</v>
      </c>
      <c r="B51" s="842" t="str">
        <f>IF(A51&lt;&gt;"","to","")</f>
        <v>to</v>
      </c>
      <c r="C51" s="1047">
        <v>0.23958333333333334</v>
      </c>
      <c r="D51" s="1600" t="s">
        <v>1574</v>
      </c>
      <c r="E51" s="1639"/>
      <c r="F51" s="1639"/>
      <c r="G51" s="1639"/>
      <c r="H51" s="1639"/>
      <c r="I51" s="1639"/>
      <c r="J51" s="1640"/>
      <c r="BD51" s="837">
        <v>0.51041666666666696</v>
      </c>
    </row>
    <row r="52" spans="1:56" ht="12" customHeight="1">
      <c r="A52" s="841">
        <f t="shared" si="0"/>
        <v>0.23958333333333334</v>
      </c>
      <c r="B52" s="842" t="str">
        <f t="shared" ref="B52:B59" si="1">IF(A52&lt;&gt;"","to","")</f>
        <v>to</v>
      </c>
      <c r="C52" s="1047">
        <v>0.25</v>
      </c>
      <c r="D52" s="1600" t="s">
        <v>1589</v>
      </c>
      <c r="E52" s="1639"/>
      <c r="F52" s="1639"/>
      <c r="G52" s="1639"/>
      <c r="H52" s="1639"/>
      <c r="I52" s="1639"/>
      <c r="J52" s="1640"/>
      <c r="BD52" s="837">
        <v>0.52083333333333304</v>
      </c>
    </row>
    <row r="53" spans="1:56" ht="12" customHeight="1">
      <c r="A53" s="841">
        <f t="shared" si="0"/>
        <v>0.25</v>
      </c>
      <c r="B53" s="842" t="str">
        <f t="shared" si="1"/>
        <v>to</v>
      </c>
      <c r="C53" s="1047">
        <v>0.26041666666666669</v>
      </c>
      <c r="D53" s="1609" t="s">
        <v>1653</v>
      </c>
      <c r="E53" s="1609"/>
      <c r="F53" s="1609"/>
      <c r="G53" s="1609"/>
      <c r="H53" s="1609"/>
      <c r="I53" s="1609"/>
      <c r="J53" s="1630"/>
      <c r="BD53" s="837">
        <v>0.53125</v>
      </c>
    </row>
    <row r="54" spans="1:56" ht="12" customHeight="1">
      <c r="A54" s="841">
        <f t="shared" si="0"/>
        <v>0.26041666666666669</v>
      </c>
      <c r="B54" s="842" t="str">
        <f t="shared" si="1"/>
        <v>to</v>
      </c>
      <c r="C54" s="1047">
        <v>0.30208333333333331</v>
      </c>
      <c r="D54" s="1609" t="s">
        <v>1680</v>
      </c>
      <c r="E54" s="1609"/>
      <c r="F54" s="1609"/>
      <c r="G54" s="1609"/>
      <c r="H54" s="1609"/>
      <c r="I54" s="1609"/>
      <c r="J54" s="1630"/>
      <c r="BD54" s="837">
        <v>0.54166666666666696</v>
      </c>
    </row>
    <row r="55" spans="1:56" ht="12" customHeight="1">
      <c r="A55" s="841">
        <f t="shared" si="0"/>
        <v>0.30208333333333331</v>
      </c>
      <c r="B55" s="842" t="str">
        <f t="shared" si="1"/>
        <v>to</v>
      </c>
      <c r="C55" s="1047">
        <v>0.5</v>
      </c>
      <c r="D55" s="1600" t="s">
        <v>1685</v>
      </c>
      <c r="E55" s="1639"/>
      <c r="F55" s="1639"/>
      <c r="G55" s="1639"/>
      <c r="H55" s="1639"/>
      <c r="I55" s="1639"/>
      <c r="J55" s="1640"/>
      <c r="BD55" s="837">
        <v>0.55208333333333304</v>
      </c>
    </row>
    <row r="56" spans="1:56" ht="12" customHeight="1">
      <c r="A56" s="841">
        <f t="shared" si="0"/>
        <v>0.5</v>
      </c>
      <c r="B56" s="842" t="str">
        <f t="shared" si="1"/>
        <v>to</v>
      </c>
      <c r="C56" s="1047">
        <v>0.75</v>
      </c>
      <c r="D56" s="1600" t="s">
        <v>1681</v>
      </c>
      <c r="E56" s="1639"/>
      <c r="F56" s="1639"/>
      <c r="G56" s="1639"/>
      <c r="H56" s="1639"/>
      <c r="I56" s="1639"/>
      <c r="J56" s="1640"/>
      <c r="BD56" s="837">
        <v>0.5625</v>
      </c>
    </row>
    <row r="57" spans="1:56" ht="12" customHeight="1">
      <c r="A57" s="841">
        <f t="shared" si="0"/>
        <v>0.75</v>
      </c>
      <c r="B57" s="842" t="str">
        <f t="shared" si="1"/>
        <v>to</v>
      </c>
      <c r="C57" s="1047">
        <v>0.76041666666666663</v>
      </c>
      <c r="D57" s="1609" t="s">
        <v>1653</v>
      </c>
      <c r="E57" s="1609"/>
      <c r="F57" s="1609"/>
      <c r="G57" s="1609"/>
      <c r="H57" s="1609"/>
      <c r="I57" s="1609"/>
      <c r="J57" s="1630"/>
      <c r="BD57" s="837">
        <v>0.57291666666666696</v>
      </c>
    </row>
    <row r="58" spans="1:56" ht="12" customHeight="1">
      <c r="A58" s="841">
        <f t="shared" si="0"/>
        <v>0.76041666666666663</v>
      </c>
      <c r="B58" s="842" t="str">
        <f t="shared" si="1"/>
        <v>to</v>
      </c>
      <c r="C58" s="1047">
        <v>0.98958333333333337</v>
      </c>
      <c r="D58" s="1600" t="s">
        <v>1686</v>
      </c>
      <c r="E58" s="1639"/>
      <c r="F58" s="1639"/>
      <c r="G58" s="1639"/>
      <c r="H58" s="1639"/>
      <c r="I58" s="1639"/>
      <c r="J58" s="1640"/>
      <c r="BD58" s="837">
        <v>0.58333333333333304</v>
      </c>
    </row>
    <row r="59" spans="1:56" ht="12" customHeight="1">
      <c r="A59" s="841">
        <f t="shared" si="0"/>
        <v>0.98958333333333337</v>
      </c>
      <c r="B59" s="842" t="str">
        <f t="shared" si="1"/>
        <v>to</v>
      </c>
      <c r="C59" s="1047">
        <v>0</v>
      </c>
      <c r="D59" s="1600" t="s">
        <v>1589</v>
      </c>
      <c r="E59" s="1639"/>
      <c r="F59" s="1639"/>
      <c r="G59" s="1639"/>
      <c r="H59" s="1639"/>
      <c r="I59" s="1639"/>
      <c r="J59" s="1640"/>
      <c r="BD59" s="837">
        <v>0.59375</v>
      </c>
    </row>
    <row r="60" spans="1:56" ht="12" customHeight="1">
      <c r="A60" s="1156"/>
      <c r="B60" s="1157"/>
      <c r="C60" s="1158"/>
      <c r="D60" s="1153"/>
      <c r="E60" s="1154"/>
      <c r="F60" s="1154"/>
      <c r="G60" s="1154"/>
      <c r="H60" s="1154"/>
      <c r="I60" s="1154"/>
      <c r="J60" s="1155"/>
      <c r="BD60" s="837"/>
    </row>
    <row r="61" spans="1:56" ht="12" customHeight="1">
      <c r="A61" s="1544" t="s">
        <v>85</v>
      </c>
      <c r="B61" s="1545"/>
      <c r="C61" s="1546"/>
      <c r="D61" s="818" t="str">
        <f>'DATA SHEET'!AF5</f>
        <v>Robyn Luft</v>
      </c>
      <c r="E61" s="819" t="str">
        <f>'DATA SHEET'!AF6</f>
        <v>(403) 318-2327</v>
      </c>
      <c r="F61" s="820" t="s">
        <v>7</v>
      </c>
      <c r="G61" s="818" t="str">
        <f>'DATA SHEET'!AF21</f>
        <v>Bik Sandhu</v>
      </c>
      <c r="H61" s="819" t="str">
        <f>'DATA SHEET'!AF22</f>
        <v>(403) 369-3399</v>
      </c>
      <c r="I61" s="820" t="s">
        <v>86</v>
      </c>
      <c r="J61" s="821">
        <f>'Cost Week 1'!P60</f>
        <v>99239</v>
      </c>
      <c r="BD61" s="837">
        <v>0.75</v>
      </c>
    </row>
    <row r="62" spans="1:56" ht="12" customHeight="1">
      <c r="A62" s="1519" t="s">
        <v>11</v>
      </c>
      <c r="B62" s="1520"/>
      <c r="C62" s="1521"/>
      <c r="D62" s="355" t="str">
        <f>'DATA SHEET'!H27</f>
        <v>Stampede Drilling</v>
      </c>
      <c r="E62" s="356">
        <f>'DATA SHEET'!H28</f>
        <v>21</v>
      </c>
      <c r="F62" s="574" t="s">
        <v>207</v>
      </c>
      <c r="G62" s="1588" t="s">
        <v>1202</v>
      </c>
      <c r="H62" s="1539"/>
      <c r="I62" s="574" t="s">
        <v>87</v>
      </c>
      <c r="J62" s="46">
        <f>'Cost Week 1'!P61</f>
        <v>2254692</v>
      </c>
      <c r="BD62" s="837">
        <v>0.76041666666666696</v>
      </c>
    </row>
    <row r="63" spans="1:56" ht="12" customHeight="1">
      <c r="A63" s="1519" t="s">
        <v>32</v>
      </c>
      <c r="B63" s="1520"/>
      <c r="C63" s="1521"/>
      <c r="D63" s="355" t="str">
        <f>'DATA SHEET'!H29</f>
        <v>Dan Chabot</v>
      </c>
      <c r="E63" s="356" t="str">
        <f>'DATA SHEET'!H30</f>
        <v>(780) 222-1051</v>
      </c>
      <c r="F63" s="1572" t="s">
        <v>219</v>
      </c>
      <c r="G63" s="1573"/>
      <c r="H63" s="1618" t="s">
        <v>1682</v>
      </c>
      <c r="I63" s="1575"/>
      <c r="J63" s="1576"/>
      <c r="BD63" s="837">
        <v>0.77083333333333304</v>
      </c>
    </row>
    <row r="64" spans="1:56" ht="12" customHeight="1">
      <c r="A64" s="1522" t="s">
        <v>208</v>
      </c>
      <c r="B64" s="1523"/>
      <c r="C64" s="1524"/>
      <c r="D64" s="1577" t="str">
        <f>'DATA SHEET'!B77</f>
        <v xml:space="preserve">From Valleyview:North on hwy 49 to hwy 669 east on hwy 669 33.8km to hwy 747 south on hwy 747 10km  turn right into location </v>
      </c>
      <c r="E64" s="1577"/>
      <c r="F64" s="1577"/>
      <c r="G64" s="1577"/>
      <c r="H64" s="1577"/>
      <c r="I64" s="1577"/>
      <c r="J64" s="1578"/>
      <c r="BD64" s="837">
        <v>0.78125</v>
      </c>
    </row>
    <row r="65" spans="56:56" ht="12" customHeight="1">
      <c r="BD65" s="837">
        <v>0.79166666666666696</v>
      </c>
    </row>
    <row r="66" spans="56:56" ht="12" customHeight="1">
      <c r="BD66" s="837">
        <v>0.80208333333333304</v>
      </c>
    </row>
    <row r="67" spans="56:56" ht="12" customHeight="1">
      <c r="BD67" s="837">
        <v>0.8125</v>
      </c>
    </row>
    <row r="68" spans="56:56" ht="12" customHeight="1">
      <c r="BD68" s="837">
        <v>0.82291666666666696</v>
      </c>
    </row>
    <row r="69" spans="56:56" ht="12" customHeight="1">
      <c r="BD69" s="837">
        <v>0.83333333333333304</v>
      </c>
    </row>
    <row r="70" spans="56:56" ht="12" customHeight="1">
      <c r="BD70" s="837">
        <v>0.84375</v>
      </c>
    </row>
    <row r="71" spans="56:56" ht="12" customHeight="1">
      <c r="BD71" s="837">
        <v>0.85416666666666696</v>
      </c>
    </row>
    <row r="72" spans="56:56" ht="12" customHeight="1">
      <c r="BD72" s="837">
        <v>0.86458333333333304</v>
      </c>
    </row>
    <row r="73" spans="56:56" ht="12" customHeight="1">
      <c r="BD73" s="837">
        <v>0.875</v>
      </c>
    </row>
    <row r="74" spans="56:56" ht="12" customHeight="1">
      <c r="BD74" s="837">
        <v>0.88541666666666696</v>
      </c>
    </row>
    <row r="75" spans="56:56" ht="12" customHeight="1">
      <c r="BD75" s="837">
        <v>0.89583333333333304</v>
      </c>
    </row>
    <row r="76" spans="56:56" ht="12" customHeight="1">
      <c r="BD76" s="837">
        <v>0.90625</v>
      </c>
    </row>
    <row r="77" spans="56:56" ht="12" customHeight="1">
      <c r="BD77" s="837">
        <v>0.91666666666666696</v>
      </c>
    </row>
    <row r="78" spans="56:56" ht="12" customHeight="1">
      <c r="BD78" s="837">
        <v>0.92708333333333304</v>
      </c>
    </row>
    <row r="79" spans="56:56" ht="12" customHeight="1">
      <c r="BD79" s="837">
        <v>0.9375</v>
      </c>
    </row>
    <row r="80" spans="56:56" ht="12" customHeight="1">
      <c r="BD80" s="837">
        <v>0.94791666666666696</v>
      </c>
    </row>
    <row r="81" spans="56:56" ht="12" customHeight="1">
      <c r="BD81" s="837">
        <v>0.95833333333333304</v>
      </c>
    </row>
    <row r="82" spans="56:56" ht="12" customHeight="1">
      <c r="BD82" s="837">
        <v>0.96875</v>
      </c>
    </row>
    <row r="83" spans="56:56" ht="12" customHeight="1">
      <c r="BD83" s="837">
        <v>0.97916666666666696</v>
      </c>
    </row>
    <row r="84" spans="56:56" ht="12" customHeight="1">
      <c r="BD84" s="837">
        <v>0.98958333333333304</v>
      </c>
    </row>
    <row r="85" spans="56:56" ht="12" customHeight="1">
      <c r="BD85" s="837">
        <v>1</v>
      </c>
    </row>
  </sheetData>
  <mergeCells count="66">
    <mergeCell ref="D1:G3"/>
    <mergeCell ref="A4:C4"/>
    <mergeCell ref="D4:E4"/>
    <mergeCell ref="I4:J4"/>
    <mergeCell ref="A5:C5"/>
    <mergeCell ref="D5:E5"/>
    <mergeCell ref="I5:J5"/>
    <mergeCell ref="A6:C6"/>
    <mergeCell ref="D6:G6"/>
    <mergeCell ref="I6:J6"/>
    <mergeCell ref="A7:C7"/>
    <mergeCell ref="D7:E7"/>
    <mergeCell ref="I7:J7"/>
    <mergeCell ref="A17:C17"/>
    <mergeCell ref="A8:C8"/>
    <mergeCell ref="D8:G8"/>
    <mergeCell ref="I8:J8"/>
    <mergeCell ref="A9:C9"/>
    <mergeCell ref="D9:G9"/>
    <mergeCell ref="A11:C11"/>
    <mergeCell ref="A12:C12"/>
    <mergeCell ref="A13:C13"/>
    <mergeCell ref="A14:C14"/>
    <mergeCell ref="A15:C15"/>
    <mergeCell ref="A16:C16"/>
    <mergeCell ref="A33:C33"/>
    <mergeCell ref="A18:C18"/>
    <mergeCell ref="A21:C21"/>
    <mergeCell ref="A22:C22"/>
    <mergeCell ref="A24:C24"/>
    <mergeCell ref="A25:C25"/>
    <mergeCell ref="A26:C26"/>
    <mergeCell ref="A28:C28"/>
    <mergeCell ref="A29:C29"/>
    <mergeCell ref="A30:C30"/>
    <mergeCell ref="A31:C31"/>
    <mergeCell ref="A32:C32"/>
    <mergeCell ref="D50:J50"/>
    <mergeCell ref="A35:C35"/>
    <mergeCell ref="A36:C36"/>
    <mergeCell ref="A37:C37"/>
    <mergeCell ref="A39:C39"/>
    <mergeCell ref="A40:C40"/>
    <mergeCell ref="A41:C41"/>
    <mergeCell ref="A42:C42"/>
    <mergeCell ref="A44:C44"/>
    <mergeCell ref="A45:C45"/>
    <mergeCell ref="A46:C46"/>
    <mergeCell ref="A47:C47"/>
    <mergeCell ref="D51:J51"/>
    <mergeCell ref="D52:J52"/>
    <mergeCell ref="D53:J53"/>
    <mergeCell ref="D54:J54"/>
    <mergeCell ref="D55:J55"/>
    <mergeCell ref="D56:J56"/>
    <mergeCell ref="D57:J57"/>
    <mergeCell ref="D58:J58"/>
    <mergeCell ref="D59:J59"/>
    <mergeCell ref="A61:C61"/>
    <mergeCell ref="A64:C64"/>
    <mergeCell ref="D64:J64"/>
    <mergeCell ref="A62:C62"/>
    <mergeCell ref="G62:H62"/>
    <mergeCell ref="A63:C63"/>
    <mergeCell ref="F63:G63"/>
    <mergeCell ref="H63:J63"/>
  </mergeCells>
  <conditionalFormatting sqref="J61">
    <cfRule type="expression" dxfId="169" priority="2">
      <formula>ISBLANK(J61)</formula>
    </cfRule>
  </conditionalFormatting>
  <conditionalFormatting sqref="J62">
    <cfRule type="expression" dxfId="168" priority="1">
      <formula>ISBLANK($J$62)</formula>
    </cfRule>
  </conditionalFormatting>
  <dataValidations count="1">
    <dataValidation type="list" allowBlank="1" showInputMessage="1" showErrorMessage="1" sqref="A50:A60 C50:C60" xr:uid="{5FEA1753-5777-4085-B98F-EC9036329AB2}">
      <formula1>$BD$2:$BD$85</formula1>
    </dataValidation>
  </dataValidations>
  <printOptions horizontalCentered="1"/>
  <pageMargins left="0.5" right="0.5" top="0.5" bottom="0" header="0" footer="0"/>
  <pageSetup scale="84" orientation="portrait" horizontalDpi="4294967294" verticalDpi="36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85926-0D17-481D-A637-8CF5B594B9B6}">
  <sheetPr codeName="Sheet120">
    <pageSetUpPr fitToPage="1"/>
  </sheetPr>
  <dimension ref="A1:BD87"/>
  <sheetViews>
    <sheetView showGridLines="0" topLeftCell="A60" zoomScale="136" zoomScaleNormal="136" workbookViewId="0">
      <selection activeCell="F24" sqref="F24"/>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45544</v>
      </c>
      <c r="E4" s="1663"/>
      <c r="F4" s="825" t="s">
        <v>201</v>
      </c>
      <c r="G4" s="1072" t="s">
        <v>1713</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1714</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64" t="s">
        <v>1715</v>
      </c>
      <c r="E8" s="1575"/>
      <c r="F8" s="1593"/>
      <c r="G8" s="1576"/>
      <c r="H8" s="364" t="s">
        <v>204</v>
      </c>
      <c r="I8" s="1625">
        <v>45539</v>
      </c>
      <c r="J8" s="1590"/>
      <c r="BD8" s="837">
        <v>6.25E-2</v>
      </c>
    </row>
    <row r="9" spans="1:56" ht="12" customHeight="1">
      <c r="A9" s="1553" t="s">
        <v>218</v>
      </c>
      <c r="B9" s="1554"/>
      <c r="C9" s="1555"/>
      <c r="D9" s="1579" t="s">
        <v>1720</v>
      </c>
      <c r="E9" s="1580"/>
      <c r="F9" s="1580"/>
      <c r="G9" s="1581"/>
      <c r="H9" s="809" t="s">
        <v>250</v>
      </c>
      <c r="I9" s="831" t="s">
        <v>1475</v>
      </c>
      <c r="J9" s="802" t="s">
        <v>1476</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t="s">
        <v>1044</v>
      </c>
      <c r="E11" s="806" t="s">
        <v>163</v>
      </c>
      <c r="F11" s="807" t="s">
        <v>1605</v>
      </c>
      <c r="G11" s="801" t="s">
        <v>50</v>
      </c>
      <c r="H11" s="808" t="str">
        <f>'DATA SHEET'!H52</f>
        <v>Roberto</v>
      </c>
      <c r="I11" s="809" t="s">
        <v>40</v>
      </c>
      <c r="J11" s="361" t="s">
        <v>51</v>
      </c>
      <c r="BD11" s="837">
        <v>9.375E-2</v>
      </c>
    </row>
    <row r="12" spans="1:56" ht="12" customHeight="1">
      <c r="A12" s="1540" t="s">
        <v>26</v>
      </c>
      <c r="B12" s="1541"/>
      <c r="C12" s="1543"/>
      <c r="D12" s="35">
        <v>50</v>
      </c>
      <c r="E12" s="357" t="s">
        <v>173</v>
      </c>
      <c r="F12" s="1077">
        <v>7.5</v>
      </c>
      <c r="G12" s="358" t="s">
        <v>53</v>
      </c>
      <c r="H12" s="33">
        <v>11.3</v>
      </c>
      <c r="I12" s="1125" t="s">
        <v>1561</v>
      </c>
      <c r="J12" s="1110">
        <v>45</v>
      </c>
      <c r="BD12" s="837">
        <v>0.104166666666667</v>
      </c>
    </row>
    <row r="13" spans="1:56" ht="12" customHeight="1">
      <c r="A13" s="1540" t="s">
        <v>54</v>
      </c>
      <c r="B13" s="1541"/>
      <c r="C13" s="1543"/>
      <c r="D13" s="35">
        <v>1130</v>
      </c>
      <c r="E13" s="357" t="s">
        <v>57</v>
      </c>
      <c r="F13" s="1094">
        <v>1</v>
      </c>
      <c r="G13" s="358" t="s">
        <v>237</v>
      </c>
      <c r="H13" s="1131">
        <v>20.5</v>
      </c>
      <c r="I13" s="1113" t="s">
        <v>1648</v>
      </c>
      <c r="J13" s="295">
        <v>16</v>
      </c>
      <c r="BD13" s="837">
        <v>0.114583333333333</v>
      </c>
    </row>
    <row r="14" spans="1:56" ht="12" customHeight="1">
      <c r="A14" s="1540" t="s">
        <v>52</v>
      </c>
      <c r="B14" s="1541"/>
      <c r="C14" s="1543"/>
      <c r="D14" s="1075">
        <v>15</v>
      </c>
      <c r="E14" s="357" t="s">
        <v>61</v>
      </c>
      <c r="F14" s="1090">
        <v>12000</v>
      </c>
      <c r="G14" s="358" t="s">
        <v>236</v>
      </c>
      <c r="H14" s="1132">
        <v>29.9</v>
      </c>
      <c r="I14" s="1113" t="s">
        <v>1556</v>
      </c>
      <c r="J14" s="295">
        <v>3</v>
      </c>
      <c r="BD14" s="837">
        <v>0.125</v>
      </c>
    </row>
    <row r="15" spans="1:56" ht="12" customHeight="1">
      <c r="A15" s="1540" t="s">
        <v>55</v>
      </c>
      <c r="B15" s="1541"/>
      <c r="C15" s="1543"/>
      <c r="D15" s="1076">
        <v>7</v>
      </c>
      <c r="E15" s="357" t="s">
        <v>60</v>
      </c>
      <c r="F15" s="1096">
        <v>40</v>
      </c>
      <c r="G15" s="358" t="s">
        <v>223</v>
      </c>
      <c r="H15" s="1132">
        <v>45.8</v>
      </c>
      <c r="I15" s="1113" t="s">
        <v>1557</v>
      </c>
      <c r="J15" s="295">
        <v>2</v>
      </c>
      <c r="BD15" s="837">
        <v>0.13541666666666699</v>
      </c>
    </row>
    <row r="16" spans="1:56" ht="12" customHeight="1">
      <c r="A16" s="1540" t="s">
        <v>172</v>
      </c>
      <c r="B16" s="1541"/>
      <c r="C16" s="1543"/>
      <c r="D16" s="1062" t="s">
        <v>1622</v>
      </c>
      <c r="E16" s="357" t="s">
        <v>27</v>
      </c>
      <c r="F16" s="38">
        <v>8.1300000000000008</v>
      </c>
      <c r="G16" s="358" t="s">
        <v>224</v>
      </c>
      <c r="H16" s="34">
        <f>SUM(H13:H15)</f>
        <v>96.199999999999989</v>
      </c>
      <c r="I16" s="1113" t="s">
        <v>1558</v>
      </c>
      <c r="J16" s="1057">
        <v>4</v>
      </c>
      <c r="BD16" s="837">
        <v>0.14583333333333301</v>
      </c>
    </row>
    <row r="17" spans="1:56" ht="12" customHeight="1">
      <c r="A17" s="1540" t="s">
        <v>56</v>
      </c>
      <c r="B17" s="1541"/>
      <c r="C17" s="1543"/>
      <c r="D17" s="35">
        <v>10</v>
      </c>
      <c r="E17" s="357" t="s">
        <v>58</v>
      </c>
      <c r="F17" s="38">
        <v>0</v>
      </c>
      <c r="G17" s="359" t="s">
        <v>59</v>
      </c>
      <c r="H17" s="53" t="e">
        <f>H14/(H25+H26)</f>
        <v>#DIV/0!</v>
      </c>
      <c r="I17" s="1126" t="s">
        <v>1602</v>
      </c>
      <c r="J17" s="295">
        <v>7</v>
      </c>
      <c r="BD17" s="837">
        <v>0.15625</v>
      </c>
    </row>
    <row r="18" spans="1:56" ht="12" customHeight="1">
      <c r="A18" s="1540" t="s">
        <v>247</v>
      </c>
      <c r="B18" s="1541"/>
      <c r="C18" s="1543"/>
      <c r="D18" s="1080">
        <v>3.7</v>
      </c>
      <c r="E18" s="810" t="s">
        <v>248</v>
      </c>
      <c r="F18" s="1093">
        <v>3.7</v>
      </c>
      <c r="G18" s="360" t="s">
        <v>62</v>
      </c>
      <c r="H18" s="54" t="e">
        <f>H16/(H25+H26)</f>
        <v>#DIV/0!</v>
      </c>
      <c r="I18" s="1129" t="s">
        <v>1604</v>
      </c>
      <c r="J18" s="1121">
        <v>30</v>
      </c>
      <c r="BD18" s="837">
        <v>0.16666666666666699</v>
      </c>
    </row>
    <row r="19" spans="1:56" ht="12" customHeight="1">
      <c r="A19" s="811"/>
      <c r="B19" s="30"/>
      <c r="C19" s="30"/>
      <c r="D19" s="30"/>
      <c r="E19" s="30"/>
      <c r="F19" s="30"/>
      <c r="G19" s="30"/>
      <c r="H19" s="55"/>
      <c r="I19" s="56" t="s">
        <v>1339</v>
      </c>
      <c r="J19" s="1128">
        <v>6</v>
      </c>
      <c r="BD19" s="837">
        <v>0.17708333333333301</v>
      </c>
    </row>
    <row r="20" spans="1:56" ht="14.1" customHeight="1">
      <c r="A20" s="803" t="s">
        <v>211</v>
      </c>
      <c r="B20" s="573"/>
      <c r="C20" s="573"/>
      <c r="D20" s="92"/>
      <c r="E20" s="109"/>
      <c r="F20" s="110"/>
      <c r="G20" s="109"/>
      <c r="H20" s="109"/>
      <c r="I20" s="1127" t="s">
        <v>1603</v>
      </c>
      <c r="J20" s="1119">
        <v>7</v>
      </c>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0</v>
      </c>
      <c r="H25" s="597">
        <v>0</v>
      </c>
      <c r="I25" s="105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v>3</v>
      </c>
      <c r="B29" s="1538"/>
      <c r="C29" s="1539"/>
      <c r="D29" s="25">
        <v>156</v>
      </c>
      <c r="E29" s="25" t="s">
        <v>1489</v>
      </c>
      <c r="F29" s="1055">
        <v>5332156</v>
      </c>
      <c r="G29" s="25" t="s">
        <v>1490</v>
      </c>
      <c r="H29" s="25">
        <v>1641</v>
      </c>
      <c r="I29" s="1055">
        <v>4178</v>
      </c>
      <c r="J29" s="295">
        <f>I29-H29</f>
        <v>2537</v>
      </c>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v>15.5</v>
      </c>
      <c r="B32" s="1538"/>
      <c r="C32" s="1539"/>
      <c r="D32" s="1055">
        <v>56.75</v>
      </c>
      <c r="E32" s="26">
        <f>IF(D32="","",IF(J29="","",J29/D32))</f>
        <v>44.704845814977972</v>
      </c>
      <c r="F32" s="27">
        <v>8.5</v>
      </c>
      <c r="G32" s="25">
        <v>60</v>
      </c>
      <c r="H32" s="27">
        <v>36000</v>
      </c>
      <c r="I32" s="25">
        <v>81.34</v>
      </c>
      <c r="J32" s="41" t="s">
        <v>1690</v>
      </c>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c r="B36" s="1538"/>
      <c r="C36" s="1539"/>
      <c r="D36" s="1055"/>
      <c r="E36" s="1055"/>
      <c r="F36" s="1055"/>
      <c r="G36" s="1055"/>
      <c r="H36" s="1055"/>
      <c r="I36" s="1120"/>
      <c r="J36" s="1057"/>
      <c r="BD36" s="837">
        <v>0.35416666666666702</v>
      </c>
    </row>
    <row r="37" spans="1:56" ht="12" customHeight="1">
      <c r="A37" s="1613"/>
      <c r="B37" s="1529"/>
      <c r="C37" s="1530"/>
      <c r="D37" s="1056"/>
      <c r="E37" s="1056"/>
      <c r="F37" s="1056"/>
      <c r="G37" s="1056"/>
      <c r="H37" s="1056"/>
      <c r="I37" s="1056"/>
      <c r="J37" s="1121"/>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t="s">
        <v>1483</v>
      </c>
      <c r="B40" s="1538"/>
      <c r="C40" s="1539"/>
      <c r="D40" s="113">
        <v>0.18</v>
      </c>
      <c r="E40" s="113" t="s">
        <v>1058</v>
      </c>
      <c r="F40" s="113">
        <v>0.75</v>
      </c>
      <c r="G40" s="113" t="s">
        <v>1487</v>
      </c>
      <c r="H40" s="113">
        <v>2.0299999999999998</v>
      </c>
      <c r="I40" s="113"/>
      <c r="J40" s="39"/>
      <c r="BD40" s="837">
        <v>0.39583333333333298</v>
      </c>
    </row>
    <row r="41" spans="1:56" ht="12" customHeight="1">
      <c r="A41" s="1537" t="s">
        <v>1484</v>
      </c>
      <c r="B41" s="1538"/>
      <c r="C41" s="1539"/>
      <c r="D41" s="25">
        <v>8.9600000000000009</v>
      </c>
      <c r="E41" s="25" t="s">
        <v>1486</v>
      </c>
      <c r="F41" s="25">
        <v>9.4</v>
      </c>
      <c r="G41" s="25" t="s">
        <v>1488</v>
      </c>
      <c r="H41" s="25">
        <v>18.440000000000001</v>
      </c>
      <c r="I41" s="25"/>
      <c r="J41" s="295"/>
      <c r="BD41" s="837">
        <v>0.40625</v>
      </c>
    </row>
    <row r="42" spans="1:56" ht="12" customHeight="1">
      <c r="A42" s="1621" t="s">
        <v>1485</v>
      </c>
      <c r="B42" s="1529"/>
      <c r="C42" s="1530"/>
      <c r="D42" s="32">
        <v>2.65</v>
      </c>
      <c r="E42" s="32" t="s">
        <v>1307</v>
      </c>
      <c r="F42" s="32">
        <v>0.82</v>
      </c>
      <c r="G42" s="32" t="s">
        <v>1205</v>
      </c>
      <c r="H42" s="32">
        <v>0.78</v>
      </c>
      <c r="I42" s="44" t="s">
        <v>164</v>
      </c>
      <c r="J42" s="45">
        <f>D40+F40+H40+J40+D41+F41+H41+J41+D42+F42+H42</f>
        <v>44.010000000000005</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1334</v>
      </c>
      <c r="BD44" s="837">
        <v>0.4375</v>
      </c>
    </row>
    <row r="45" spans="1:56" ht="12" customHeight="1">
      <c r="A45" s="1547"/>
      <c r="B45" s="1548"/>
      <c r="C45" s="1549"/>
      <c r="D45" s="1051"/>
      <c r="E45" s="29"/>
      <c r="F45" s="1051">
        <v>9.25</v>
      </c>
      <c r="G45" s="1050">
        <v>0.25</v>
      </c>
      <c r="H45" s="26"/>
      <c r="I45" s="26"/>
      <c r="J45" s="1053">
        <v>1.25</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667">
        <v>12.25</v>
      </c>
      <c r="B47" s="1551"/>
      <c r="C47" s="1552"/>
      <c r="D47" s="40"/>
      <c r="E47" s="40"/>
      <c r="F47" s="40"/>
      <c r="G47" s="40"/>
      <c r="H47" s="40"/>
      <c r="I47" s="1052">
        <v>1</v>
      </c>
      <c r="J47" s="114">
        <f>SUM(A48:J48)</f>
        <v>24</v>
      </c>
      <c r="BD47" s="837">
        <v>0.46875</v>
      </c>
    </row>
    <row r="48" spans="1:56" ht="2.25" customHeight="1">
      <c r="A48" s="816"/>
      <c r="B48" s="115"/>
      <c r="C48" s="115"/>
      <c r="D48" s="616">
        <f>SUM(A45:J45)</f>
        <v>10.75</v>
      </c>
      <c r="E48" s="115"/>
      <c r="F48" s="115"/>
      <c r="G48" s="115"/>
      <c r="H48" s="616">
        <f>SUM(A47:I47)</f>
        <v>13.25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8.3333333333333329E-2</v>
      </c>
      <c r="D50" s="1517" t="s">
        <v>1721</v>
      </c>
      <c r="E50" s="1635"/>
      <c r="F50" s="1635"/>
      <c r="G50" s="1635"/>
      <c r="H50" s="1635"/>
      <c r="I50" s="1635"/>
      <c r="J50" s="1636"/>
      <c r="BD50" s="837">
        <v>0.5</v>
      </c>
    </row>
    <row r="51" spans="1:56" ht="12" customHeight="1">
      <c r="A51" s="841">
        <f t="shared" ref="A51:A58" si="0">C50</f>
        <v>8.3333333333333329E-2</v>
      </c>
      <c r="B51" s="842" t="str">
        <f>IF(A51&lt;&gt;"","to","")</f>
        <v>to</v>
      </c>
      <c r="C51" s="1047">
        <v>9.375E-2</v>
      </c>
      <c r="D51" s="1600" t="s">
        <v>1708</v>
      </c>
      <c r="E51" s="1639"/>
      <c r="F51" s="1639"/>
      <c r="G51" s="1639"/>
      <c r="H51" s="1639"/>
      <c r="I51" s="1639"/>
      <c r="J51" s="1640"/>
      <c r="BD51" s="837">
        <v>0.51041666666666696</v>
      </c>
    </row>
    <row r="52" spans="1:56" ht="12" customHeight="1">
      <c r="A52" s="841">
        <f t="shared" si="0"/>
        <v>9.375E-2</v>
      </c>
      <c r="B52" s="842" t="str">
        <f t="shared" ref="B52:B58" si="1">IF(A52&lt;&gt;"","to","")</f>
        <v>to</v>
      </c>
      <c r="C52" s="1047">
        <v>0.14583333333333334</v>
      </c>
      <c r="D52" s="1600" t="s">
        <v>1722</v>
      </c>
      <c r="E52" s="1639"/>
      <c r="F52" s="1639"/>
      <c r="G52" s="1639"/>
      <c r="H52" s="1639"/>
      <c r="I52" s="1639"/>
      <c r="J52" s="1640"/>
      <c r="BD52" s="837">
        <v>0.52083333333333304</v>
      </c>
    </row>
    <row r="53" spans="1:56" ht="12" customHeight="1">
      <c r="A53" s="841">
        <f t="shared" si="0"/>
        <v>0.14583333333333334</v>
      </c>
      <c r="B53" s="842" t="str">
        <f t="shared" si="1"/>
        <v>to</v>
      </c>
      <c r="C53" s="1047">
        <v>0.15625</v>
      </c>
      <c r="D53" s="1609" t="s">
        <v>1709</v>
      </c>
      <c r="E53" s="1609"/>
      <c r="F53" s="1609"/>
      <c r="G53" s="1609"/>
      <c r="H53" s="1609"/>
      <c r="I53" s="1609"/>
      <c r="J53" s="1630"/>
      <c r="BD53" s="837">
        <v>0.53125</v>
      </c>
    </row>
    <row r="54" spans="1:56" ht="12" customHeight="1">
      <c r="A54" s="841">
        <f t="shared" si="0"/>
        <v>0.15625</v>
      </c>
      <c r="B54" s="842" t="str">
        <f t="shared" si="1"/>
        <v>to</v>
      </c>
      <c r="C54" s="1047">
        <v>0.16666666666666666</v>
      </c>
      <c r="D54" s="1609" t="s">
        <v>1710</v>
      </c>
      <c r="E54" s="1609"/>
      <c r="F54" s="1609"/>
      <c r="G54" s="1609"/>
      <c r="H54" s="1609"/>
      <c r="I54" s="1609"/>
      <c r="J54" s="1630"/>
      <c r="BD54" s="837">
        <v>0.54166666666666696</v>
      </c>
    </row>
    <row r="55" spans="1:56" ht="12" customHeight="1">
      <c r="A55" s="841">
        <f t="shared" si="0"/>
        <v>0.16666666666666666</v>
      </c>
      <c r="B55" s="842" t="str">
        <f t="shared" si="1"/>
        <v>to</v>
      </c>
      <c r="C55" s="1047">
        <v>0.17708333333333334</v>
      </c>
      <c r="D55" s="1600" t="s">
        <v>1711</v>
      </c>
      <c r="E55" s="1639"/>
      <c r="F55" s="1639"/>
      <c r="G55" s="1639"/>
      <c r="H55" s="1639"/>
      <c r="I55" s="1639"/>
      <c r="J55" s="1640"/>
      <c r="BD55" s="837">
        <v>0.55208333333333304</v>
      </c>
    </row>
    <row r="56" spans="1:56" ht="12" customHeight="1">
      <c r="A56" s="841">
        <f t="shared" si="0"/>
        <v>0.17708333333333334</v>
      </c>
      <c r="B56" s="842" t="str">
        <f t="shared" si="1"/>
        <v>to</v>
      </c>
      <c r="C56" s="1047">
        <v>0.25</v>
      </c>
      <c r="D56" s="1600" t="s">
        <v>1712</v>
      </c>
      <c r="E56" s="1639"/>
      <c r="F56" s="1639"/>
      <c r="G56" s="1639"/>
      <c r="H56" s="1639"/>
      <c r="I56" s="1639"/>
      <c r="J56" s="1640"/>
      <c r="BD56" s="837">
        <v>0.5625</v>
      </c>
    </row>
    <row r="57" spans="1:56" ht="12" customHeight="1">
      <c r="A57" s="841">
        <f t="shared" si="0"/>
        <v>0.25</v>
      </c>
      <c r="B57" s="842" t="str">
        <f t="shared" si="1"/>
        <v>to</v>
      </c>
      <c r="C57" s="1047">
        <v>0.26041666666666669</v>
      </c>
      <c r="D57" s="1665" t="s">
        <v>1653</v>
      </c>
      <c r="E57" s="1665"/>
      <c r="F57" s="1665"/>
      <c r="G57" s="1665"/>
      <c r="H57" s="1665"/>
      <c r="I57" s="1665"/>
      <c r="J57" s="1666"/>
      <c r="BD57" s="837">
        <v>0.57291666666666696</v>
      </c>
    </row>
    <row r="58" spans="1:56" ht="12" customHeight="1">
      <c r="A58" s="841">
        <f t="shared" si="0"/>
        <v>0.26041666666666669</v>
      </c>
      <c r="B58" s="842" t="str">
        <f t="shared" si="1"/>
        <v>to</v>
      </c>
      <c r="C58" s="1047">
        <v>0.6875</v>
      </c>
      <c r="D58" s="1608" t="s">
        <v>1718</v>
      </c>
      <c r="E58" s="1639"/>
      <c r="F58" s="1639"/>
      <c r="G58" s="1639"/>
      <c r="H58" s="1639"/>
      <c r="I58" s="1639"/>
      <c r="J58" s="1640"/>
      <c r="BD58" s="837">
        <v>0.58333333333333304</v>
      </c>
    </row>
    <row r="59" spans="1:56" ht="12" customHeight="1">
      <c r="A59" s="841">
        <f t="shared" ref="A59:A61" si="2">C58</f>
        <v>0.6875</v>
      </c>
      <c r="B59" s="842" t="str">
        <f t="shared" ref="B59:B61" si="3">IF(A59&lt;&gt;"","to","")</f>
        <v>to</v>
      </c>
      <c r="C59" s="1047">
        <v>0.75</v>
      </c>
      <c r="D59" s="1623" t="s">
        <v>1719</v>
      </c>
      <c r="E59" s="1623"/>
      <c r="F59" s="1623"/>
      <c r="G59" s="1623"/>
      <c r="H59" s="1623"/>
      <c r="I59" s="1623"/>
      <c r="J59" s="1624"/>
      <c r="K59" s="1142"/>
      <c r="BD59" s="837"/>
    </row>
    <row r="60" spans="1:56" ht="12" customHeight="1">
      <c r="A60" s="841">
        <f t="shared" si="2"/>
        <v>0.75</v>
      </c>
      <c r="B60" s="842" t="str">
        <f t="shared" si="3"/>
        <v>to</v>
      </c>
      <c r="C60" s="1047">
        <v>0.76041666666666663</v>
      </c>
      <c r="D60" s="1609" t="s">
        <v>1653</v>
      </c>
      <c r="E60" s="1609"/>
      <c r="F60" s="1609"/>
      <c r="G60" s="1609"/>
      <c r="H60" s="1609"/>
      <c r="I60" s="1609"/>
      <c r="J60" s="1630"/>
      <c r="BD60" s="837"/>
    </row>
    <row r="61" spans="1:56" ht="12" customHeight="1">
      <c r="A61" s="841">
        <f t="shared" si="2"/>
        <v>0.76041666666666663</v>
      </c>
      <c r="B61" s="842" t="str">
        <f t="shared" si="3"/>
        <v>to</v>
      </c>
      <c r="C61" s="1047">
        <v>0</v>
      </c>
      <c r="D61" s="1609" t="s">
        <v>1717</v>
      </c>
      <c r="E61" s="1609"/>
      <c r="F61" s="1609"/>
      <c r="G61" s="1609"/>
      <c r="H61" s="1609"/>
      <c r="I61" s="1609"/>
      <c r="J61" s="1630"/>
      <c r="BD61" s="837"/>
    </row>
    <row r="62" spans="1:56" ht="12" customHeight="1">
      <c r="A62" s="1066"/>
      <c r="B62" s="1067"/>
      <c r="C62" s="1162"/>
      <c r="D62" s="1163"/>
      <c r="E62" s="1163"/>
      <c r="F62" s="1163"/>
      <c r="G62" s="1163"/>
      <c r="H62" s="1163"/>
      <c r="I62" s="1163"/>
      <c r="J62" s="1164"/>
      <c r="BD62" s="837"/>
    </row>
    <row r="63" spans="1:56" ht="12" customHeight="1">
      <c r="A63" s="1544" t="s">
        <v>85</v>
      </c>
      <c r="B63" s="1545"/>
      <c r="C63" s="1546"/>
      <c r="D63" s="818" t="str">
        <f>'DATA SHEET'!AF5</f>
        <v>Robyn Luft</v>
      </c>
      <c r="E63" s="819" t="str">
        <f>'DATA SHEET'!AF6</f>
        <v>(403) 318-2327</v>
      </c>
      <c r="F63" s="820" t="s">
        <v>7</v>
      </c>
      <c r="G63" s="818" t="str">
        <f>'DATA SHEET'!AF21</f>
        <v>Bik Sandhu</v>
      </c>
      <c r="H63" s="819" t="str">
        <f>'DATA SHEET'!AF22</f>
        <v>(403) 369-3399</v>
      </c>
      <c r="I63" s="820" t="s">
        <v>86</v>
      </c>
      <c r="J63" s="821">
        <f>'Cost Week 1'!Q60</f>
        <v>186459</v>
      </c>
      <c r="BD63" s="837">
        <v>0.75</v>
      </c>
    </row>
    <row r="64" spans="1:56" ht="12" customHeight="1">
      <c r="A64" s="1519" t="s">
        <v>11</v>
      </c>
      <c r="B64" s="1520"/>
      <c r="C64" s="1521"/>
      <c r="D64" s="355" t="str">
        <f>'DATA SHEET'!H27</f>
        <v>Stampede Drilling</v>
      </c>
      <c r="E64" s="356">
        <f>'DATA SHEET'!H28</f>
        <v>21</v>
      </c>
      <c r="F64" s="574" t="s">
        <v>207</v>
      </c>
      <c r="G64" s="1588" t="s">
        <v>1202</v>
      </c>
      <c r="H64" s="1539"/>
      <c r="I64" s="574" t="s">
        <v>87</v>
      </c>
      <c r="J64" s="46">
        <f>'Cost Week 1'!Q61</f>
        <v>2441151</v>
      </c>
      <c r="BD64" s="837">
        <v>0.76041666666666696</v>
      </c>
    </row>
    <row r="65" spans="1:56" ht="12" customHeight="1">
      <c r="A65" s="1519" t="s">
        <v>32</v>
      </c>
      <c r="B65" s="1520"/>
      <c r="C65" s="1521"/>
      <c r="D65" s="355" t="str">
        <f>'DATA SHEET'!H29</f>
        <v>Dan Chabot</v>
      </c>
      <c r="E65" s="356" t="str">
        <f>'DATA SHEET'!H30</f>
        <v>(780) 222-1051</v>
      </c>
      <c r="F65" s="1572" t="s">
        <v>219</v>
      </c>
      <c r="G65" s="1573"/>
      <c r="H65" s="1618" t="s">
        <v>1682</v>
      </c>
      <c r="I65" s="1575"/>
      <c r="J65" s="1576"/>
      <c r="BD65" s="837">
        <v>0.77083333333333304</v>
      </c>
    </row>
    <row r="66" spans="1:56" ht="12" customHeight="1">
      <c r="A66" s="1522" t="s">
        <v>208</v>
      </c>
      <c r="B66" s="1523"/>
      <c r="C66" s="1524"/>
      <c r="D66" s="1577" t="str">
        <f>'DATA SHEET'!B77</f>
        <v xml:space="preserve">From Valleyview:North on hwy 49 to hwy 669 east on hwy 669 33.8km to hwy 747 south on hwy 747 10km  turn right into location </v>
      </c>
      <c r="E66" s="1577"/>
      <c r="F66" s="1577"/>
      <c r="G66" s="1577"/>
      <c r="H66" s="1577"/>
      <c r="I66" s="1577"/>
      <c r="J66" s="1578"/>
      <c r="BD66" s="837">
        <v>0.78125</v>
      </c>
    </row>
    <row r="67" spans="1:56" ht="12" customHeight="1">
      <c r="BD67" s="837">
        <v>0.79166666666666696</v>
      </c>
    </row>
    <row r="68" spans="1:56" ht="12" customHeight="1">
      <c r="BD68" s="837">
        <v>0.80208333333333304</v>
      </c>
    </row>
    <row r="69" spans="1:56" ht="12" customHeight="1">
      <c r="BD69" s="837">
        <v>0.8125</v>
      </c>
    </row>
    <row r="70" spans="1:56" ht="12" customHeight="1">
      <c r="BD70" s="837">
        <v>0.82291666666666696</v>
      </c>
    </row>
    <row r="71" spans="1:56" ht="12" customHeight="1">
      <c r="BD71" s="837">
        <v>0.83333333333333304</v>
      </c>
    </row>
    <row r="72" spans="1:56" ht="12" customHeight="1">
      <c r="BD72" s="837">
        <v>0.84375</v>
      </c>
    </row>
    <row r="73" spans="1:56" ht="12" customHeight="1">
      <c r="BD73" s="837">
        <v>0.85416666666666696</v>
      </c>
    </row>
    <row r="74" spans="1:56" ht="12" customHeight="1">
      <c r="BD74" s="837">
        <v>0.86458333333333304</v>
      </c>
    </row>
    <row r="75" spans="1:56" ht="12" customHeight="1">
      <c r="BD75" s="837">
        <v>0.875</v>
      </c>
    </row>
    <row r="76" spans="1:56" ht="12" customHeight="1">
      <c r="BD76" s="837">
        <v>0.88541666666666696</v>
      </c>
    </row>
    <row r="77" spans="1:56" ht="12" customHeight="1">
      <c r="BD77" s="837">
        <v>0.89583333333333304</v>
      </c>
    </row>
    <row r="78" spans="1:56" ht="12" customHeight="1">
      <c r="BD78" s="837">
        <v>0.90625</v>
      </c>
    </row>
    <row r="79" spans="1:56" ht="12" customHeight="1">
      <c r="BD79" s="837">
        <v>0.91666666666666696</v>
      </c>
    </row>
    <row r="80" spans="1:56" ht="12" customHeight="1">
      <c r="BD80" s="837">
        <v>0.92708333333333304</v>
      </c>
    </row>
    <row r="81" spans="56:56" ht="12" customHeight="1">
      <c r="BD81" s="837">
        <v>0.9375</v>
      </c>
    </row>
    <row r="82" spans="56:56" ht="12" customHeight="1">
      <c r="BD82" s="837">
        <v>0.94791666666666696</v>
      </c>
    </row>
    <row r="83" spans="56:56" ht="12" customHeight="1">
      <c r="BD83" s="837">
        <v>0.95833333333333304</v>
      </c>
    </row>
    <row r="84" spans="56:56" ht="12" customHeight="1">
      <c r="BD84" s="837">
        <v>0.96875</v>
      </c>
    </row>
    <row r="85" spans="56:56" ht="12" customHeight="1">
      <c r="BD85" s="837">
        <v>0.97916666666666696</v>
      </c>
    </row>
    <row r="86" spans="56:56" ht="12" customHeight="1">
      <c r="BD86" s="837">
        <v>0.98958333333333304</v>
      </c>
    </row>
    <row r="87" spans="56:56" ht="12" customHeight="1">
      <c r="BD87" s="837">
        <v>1</v>
      </c>
    </row>
  </sheetData>
  <mergeCells count="68">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D56:J56"/>
    <mergeCell ref="A42:C42"/>
    <mergeCell ref="A44:C44"/>
    <mergeCell ref="A45:C45"/>
    <mergeCell ref="A46:C46"/>
    <mergeCell ref="A47:C47"/>
    <mergeCell ref="D50:J50"/>
    <mergeCell ref="D51:J51"/>
    <mergeCell ref="D52:J52"/>
    <mergeCell ref="D53:J53"/>
    <mergeCell ref="D54:J54"/>
    <mergeCell ref="D55:J55"/>
    <mergeCell ref="D57:J57"/>
    <mergeCell ref="D58:J58"/>
    <mergeCell ref="A63:C63"/>
    <mergeCell ref="A64:C64"/>
    <mergeCell ref="G64:H64"/>
    <mergeCell ref="D59:J59"/>
    <mergeCell ref="D60:J60"/>
    <mergeCell ref="D61:J61"/>
    <mergeCell ref="A65:C65"/>
    <mergeCell ref="F65:G65"/>
    <mergeCell ref="H65:J65"/>
    <mergeCell ref="A66:C66"/>
    <mergeCell ref="D66:J66"/>
  </mergeCells>
  <conditionalFormatting sqref="J63">
    <cfRule type="expression" dxfId="167" priority="2">
      <formula>ISBLANK(J63)</formula>
    </cfRule>
  </conditionalFormatting>
  <conditionalFormatting sqref="J64">
    <cfRule type="expression" dxfId="166" priority="1">
      <formula>ISBLANK($J$64)</formula>
    </cfRule>
  </conditionalFormatting>
  <dataValidations count="1">
    <dataValidation type="list" allowBlank="1" showInputMessage="1" showErrorMessage="1" sqref="C50:C62 A50:A62" xr:uid="{68EB7296-94BC-4C6B-A327-FAF2813CF9F9}">
      <formula1>$BD$2:$BD$87</formula1>
    </dataValidation>
  </dataValidations>
  <printOptions horizontalCentered="1"/>
  <pageMargins left="0.5" right="0.5" top="0.5" bottom="0" header="0" footer="0"/>
  <pageSetup scale="84" orientation="portrait" horizontalDpi="4294967294" verticalDpi="36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DAB96-3AC1-4015-ACC9-F8E7DE1A0751}">
  <sheetPr codeName="Sheet121">
    <pageSetUpPr fitToPage="1"/>
  </sheetPr>
  <dimension ref="A1:BD98"/>
  <sheetViews>
    <sheetView showGridLines="0" zoomScale="150" zoomScaleNormal="150" workbookViewId="0">
      <selection activeCell="H76" sqref="H76:J76"/>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45545</v>
      </c>
      <c r="E4" s="1663"/>
      <c r="F4" s="825" t="s">
        <v>201</v>
      </c>
      <c r="G4" s="1072" t="s">
        <v>1716</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1714</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64" t="s">
        <v>1802</v>
      </c>
      <c r="E8" s="1575"/>
      <c r="F8" s="1593"/>
      <c r="G8" s="1576"/>
      <c r="H8" s="364" t="s">
        <v>204</v>
      </c>
      <c r="I8" s="1625">
        <v>45539</v>
      </c>
      <c r="J8" s="1590"/>
      <c r="BD8" s="837">
        <v>6.25E-2</v>
      </c>
    </row>
    <row r="9" spans="1:56" ht="12" customHeight="1">
      <c r="A9" s="1553" t="s">
        <v>218</v>
      </c>
      <c r="B9" s="1554"/>
      <c r="C9" s="1555"/>
      <c r="D9" s="1579" t="s">
        <v>1801</v>
      </c>
      <c r="E9" s="1580"/>
      <c r="F9" s="1580"/>
      <c r="G9" s="1581"/>
      <c r="H9" s="809" t="s">
        <v>250</v>
      </c>
      <c r="I9" s="831" t="s">
        <v>1786</v>
      </c>
      <c r="J9" s="802" t="s">
        <v>1787</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c r="E11" s="806" t="s">
        <v>163</v>
      </c>
      <c r="F11" s="807"/>
      <c r="G11" s="801" t="s">
        <v>50</v>
      </c>
      <c r="H11" s="808" t="str">
        <f>'DATA SHEET'!H52</f>
        <v>Roberto</v>
      </c>
      <c r="I11" s="809" t="s">
        <v>40</v>
      </c>
      <c r="J11" s="361" t="s">
        <v>51</v>
      </c>
      <c r="BD11" s="837">
        <v>9.375E-2</v>
      </c>
    </row>
    <row r="12" spans="1:56" ht="12" customHeight="1">
      <c r="A12" s="1540" t="s">
        <v>26</v>
      </c>
      <c r="B12" s="1541"/>
      <c r="C12" s="1543"/>
      <c r="D12" s="35"/>
      <c r="E12" s="357" t="s">
        <v>173</v>
      </c>
      <c r="F12" s="1077"/>
      <c r="G12" s="358" t="s">
        <v>53</v>
      </c>
      <c r="H12" s="33">
        <v>11.3</v>
      </c>
      <c r="I12" s="1125"/>
      <c r="J12" s="1110"/>
      <c r="BD12" s="837">
        <v>0.104166666666667</v>
      </c>
    </row>
    <row r="13" spans="1:56" ht="12" customHeight="1">
      <c r="A13" s="1540" t="s">
        <v>54</v>
      </c>
      <c r="B13" s="1541"/>
      <c r="C13" s="1543"/>
      <c r="D13" s="35"/>
      <c r="E13" s="357" t="s">
        <v>57</v>
      </c>
      <c r="F13" s="1094"/>
      <c r="G13" s="358" t="s">
        <v>237</v>
      </c>
      <c r="H13" s="1131">
        <v>20.5</v>
      </c>
      <c r="I13" s="1113"/>
      <c r="J13" s="295"/>
      <c r="BD13" s="837">
        <v>0.114583333333333</v>
      </c>
    </row>
    <row r="14" spans="1:56" ht="12" customHeight="1">
      <c r="A14" s="1540" t="s">
        <v>52</v>
      </c>
      <c r="B14" s="1541"/>
      <c r="C14" s="1543"/>
      <c r="D14" s="1075"/>
      <c r="E14" s="357" t="s">
        <v>61</v>
      </c>
      <c r="F14" s="1090"/>
      <c r="G14" s="358" t="s">
        <v>236</v>
      </c>
      <c r="H14" s="1132">
        <v>29.9</v>
      </c>
      <c r="I14" s="1113"/>
      <c r="J14" s="295"/>
      <c r="BD14" s="837">
        <v>0.125</v>
      </c>
    </row>
    <row r="15" spans="1:56" ht="12" customHeight="1">
      <c r="A15" s="1540" t="s">
        <v>55</v>
      </c>
      <c r="B15" s="1541"/>
      <c r="C15" s="1543"/>
      <c r="D15" s="1076"/>
      <c r="E15" s="357" t="s">
        <v>60</v>
      </c>
      <c r="F15" s="1096"/>
      <c r="G15" s="358" t="s">
        <v>223</v>
      </c>
      <c r="H15" s="1132">
        <v>45.8</v>
      </c>
      <c r="I15" s="1113"/>
      <c r="J15" s="295"/>
      <c r="BD15" s="837">
        <v>0.13541666666666699</v>
      </c>
    </row>
    <row r="16" spans="1:56" ht="12" customHeight="1">
      <c r="A16" s="1540" t="s">
        <v>172</v>
      </c>
      <c r="B16" s="1541"/>
      <c r="C16" s="1543"/>
      <c r="D16" s="1062"/>
      <c r="E16" s="357" t="s">
        <v>27</v>
      </c>
      <c r="F16" s="38"/>
      <c r="G16" s="358" t="s">
        <v>224</v>
      </c>
      <c r="H16" s="34">
        <f>SUM(H13:H15)</f>
        <v>96.199999999999989</v>
      </c>
      <c r="I16" s="1113"/>
      <c r="J16" s="1057"/>
      <c r="BD16" s="837">
        <v>0.14583333333333301</v>
      </c>
    </row>
    <row r="17" spans="1:56" ht="12" customHeight="1">
      <c r="A17" s="1540" t="s">
        <v>56</v>
      </c>
      <c r="B17" s="1541"/>
      <c r="C17" s="1543"/>
      <c r="D17" s="35"/>
      <c r="E17" s="357" t="s">
        <v>58</v>
      </c>
      <c r="F17" s="38"/>
      <c r="G17" s="359" t="s">
        <v>59</v>
      </c>
      <c r="H17" s="53" t="e">
        <f>H14/(H25+H26)</f>
        <v>#DIV/0!</v>
      </c>
      <c r="I17" s="1126"/>
      <c r="J17" s="295"/>
      <c r="BD17" s="837">
        <v>0.15625</v>
      </c>
    </row>
    <row r="18" spans="1:56" ht="12" customHeight="1">
      <c r="A18" s="1540" t="s">
        <v>247</v>
      </c>
      <c r="B18" s="1541"/>
      <c r="C18" s="1543"/>
      <c r="D18" s="1080"/>
      <c r="E18" s="810" t="s">
        <v>248</v>
      </c>
      <c r="F18" s="1093"/>
      <c r="G18" s="360" t="s">
        <v>62</v>
      </c>
      <c r="H18" s="54" t="e">
        <f>H16/(H25+H26)</f>
        <v>#DIV/0!</v>
      </c>
      <c r="I18" s="1129"/>
      <c r="J18" s="1121"/>
      <c r="BD18" s="837">
        <v>0.16666666666666699</v>
      </c>
    </row>
    <row r="19" spans="1:56" ht="12" customHeight="1">
      <c r="A19" s="811"/>
      <c r="B19" s="30"/>
      <c r="C19" s="30"/>
      <c r="D19" s="30"/>
      <c r="E19" s="30"/>
      <c r="F19" s="30"/>
      <c r="G19" s="30"/>
      <c r="H19" s="55"/>
      <c r="I19" s="56"/>
      <c r="J19" s="1214"/>
      <c r="BD19" s="837">
        <v>0.17708333333333301</v>
      </c>
    </row>
    <row r="20" spans="1:56" ht="14.1" customHeight="1">
      <c r="A20" s="803" t="s">
        <v>211</v>
      </c>
      <c r="B20" s="573"/>
      <c r="C20" s="573"/>
      <c r="D20" s="92"/>
      <c r="E20" s="109"/>
      <c r="F20" s="110"/>
      <c r="G20" s="109"/>
      <c r="H20" s="109"/>
      <c r="I20" s="1212"/>
      <c r="J20" s="12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0</v>
      </c>
      <c r="H25" s="597">
        <v>0</v>
      </c>
      <c r="I25" s="105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c r="B29" s="1538"/>
      <c r="C29" s="1539"/>
      <c r="D29" s="25"/>
      <c r="E29" s="25"/>
      <c r="F29" s="1055"/>
      <c r="G29" s="25"/>
      <c r="H29" s="25"/>
      <c r="I29" s="105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c r="B32" s="1538"/>
      <c r="C32" s="1539"/>
      <c r="D32" s="1055"/>
      <c r="E32" s="26"/>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c r="B36" s="1538"/>
      <c r="C36" s="1539"/>
      <c r="D36" s="1055"/>
      <c r="E36" s="1055"/>
      <c r="F36" s="1055"/>
      <c r="G36" s="1055"/>
      <c r="H36" s="1055"/>
      <c r="I36" s="1120"/>
      <c r="J36" s="1057"/>
      <c r="BD36" s="837">
        <v>0.35416666666666702</v>
      </c>
    </row>
    <row r="37" spans="1:56" ht="12" customHeight="1">
      <c r="A37" s="1613"/>
      <c r="B37" s="1529"/>
      <c r="C37" s="1530"/>
      <c r="D37" s="1056"/>
      <c r="E37" s="1056"/>
      <c r="F37" s="1056"/>
      <c r="G37" s="1056"/>
      <c r="H37" s="1056"/>
      <c r="I37" s="1056"/>
      <c r="J37" s="1121"/>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c r="B40" s="1538"/>
      <c r="C40" s="1539"/>
      <c r="D40" s="113"/>
      <c r="E40" s="113"/>
      <c r="F40" s="113"/>
      <c r="G40" s="113"/>
      <c r="H40" s="113"/>
      <c r="I40" s="113"/>
      <c r="J40" s="39"/>
      <c r="BD40" s="837">
        <v>0.39583333333333298</v>
      </c>
    </row>
    <row r="41" spans="1:56" ht="12" customHeight="1">
      <c r="A41" s="1537"/>
      <c r="B41" s="1538"/>
      <c r="C41" s="1539"/>
      <c r="D41" s="25"/>
      <c r="E41" s="25"/>
      <c r="F41" s="25"/>
      <c r="G41" s="25"/>
      <c r="H41" s="25"/>
      <c r="I41" s="25"/>
      <c r="J41" s="295"/>
      <c r="BD41" s="837">
        <v>0.40625</v>
      </c>
    </row>
    <row r="42" spans="1:56" ht="12" customHeight="1">
      <c r="A42" s="1621"/>
      <c r="B42" s="1529"/>
      <c r="C42" s="1530"/>
      <c r="D42" s="32"/>
      <c r="E42" s="32"/>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c r="BD44" s="837">
        <v>0.4375</v>
      </c>
    </row>
    <row r="45" spans="1:56" ht="12" customHeight="1">
      <c r="A45" s="1547"/>
      <c r="B45" s="1548"/>
      <c r="C45" s="1549"/>
      <c r="D45" s="1051"/>
      <c r="E45" s="1050">
        <v>11</v>
      </c>
      <c r="F45" s="1051">
        <v>9</v>
      </c>
      <c r="G45" s="1050">
        <v>0.25</v>
      </c>
      <c r="H45" s="26"/>
      <c r="I45" s="26"/>
      <c r="J45" s="1053"/>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1052">
        <v>2.5</v>
      </c>
      <c r="G47" s="1052">
        <v>0.75</v>
      </c>
      <c r="H47" s="40"/>
      <c r="I47" s="40">
        <v>0.5</v>
      </c>
      <c r="J47" s="114">
        <f>SUM(A48:J48)</f>
        <v>24</v>
      </c>
      <c r="BD47" s="837">
        <v>0.46875</v>
      </c>
    </row>
    <row r="48" spans="1:56" ht="2.25" customHeight="1">
      <c r="A48" s="816"/>
      <c r="B48" s="115"/>
      <c r="C48" s="115"/>
      <c r="D48" s="616">
        <f>SUM(A45:J45)</f>
        <v>20.25</v>
      </c>
      <c r="E48" s="115"/>
      <c r="F48" s="115"/>
      <c r="G48" s="115"/>
      <c r="H48" s="616">
        <f>SUM(A47:I47)</f>
        <v>3.75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0.14583333333333334</v>
      </c>
      <c r="D50" s="1668" t="s">
        <v>1807</v>
      </c>
      <c r="E50" s="1669"/>
      <c r="F50" s="1669"/>
      <c r="G50" s="1669"/>
      <c r="H50" s="1669"/>
      <c r="I50" s="1669"/>
      <c r="J50" s="1670"/>
      <c r="BD50" s="837">
        <v>0.5</v>
      </c>
    </row>
    <row r="51" spans="1:56" ht="12" customHeight="1">
      <c r="A51" s="1066"/>
      <c r="B51" s="1067"/>
      <c r="C51" s="1215"/>
      <c r="D51" s="1671"/>
      <c r="E51" s="1671"/>
      <c r="F51" s="1671"/>
      <c r="G51" s="1671"/>
      <c r="H51" s="1671"/>
      <c r="I51" s="1671"/>
      <c r="J51" s="1672"/>
      <c r="BD51" s="837"/>
    </row>
    <row r="52" spans="1:56" ht="12" customHeight="1">
      <c r="A52" s="841">
        <f>C50</f>
        <v>0.14583333333333334</v>
      </c>
      <c r="B52" s="842" t="str">
        <f>IF(A52&lt;&gt;"","to","")</f>
        <v>to</v>
      </c>
      <c r="C52" s="1047">
        <v>0.25</v>
      </c>
      <c r="D52" s="1673" t="s">
        <v>1808</v>
      </c>
      <c r="E52" s="1674"/>
      <c r="F52" s="1674"/>
      <c r="G52" s="1674"/>
      <c r="H52" s="1674"/>
      <c r="I52" s="1674"/>
      <c r="J52" s="1675"/>
      <c r="BD52" s="837">
        <v>0.51041666666666696</v>
      </c>
    </row>
    <row r="53" spans="1:56" ht="12" customHeight="1">
      <c r="A53" s="841"/>
      <c r="B53" s="842"/>
      <c r="C53" s="1047"/>
      <c r="D53" s="1676"/>
      <c r="E53" s="1676"/>
      <c r="F53" s="1676"/>
      <c r="G53" s="1676"/>
      <c r="H53" s="1676"/>
      <c r="I53" s="1676"/>
      <c r="J53" s="1677"/>
      <c r="BD53" s="837"/>
    </row>
    <row r="54" spans="1:56" ht="12" customHeight="1">
      <c r="A54" s="841">
        <f>C52</f>
        <v>0.25</v>
      </c>
      <c r="B54" s="842" t="str">
        <f t="shared" ref="B54:B71" si="0">IF(A54&lt;&gt;"","to","")</f>
        <v>to</v>
      </c>
      <c r="C54" s="1047">
        <v>0.26041666666666669</v>
      </c>
      <c r="D54" s="1609" t="s">
        <v>1784</v>
      </c>
      <c r="E54" s="1609"/>
      <c r="F54" s="1609"/>
      <c r="G54" s="1609"/>
      <c r="H54" s="1609"/>
      <c r="I54" s="1609"/>
      <c r="J54" s="1630"/>
      <c r="BD54" s="837">
        <v>0.52083333333333304</v>
      </c>
    </row>
    <row r="55" spans="1:56" ht="12" customHeight="1">
      <c r="A55" s="841">
        <f t="shared" ref="A55:A71" si="1">C54</f>
        <v>0.26041666666666669</v>
      </c>
      <c r="B55" s="842" t="str">
        <f t="shared" si="0"/>
        <v>to</v>
      </c>
      <c r="C55" s="1047">
        <v>0.33333333333333331</v>
      </c>
      <c r="D55" s="1665" t="s">
        <v>1809</v>
      </c>
      <c r="E55" s="1665"/>
      <c r="F55" s="1665"/>
      <c r="G55" s="1665"/>
      <c r="H55" s="1665"/>
      <c r="I55" s="1665"/>
      <c r="J55" s="1666"/>
      <c r="BD55" s="837">
        <v>0.53125</v>
      </c>
    </row>
    <row r="56" spans="1:56" ht="12" customHeight="1">
      <c r="A56" s="841"/>
      <c r="B56" s="842"/>
      <c r="C56" s="1047"/>
      <c r="D56" s="1676"/>
      <c r="E56" s="1676"/>
      <c r="F56" s="1676"/>
      <c r="G56" s="1676"/>
      <c r="H56" s="1676"/>
      <c r="I56" s="1676"/>
      <c r="J56" s="1677"/>
      <c r="BD56" s="837"/>
    </row>
    <row r="57" spans="1:56" ht="12" customHeight="1">
      <c r="A57" s="841">
        <f>C55</f>
        <v>0.33333333333333331</v>
      </c>
      <c r="B57" s="842" t="str">
        <f t="shared" si="0"/>
        <v>to</v>
      </c>
      <c r="C57" s="1047">
        <v>0.36458333333333331</v>
      </c>
      <c r="D57" s="1609" t="s">
        <v>1810</v>
      </c>
      <c r="E57" s="1609"/>
      <c r="F57" s="1609"/>
      <c r="G57" s="1609"/>
      <c r="H57" s="1609"/>
      <c r="I57" s="1609"/>
      <c r="J57" s="1630"/>
      <c r="BD57" s="837">
        <v>0.54166666666666696</v>
      </c>
    </row>
    <row r="58" spans="1:56" ht="12" customHeight="1">
      <c r="A58" s="841">
        <f t="shared" si="1"/>
        <v>0.36458333333333331</v>
      </c>
      <c r="B58" s="842" t="str">
        <f t="shared" si="0"/>
        <v>to</v>
      </c>
      <c r="C58" s="1047">
        <v>0.61458333333333337</v>
      </c>
      <c r="D58" s="1665" t="s">
        <v>1812</v>
      </c>
      <c r="E58" s="1665"/>
      <c r="F58" s="1665"/>
      <c r="G58" s="1665"/>
      <c r="H58" s="1665"/>
      <c r="I58" s="1665"/>
      <c r="J58" s="1666"/>
      <c r="BD58" s="837">
        <v>0.55208333333333304</v>
      </c>
    </row>
    <row r="59" spans="1:56" ht="12" customHeight="1">
      <c r="A59" s="841"/>
      <c r="B59" s="842"/>
      <c r="C59" s="1047"/>
      <c r="D59" s="1678"/>
      <c r="E59" s="1678"/>
      <c r="F59" s="1678"/>
      <c r="G59" s="1678"/>
      <c r="H59" s="1678"/>
      <c r="I59" s="1678"/>
      <c r="J59" s="1679"/>
      <c r="BD59" s="837"/>
    </row>
    <row r="60" spans="1:56" ht="12" customHeight="1">
      <c r="A60" s="841"/>
      <c r="B60" s="842"/>
      <c r="C60" s="1047"/>
      <c r="D60" s="1678"/>
      <c r="E60" s="1678"/>
      <c r="F60" s="1678"/>
      <c r="G60" s="1678"/>
      <c r="H60" s="1678"/>
      <c r="I60" s="1678"/>
      <c r="J60" s="1679"/>
      <c r="BD60" s="837"/>
    </row>
    <row r="61" spans="1:56" ht="12" customHeight="1">
      <c r="A61" s="841"/>
      <c r="B61" s="842"/>
      <c r="C61" s="1047"/>
      <c r="D61" s="1678"/>
      <c r="E61" s="1678"/>
      <c r="F61" s="1678"/>
      <c r="G61" s="1678"/>
      <c r="H61" s="1678"/>
      <c r="I61" s="1678"/>
      <c r="J61" s="1679"/>
      <c r="BD61" s="837"/>
    </row>
    <row r="62" spans="1:56" ht="12" customHeight="1">
      <c r="A62" s="841"/>
      <c r="B62" s="842"/>
      <c r="C62" s="1047"/>
      <c r="D62" s="1678"/>
      <c r="E62" s="1678"/>
      <c r="F62" s="1678"/>
      <c r="G62" s="1678"/>
      <c r="H62" s="1678"/>
      <c r="I62" s="1678"/>
      <c r="J62" s="1679"/>
      <c r="BD62" s="837"/>
    </row>
    <row r="63" spans="1:56" ht="12" customHeight="1">
      <c r="A63" s="841"/>
      <c r="B63" s="842"/>
      <c r="C63" s="1047"/>
      <c r="D63" s="1678"/>
      <c r="E63" s="1678"/>
      <c r="F63" s="1678"/>
      <c r="G63" s="1678"/>
      <c r="H63" s="1678"/>
      <c r="I63" s="1678"/>
      <c r="J63" s="1679"/>
      <c r="BD63" s="837"/>
    </row>
    <row r="64" spans="1:56" ht="12" customHeight="1">
      <c r="A64" s="841"/>
      <c r="B64" s="842"/>
      <c r="C64" s="1047"/>
      <c r="D64" s="1678"/>
      <c r="E64" s="1678"/>
      <c r="F64" s="1678"/>
      <c r="G64" s="1678"/>
      <c r="H64" s="1678"/>
      <c r="I64" s="1678"/>
      <c r="J64" s="1679"/>
      <c r="BD64" s="837"/>
    </row>
    <row r="65" spans="1:56" ht="12" customHeight="1">
      <c r="A65" s="841"/>
      <c r="B65" s="842"/>
      <c r="C65" s="1047"/>
      <c r="D65" s="1676"/>
      <c r="E65" s="1676"/>
      <c r="F65" s="1676"/>
      <c r="G65" s="1676"/>
      <c r="H65" s="1676"/>
      <c r="I65" s="1676"/>
      <c r="J65" s="1677"/>
      <c r="BD65" s="837"/>
    </row>
    <row r="66" spans="1:56" ht="12" customHeight="1">
      <c r="A66" s="841">
        <f>C58</f>
        <v>0.61458333333333337</v>
      </c>
      <c r="B66" s="842" t="str">
        <f t="shared" si="0"/>
        <v>to</v>
      </c>
      <c r="C66" s="1047">
        <v>0.64583333333333337</v>
      </c>
      <c r="D66" s="1600" t="s">
        <v>1811</v>
      </c>
      <c r="E66" s="1639"/>
      <c r="F66" s="1639"/>
      <c r="G66" s="1639"/>
      <c r="H66" s="1639"/>
      <c r="I66" s="1639"/>
      <c r="J66" s="1640"/>
      <c r="BD66" s="837">
        <v>0.5625</v>
      </c>
    </row>
    <row r="67" spans="1:56" ht="12" customHeight="1">
      <c r="A67" s="841">
        <f t="shared" si="1"/>
        <v>0.64583333333333337</v>
      </c>
      <c r="B67" s="842" t="str">
        <f t="shared" si="0"/>
        <v>to</v>
      </c>
      <c r="C67" s="1047">
        <v>0.70833333333333337</v>
      </c>
      <c r="D67" s="1609" t="s">
        <v>1803</v>
      </c>
      <c r="E67" s="1609"/>
      <c r="F67" s="1609"/>
      <c r="G67" s="1609"/>
      <c r="H67" s="1609"/>
      <c r="I67" s="1609"/>
      <c r="J67" s="1630"/>
      <c r="BD67" s="837">
        <v>0.57291666666666696</v>
      </c>
    </row>
    <row r="68" spans="1:56" ht="12" customHeight="1">
      <c r="A68" s="841">
        <f t="shared" si="1"/>
        <v>0.70833333333333337</v>
      </c>
      <c r="B68" s="842" t="str">
        <f t="shared" si="0"/>
        <v>to</v>
      </c>
      <c r="C68" s="1047">
        <v>0.71875</v>
      </c>
      <c r="D68" s="1600" t="s">
        <v>1804</v>
      </c>
      <c r="E68" s="1639"/>
      <c r="F68" s="1639"/>
      <c r="G68" s="1639"/>
      <c r="H68" s="1639"/>
      <c r="I68" s="1639"/>
      <c r="J68" s="1640"/>
      <c r="BD68" s="837">
        <v>0.58333333333333304</v>
      </c>
    </row>
    <row r="69" spans="1:56" ht="12" customHeight="1">
      <c r="A69" s="841">
        <f t="shared" si="1"/>
        <v>0.71875</v>
      </c>
      <c r="B69" s="842" t="str">
        <f t="shared" si="0"/>
        <v>to</v>
      </c>
      <c r="C69" s="1047">
        <v>0.75</v>
      </c>
      <c r="D69" s="1600" t="s">
        <v>1805</v>
      </c>
      <c r="E69" s="1639"/>
      <c r="F69" s="1639"/>
      <c r="G69" s="1639"/>
      <c r="H69" s="1639"/>
      <c r="I69" s="1639"/>
      <c r="J69" s="1640"/>
      <c r="BD69" s="837">
        <v>0.59375</v>
      </c>
    </row>
    <row r="70" spans="1:56" ht="12" customHeight="1">
      <c r="A70" s="1156">
        <f t="shared" si="1"/>
        <v>0.75</v>
      </c>
      <c r="B70" s="1157" t="str">
        <f t="shared" si="0"/>
        <v>to</v>
      </c>
      <c r="C70" s="1158">
        <v>0.76041666666666663</v>
      </c>
      <c r="D70" s="1600" t="s">
        <v>1653</v>
      </c>
      <c r="E70" s="1600"/>
      <c r="F70" s="1600"/>
      <c r="G70" s="1600"/>
      <c r="H70" s="1600"/>
      <c r="I70" s="1600"/>
      <c r="J70" s="1601"/>
      <c r="BD70" s="837"/>
    </row>
    <row r="71" spans="1:56" ht="12" customHeight="1">
      <c r="A71" s="1066">
        <f t="shared" si="1"/>
        <v>0.76041666666666663</v>
      </c>
      <c r="B71" s="1067" t="str">
        <f t="shared" si="0"/>
        <v>to</v>
      </c>
      <c r="C71" s="1162">
        <v>0.89583333333333337</v>
      </c>
      <c r="D71" s="1600" t="s">
        <v>1785</v>
      </c>
      <c r="E71" s="1600"/>
      <c r="F71" s="1600"/>
      <c r="G71" s="1600"/>
      <c r="H71" s="1600"/>
      <c r="I71" s="1600"/>
      <c r="J71" s="1601"/>
      <c r="BD71" s="837"/>
    </row>
    <row r="72" spans="1:56" ht="12" customHeight="1">
      <c r="A72" s="841">
        <v>0.89583333333333304</v>
      </c>
      <c r="B72" s="842" t="s">
        <v>1281</v>
      </c>
      <c r="C72" s="1047">
        <v>0</v>
      </c>
      <c r="D72" s="1600" t="s">
        <v>1806</v>
      </c>
      <c r="E72" s="1600"/>
      <c r="F72" s="1600"/>
      <c r="G72" s="1600"/>
      <c r="H72" s="1600"/>
      <c r="I72" s="1600"/>
      <c r="J72" s="1601"/>
      <c r="BD72" s="837"/>
    </row>
    <row r="73" spans="1:56" ht="12" customHeight="1">
      <c r="A73" s="1156"/>
      <c r="B73" s="1157"/>
      <c r="C73" s="1158"/>
      <c r="D73" s="1087"/>
      <c r="E73" s="1201"/>
      <c r="F73" s="1174"/>
      <c r="G73" s="1174"/>
      <c r="H73" s="1174"/>
      <c r="I73" s="1174"/>
      <c r="J73" s="1202"/>
      <c r="BD73" s="837"/>
    </row>
    <row r="74" spans="1:56" ht="12" customHeight="1">
      <c r="A74" s="1544" t="s">
        <v>85</v>
      </c>
      <c r="B74" s="1545"/>
      <c r="C74" s="1546"/>
      <c r="D74" s="818" t="str">
        <f>'DATA SHEET'!AF5</f>
        <v>Robyn Luft</v>
      </c>
      <c r="E74" s="1197" t="str">
        <f>'DATA SHEET'!AF6</f>
        <v>(403) 318-2327</v>
      </c>
      <c r="F74" s="1198" t="s">
        <v>7</v>
      </c>
      <c r="G74" s="1199" t="str">
        <f>'DATA SHEET'!AF21</f>
        <v>Bik Sandhu</v>
      </c>
      <c r="H74" s="1197" t="str">
        <f>'DATA SHEET'!AF22</f>
        <v>(403) 369-3399</v>
      </c>
      <c r="I74" s="1198" t="s">
        <v>86</v>
      </c>
      <c r="J74" s="1200">
        <f>'Cost Week 1'!R60</f>
        <v>87553.600000000006</v>
      </c>
      <c r="BD74" s="837">
        <v>0.75</v>
      </c>
    </row>
    <row r="75" spans="1:56" ht="12" customHeight="1">
      <c r="A75" s="1519" t="s">
        <v>11</v>
      </c>
      <c r="B75" s="1520"/>
      <c r="C75" s="1521"/>
      <c r="D75" s="355" t="str">
        <f>'DATA SHEET'!H27</f>
        <v>Stampede Drilling</v>
      </c>
      <c r="E75" s="356">
        <f>'DATA SHEET'!H28</f>
        <v>21</v>
      </c>
      <c r="F75" s="574" t="s">
        <v>207</v>
      </c>
      <c r="G75" s="1588" t="s">
        <v>1202</v>
      </c>
      <c r="H75" s="1539"/>
      <c r="I75" s="574" t="s">
        <v>87</v>
      </c>
      <c r="J75" s="46">
        <f>'Cost Week 1'!R61</f>
        <v>2528704.6</v>
      </c>
      <c r="BD75" s="837">
        <v>0.76041666666666696</v>
      </c>
    </row>
    <row r="76" spans="1:56" ht="12" customHeight="1">
      <c r="A76" s="1519" t="s">
        <v>32</v>
      </c>
      <c r="B76" s="1520"/>
      <c r="C76" s="1521"/>
      <c r="D76" s="355" t="str">
        <f>'DATA SHEET'!H29</f>
        <v>Dan Chabot</v>
      </c>
      <c r="E76" s="356" t="str">
        <f>'DATA SHEET'!H30</f>
        <v>(780) 222-1051</v>
      </c>
      <c r="F76" s="1572" t="s">
        <v>219</v>
      </c>
      <c r="G76" s="1573"/>
      <c r="H76" s="1618" t="s">
        <v>1682</v>
      </c>
      <c r="I76" s="1575"/>
      <c r="J76" s="1576"/>
      <c r="BD76" s="837">
        <v>0.77083333333333304</v>
      </c>
    </row>
    <row r="77" spans="1:56" ht="12" customHeight="1">
      <c r="A77" s="1522" t="s">
        <v>208</v>
      </c>
      <c r="B77" s="1523"/>
      <c r="C77" s="1524"/>
      <c r="D77" s="1577" t="str">
        <f>'DATA SHEET'!B77</f>
        <v xml:space="preserve">From Valleyview:North on hwy 49 to hwy 669 east on hwy 669 33.8km to hwy 747 south on hwy 747 10km  turn right into location </v>
      </c>
      <c r="E77" s="1577"/>
      <c r="F77" s="1577"/>
      <c r="G77" s="1577"/>
      <c r="H77" s="1577"/>
      <c r="I77" s="1577"/>
      <c r="J77" s="1578"/>
      <c r="BD77" s="837">
        <v>0.78125</v>
      </c>
    </row>
    <row r="78" spans="1:56" ht="12" customHeight="1">
      <c r="BD78" s="837">
        <v>0.79166666666666696</v>
      </c>
    </row>
    <row r="79" spans="1:56" ht="12" customHeight="1">
      <c r="BD79" s="837">
        <v>0.80208333333333304</v>
      </c>
    </row>
    <row r="80" spans="1:56" ht="12" customHeight="1">
      <c r="BD80" s="837">
        <v>0.8125</v>
      </c>
    </row>
    <row r="81" spans="56:56" ht="12" customHeight="1">
      <c r="BD81" s="837">
        <v>0.82291666666666696</v>
      </c>
    </row>
    <row r="82" spans="56:56" ht="12" customHeight="1">
      <c r="BD82" s="837">
        <v>0.83333333333333304</v>
      </c>
    </row>
    <row r="83" spans="56:56" ht="12" customHeight="1">
      <c r="BD83" s="837">
        <v>0.84375</v>
      </c>
    </row>
    <row r="84" spans="56:56" ht="12" customHeight="1">
      <c r="BD84" s="837">
        <v>0.85416666666666696</v>
      </c>
    </row>
    <row r="85" spans="56:56" ht="12" customHeight="1">
      <c r="BD85" s="837">
        <v>0.86458333333333304</v>
      </c>
    </row>
    <row r="86" spans="56:56" ht="12" customHeight="1">
      <c r="BD86" s="837">
        <v>0.875</v>
      </c>
    </row>
    <row r="87" spans="56:56" ht="12" customHeight="1">
      <c r="BD87" s="837">
        <v>0.88541666666666696</v>
      </c>
    </row>
    <row r="88" spans="56:56" ht="12" customHeight="1">
      <c r="BD88" s="837">
        <v>0.89583333333333304</v>
      </c>
    </row>
    <row r="89" spans="56:56" ht="12" customHeight="1">
      <c r="BD89" s="837">
        <v>0.90625</v>
      </c>
    </row>
    <row r="90" spans="56:56" ht="12" customHeight="1">
      <c r="BD90" s="837">
        <v>0.91666666666666696</v>
      </c>
    </row>
    <row r="91" spans="56:56" ht="12" customHeight="1">
      <c r="BD91" s="837">
        <v>0.92708333333333304</v>
      </c>
    </row>
    <row r="92" spans="56:56" ht="12" customHeight="1">
      <c r="BD92" s="837">
        <v>0.9375</v>
      </c>
    </row>
    <row r="93" spans="56:56" ht="12" customHeight="1">
      <c r="BD93" s="837">
        <v>0.94791666666666696</v>
      </c>
    </row>
    <row r="94" spans="56:56" ht="12" customHeight="1">
      <c r="BD94" s="837">
        <v>0.95833333333333304</v>
      </c>
    </row>
    <row r="95" spans="56:56" ht="12" customHeight="1">
      <c r="BD95" s="837">
        <v>0.96875</v>
      </c>
    </row>
    <row r="96" spans="56:56" ht="12" customHeight="1">
      <c r="BD96" s="837">
        <v>0.97916666666666696</v>
      </c>
    </row>
    <row r="97" spans="56:56" ht="12" customHeight="1">
      <c r="BD97" s="837">
        <v>0.98958333333333304</v>
      </c>
    </row>
    <row r="98" spans="56:56" ht="12" customHeight="1">
      <c r="BD98" s="837">
        <v>1</v>
      </c>
    </row>
  </sheetData>
  <mergeCells count="69">
    <mergeCell ref="D1:G3"/>
    <mergeCell ref="A4:C4"/>
    <mergeCell ref="D4:E4"/>
    <mergeCell ref="I4:J4"/>
    <mergeCell ref="A5:C5"/>
    <mergeCell ref="D5:E5"/>
    <mergeCell ref="I5:J5"/>
    <mergeCell ref="A11:C11"/>
    <mergeCell ref="A6:C6"/>
    <mergeCell ref="D6:G6"/>
    <mergeCell ref="I6:J6"/>
    <mergeCell ref="A7:C7"/>
    <mergeCell ref="D7:E7"/>
    <mergeCell ref="I7:J7"/>
    <mergeCell ref="A8:C8"/>
    <mergeCell ref="D8:G8"/>
    <mergeCell ref="I8:J8"/>
    <mergeCell ref="A9:C9"/>
    <mergeCell ref="D9:G9"/>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A42:C42"/>
    <mergeCell ref="A44:C44"/>
    <mergeCell ref="A45:C45"/>
    <mergeCell ref="A46:C46"/>
    <mergeCell ref="A47:C47"/>
    <mergeCell ref="A77:C77"/>
    <mergeCell ref="D77:J77"/>
    <mergeCell ref="D67:J67"/>
    <mergeCell ref="D68:J68"/>
    <mergeCell ref="D69:J69"/>
    <mergeCell ref="A74:C74"/>
    <mergeCell ref="A75:C75"/>
    <mergeCell ref="G75:H75"/>
    <mergeCell ref="D70:J70"/>
    <mergeCell ref="D71:J71"/>
    <mergeCell ref="D72:J72"/>
    <mergeCell ref="D50:J51"/>
    <mergeCell ref="D52:J53"/>
    <mergeCell ref="D55:J56"/>
    <mergeCell ref="D58:J65"/>
    <mergeCell ref="A76:C76"/>
    <mergeCell ref="F76:G76"/>
    <mergeCell ref="H76:J76"/>
    <mergeCell ref="D66:J66"/>
    <mergeCell ref="D54:J54"/>
    <mergeCell ref="D57:J57"/>
  </mergeCells>
  <conditionalFormatting sqref="J74">
    <cfRule type="expression" dxfId="165" priority="2">
      <formula>ISBLANK(J74)</formula>
    </cfRule>
  </conditionalFormatting>
  <conditionalFormatting sqref="J75">
    <cfRule type="expression" dxfId="164" priority="1">
      <formula>ISBLANK($J$75)</formula>
    </cfRule>
  </conditionalFormatting>
  <dataValidations count="1">
    <dataValidation type="list" allowBlank="1" showInputMessage="1" showErrorMessage="1" sqref="C50:C73 A50:A73" xr:uid="{6D7C31E2-F3E1-41AD-B396-2F9B0AE2B96C}">
      <formula1>$BD$2:$BD$98</formula1>
    </dataValidation>
  </dataValidations>
  <printOptions horizontalCentered="1"/>
  <pageMargins left="0.5" right="0.5" top="0.5" bottom="0" header="0" footer="0"/>
  <pageSetup scale="81" orientation="portrait" horizontalDpi="4294967294" verticalDpi="36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8D074-A8D5-4180-BB26-50FD722E7766}">
  <sheetPr codeName="Sheet122">
    <pageSetUpPr fitToPage="1"/>
  </sheetPr>
  <dimension ref="A1:BD82"/>
  <sheetViews>
    <sheetView showGridLines="0" topLeftCell="A43" zoomScale="146" zoomScaleNormal="146" workbookViewId="0">
      <selection activeCell="D64" sqref="D64"/>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45546</v>
      </c>
      <c r="E4" s="1663"/>
      <c r="F4" s="825" t="s">
        <v>201</v>
      </c>
      <c r="G4" s="1072" t="s">
        <v>1951</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v>4176</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64" t="s">
        <v>1952</v>
      </c>
      <c r="E8" s="1575"/>
      <c r="F8" s="1593"/>
      <c r="G8" s="1576"/>
      <c r="H8" s="364" t="s">
        <v>204</v>
      </c>
      <c r="I8" s="1625">
        <v>45539</v>
      </c>
      <c r="J8" s="1590"/>
      <c r="BD8" s="837">
        <v>6.25E-2</v>
      </c>
    </row>
    <row r="9" spans="1:56" ht="12" customHeight="1">
      <c r="A9" s="1553" t="s">
        <v>218</v>
      </c>
      <c r="B9" s="1554"/>
      <c r="C9" s="1555"/>
      <c r="D9" s="1579" t="s">
        <v>1953</v>
      </c>
      <c r="E9" s="1580"/>
      <c r="F9" s="1580"/>
      <c r="G9" s="1581"/>
      <c r="H9" s="809" t="s">
        <v>250</v>
      </c>
      <c r="I9" s="831" t="s">
        <v>1786</v>
      </c>
      <c r="J9" s="802" t="s">
        <v>1787</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c r="E11" s="806" t="s">
        <v>163</v>
      </c>
      <c r="F11" s="807"/>
      <c r="G11" s="801" t="s">
        <v>50</v>
      </c>
      <c r="H11" s="808" t="str">
        <f>'DATA SHEET'!H52</f>
        <v>Roberto</v>
      </c>
      <c r="I11" s="809" t="s">
        <v>40</v>
      </c>
      <c r="J11" s="361" t="s">
        <v>51</v>
      </c>
      <c r="BD11" s="837">
        <v>9.375E-2</v>
      </c>
    </row>
    <row r="12" spans="1:56" ht="12" customHeight="1">
      <c r="A12" s="1540" t="s">
        <v>26</v>
      </c>
      <c r="B12" s="1541"/>
      <c r="C12" s="1543"/>
      <c r="D12" s="35"/>
      <c r="E12" s="357" t="s">
        <v>173</v>
      </c>
      <c r="F12" s="1077"/>
      <c r="G12" s="358" t="s">
        <v>53</v>
      </c>
      <c r="H12" s="33"/>
      <c r="I12" s="1125"/>
      <c r="J12" s="1110"/>
      <c r="BD12" s="837">
        <v>0.104166666666667</v>
      </c>
    </row>
    <row r="13" spans="1:56" ht="12" customHeight="1">
      <c r="A13" s="1540" t="s">
        <v>54</v>
      </c>
      <c r="B13" s="1541"/>
      <c r="C13" s="1543"/>
      <c r="D13" s="35"/>
      <c r="E13" s="357" t="s">
        <v>57</v>
      </c>
      <c r="F13" s="1094"/>
      <c r="G13" s="358" t="s">
        <v>237</v>
      </c>
      <c r="H13" s="1131"/>
      <c r="I13" s="1113"/>
      <c r="J13" s="295"/>
      <c r="BD13" s="837">
        <v>0.114583333333333</v>
      </c>
    </row>
    <row r="14" spans="1:56" ht="12" customHeight="1">
      <c r="A14" s="1540" t="s">
        <v>52</v>
      </c>
      <c r="B14" s="1541"/>
      <c r="C14" s="1543"/>
      <c r="D14" s="1075"/>
      <c r="E14" s="357" t="s">
        <v>61</v>
      </c>
      <c r="F14" s="1090"/>
      <c r="G14" s="358" t="s">
        <v>236</v>
      </c>
      <c r="H14" s="1132"/>
      <c r="I14" s="1113"/>
      <c r="J14" s="295"/>
      <c r="BD14" s="837">
        <v>0.125</v>
      </c>
    </row>
    <row r="15" spans="1:56" ht="12" customHeight="1">
      <c r="A15" s="1540" t="s">
        <v>55</v>
      </c>
      <c r="B15" s="1541"/>
      <c r="C15" s="1543"/>
      <c r="D15" s="1076"/>
      <c r="E15" s="357" t="s">
        <v>60</v>
      </c>
      <c r="F15" s="1096"/>
      <c r="G15" s="358" t="s">
        <v>223</v>
      </c>
      <c r="H15" s="1132"/>
      <c r="I15" s="1113"/>
      <c r="J15" s="295"/>
      <c r="BD15" s="837">
        <v>0.13541666666666699</v>
      </c>
    </row>
    <row r="16" spans="1:56" ht="12" customHeight="1">
      <c r="A16" s="1540" t="s">
        <v>172</v>
      </c>
      <c r="B16" s="1541"/>
      <c r="C16" s="1543"/>
      <c r="D16" s="1062"/>
      <c r="E16" s="357" t="s">
        <v>27</v>
      </c>
      <c r="F16" s="38"/>
      <c r="G16" s="358" t="s">
        <v>224</v>
      </c>
      <c r="H16" s="34"/>
      <c r="I16" s="1113"/>
      <c r="J16" s="1057"/>
      <c r="BD16" s="837">
        <v>0.14583333333333301</v>
      </c>
    </row>
    <row r="17" spans="1:56" ht="12" customHeight="1">
      <c r="A17" s="1540" t="s">
        <v>56</v>
      </c>
      <c r="B17" s="1541"/>
      <c r="C17" s="1543"/>
      <c r="D17" s="35"/>
      <c r="E17" s="357" t="s">
        <v>58</v>
      </c>
      <c r="F17" s="38"/>
      <c r="G17" s="359" t="s">
        <v>59</v>
      </c>
      <c r="H17" s="53" t="e">
        <f>H14/(H25+H26)</f>
        <v>#DIV/0!</v>
      </c>
      <c r="I17" s="1126"/>
      <c r="J17" s="295"/>
      <c r="BD17" s="837">
        <v>0.15625</v>
      </c>
    </row>
    <row r="18" spans="1:56" ht="12" customHeight="1">
      <c r="A18" s="1540" t="s">
        <v>247</v>
      </c>
      <c r="B18" s="1541"/>
      <c r="C18" s="1543"/>
      <c r="D18" s="1080"/>
      <c r="E18" s="810" t="s">
        <v>248</v>
      </c>
      <c r="F18" s="1093"/>
      <c r="G18" s="360" t="s">
        <v>62</v>
      </c>
      <c r="H18" s="54" t="e">
        <f>H16/(H25+H26)</f>
        <v>#DIV/0!</v>
      </c>
      <c r="I18" s="1129"/>
      <c r="J18" s="1121"/>
      <c r="BD18" s="837">
        <v>0.16666666666666699</v>
      </c>
    </row>
    <row r="19" spans="1:56" ht="12" customHeight="1">
      <c r="A19" s="811"/>
      <c r="B19" s="30"/>
      <c r="C19" s="30"/>
      <c r="D19" s="30"/>
      <c r="E19" s="30"/>
      <c r="F19" s="30"/>
      <c r="G19" s="30"/>
      <c r="H19" s="55"/>
      <c r="I19" s="56"/>
      <c r="J19" s="1128"/>
      <c r="BD19" s="837">
        <v>0.17708333333333301</v>
      </c>
    </row>
    <row r="20" spans="1:56" ht="14.1" customHeight="1">
      <c r="A20" s="803" t="s">
        <v>211</v>
      </c>
      <c r="B20" s="573"/>
      <c r="C20" s="573"/>
      <c r="D20" s="92"/>
      <c r="E20" s="109"/>
      <c r="F20" s="110"/>
      <c r="G20" s="109"/>
      <c r="H20" s="109"/>
      <c r="I20" s="1127"/>
      <c r="J20" s="1119"/>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0</v>
      </c>
      <c r="H25" s="597">
        <v>0</v>
      </c>
      <c r="I25" s="105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c r="B29" s="1538"/>
      <c r="C29" s="1539"/>
      <c r="D29" s="25"/>
      <c r="E29" s="25"/>
      <c r="F29" s="1055"/>
      <c r="G29" s="25"/>
      <c r="H29" s="25"/>
      <c r="I29" s="105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c r="B32" s="1538"/>
      <c r="C32" s="1539"/>
      <c r="D32" s="1055"/>
      <c r="E32" s="26"/>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c r="B36" s="1538"/>
      <c r="C36" s="1539"/>
      <c r="D36" s="1055"/>
      <c r="E36" s="1055"/>
      <c r="F36" s="1055"/>
      <c r="G36" s="1055"/>
      <c r="H36" s="1055"/>
      <c r="I36" s="1120"/>
      <c r="J36" s="1057"/>
      <c r="BD36" s="837">
        <v>0.35416666666666702</v>
      </c>
    </row>
    <row r="37" spans="1:56" ht="12" customHeight="1">
      <c r="A37" s="1613"/>
      <c r="B37" s="1529"/>
      <c r="C37" s="1530"/>
      <c r="D37" s="1056"/>
      <c r="E37" s="1056"/>
      <c r="F37" s="1056"/>
      <c r="G37" s="1056"/>
      <c r="H37" s="1056"/>
      <c r="I37" s="1056"/>
      <c r="J37" s="1121"/>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c r="B40" s="1538"/>
      <c r="C40" s="1539"/>
      <c r="D40" s="113"/>
      <c r="E40" s="113"/>
      <c r="F40" s="113"/>
      <c r="G40" s="113"/>
      <c r="H40" s="113"/>
      <c r="I40" s="113"/>
      <c r="J40" s="39"/>
      <c r="BD40" s="837">
        <v>0.39583333333333298</v>
      </c>
    </row>
    <row r="41" spans="1:56" ht="12" customHeight="1">
      <c r="A41" s="1537"/>
      <c r="B41" s="1538"/>
      <c r="C41" s="1539"/>
      <c r="D41" s="25"/>
      <c r="E41" s="25"/>
      <c r="F41" s="25"/>
      <c r="G41" s="25"/>
      <c r="H41" s="25"/>
      <c r="I41" s="25"/>
      <c r="J41" s="295"/>
      <c r="BD41" s="837">
        <v>0.40625</v>
      </c>
    </row>
    <row r="42" spans="1:56" ht="12" customHeight="1">
      <c r="A42" s="1621"/>
      <c r="B42" s="1529"/>
      <c r="C42" s="1530"/>
      <c r="D42" s="32"/>
      <c r="E42" s="32"/>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20</v>
      </c>
      <c r="E44" s="801" t="s">
        <v>83</v>
      </c>
      <c r="F44" s="801" t="s">
        <v>82</v>
      </c>
      <c r="G44" s="801" t="s">
        <v>152</v>
      </c>
      <c r="H44" s="801" t="s">
        <v>84</v>
      </c>
      <c r="I44" s="801" t="s">
        <v>153</v>
      </c>
      <c r="J44" s="814" t="s">
        <v>1941</v>
      </c>
      <c r="BD44" s="837">
        <v>0.4375</v>
      </c>
    </row>
    <row r="45" spans="1:56" ht="12" customHeight="1">
      <c r="A45" s="1547"/>
      <c r="B45" s="1548"/>
      <c r="C45" s="1549"/>
      <c r="D45" s="1051"/>
      <c r="E45" s="1050"/>
      <c r="F45" s="1051"/>
      <c r="G45" s="1050"/>
      <c r="H45" s="26"/>
      <c r="I45" s="26"/>
      <c r="J45" s="1053">
        <v>16</v>
      </c>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v>4.5</v>
      </c>
      <c r="B47" s="1551"/>
      <c r="C47" s="1552"/>
      <c r="D47" s="40"/>
      <c r="E47" s="40"/>
      <c r="F47" s="1052">
        <v>1.25</v>
      </c>
      <c r="G47" s="1052">
        <v>1.75</v>
      </c>
      <c r="H47" s="40"/>
      <c r="I47" s="40">
        <v>0.5</v>
      </c>
      <c r="J47" s="114">
        <f>SUM(A48:J48)</f>
        <v>24</v>
      </c>
      <c r="BD47" s="837">
        <v>0.46875</v>
      </c>
    </row>
    <row r="48" spans="1:56" ht="2.25" customHeight="1">
      <c r="A48" s="816"/>
      <c r="B48" s="115"/>
      <c r="C48" s="115"/>
      <c r="D48" s="616">
        <f>SUM(A45:J45)</f>
        <v>16</v>
      </c>
      <c r="E48" s="115"/>
      <c r="F48" s="115"/>
      <c r="G48" s="115"/>
      <c r="H48" s="616">
        <f>SUM(A47:I47)</f>
        <v>8</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5.2083333333333301E-2</v>
      </c>
      <c r="D50" s="1517" t="s">
        <v>1936</v>
      </c>
      <c r="E50" s="1635"/>
      <c r="F50" s="1635"/>
      <c r="G50" s="1635"/>
      <c r="H50" s="1635"/>
      <c r="I50" s="1635"/>
      <c r="J50" s="1636"/>
      <c r="BD50" s="837">
        <v>0.5</v>
      </c>
    </row>
    <row r="51" spans="1:56" ht="12" customHeight="1">
      <c r="A51" s="841">
        <f t="shared" ref="A51:A55" si="0">C50</f>
        <v>5.2083333333333301E-2</v>
      </c>
      <c r="B51" s="842" t="str">
        <f>IF(A51&lt;&gt;"","to","")</f>
        <v>to</v>
      </c>
      <c r="C51" s="1047">
        <v>6.25E-2</v>
      </c>
      <c r="D51" s="1608" t="s">
        <v>1937</v>
      </c>
      <c r="E51" s="1639"/>
      <c r="F51" s="1639"/>
      <c r="G51" s="1639"/>
      <c r="H51" s="1639"/>
      <c r="I51" s="1639"/>
      <c r="J51" s="1640"/>
      <c r="BD51" s="837">
        <v>0.51041666666666696</v>
      </c>
    </row>
    <row r="52" spans="1:56" ht="12" customHeight="1">
      <c r="A52" s="841">
        <f t="shared" si="0"/>
        <v>6.25E-2</v>
      </c>
      <c r="B52" s="842" t="str">
        <f t="shared" ref="B52:B55" si="1">IF(A52&lt;&gt;"","to","")</f>
        <v>to</v>
      </c>
      <c r="C52" s="1047">
        <v>7.2916666666666671E-2</v>
      </c>
      <c r="D52" s="1609" t="s">
        <v>1938</v>
      </c>
      <c r="E52" s="1609"/>
      <c r="F52" s="1609"/>
      <c r="G52" s="1609"/>
      <c r="H52" s="1609"/>
      <c r="I52" s="1609"/>
      <c r="J52" s="1630"/>
      <c r="BD52" s="837">
        <v>0.52083333333333304</v>
      </c>
    </row>
    <row r="53" spans="1:56" ht="12" customHeight="1">
      <c r="A53" s="841">
        <f t="shared" si="0"/>
        <v>7.2916666666666671E-2</v>
      </c>
      <c r="B53" s="842" t="str">
        <f t="shared" si="1"/>
        <v>to</v>
      </c>
      <c r="C53" s="1047">
        <v>0.25</v>
      </c>
      <c r="D53" s="1609" t="s">
        <v>1939</v>
      </c>
      <c r="E53" s="1609"/>
      <c r="F53" s="1609"/>
      <c r="G53" s="1609"/>
      <c r="H53" s="1609"/>
      <c r="I53" s="1609"/>
      <c r="J53" s="1630"/>
      <c r="BD53" s="837">
        <v>0.53125</v>
      </c>
    </row>
    <row r="54" spans="1:56" ht="12" customHeight="1">
      <c r="A54" s="841">
        <f t="shared" si="0"/>
        <v>0.25</v>
      </c>
      <c r="B54" s="842" t="str">
        <f t="shared" si="1"/>
        <v>to</v>
      </c>
      <c r="C54" s="1047">
        <v>0.26041666666666669</v>
      </c>
      <c r="D54" s="1609" t="s">
        <v>1611</v>
      </c>
      <c r="E54" s="1609"/>
      <c r="F54" s="1609"/>
      <c r="G54" s="1609"/>
      <c r="H54" s="1609"/>
      <c r="I54" s="1609"/>
      <c r="J54" s="1630"/>
      <c r="BD54" s="837">
        <v>0.54166666666666696</v>
      </c>
    </row>
    <row r="55" spans="1:56" ht="12" customHeight="1">
      <c r="A55" s="841">
        <f t="shared" si="0"/>
        <v>0.26041666666666669</v>
      </c>
      <c r="B55" s="842" t="str">
        <f t="shared" si="1"/>
        <v>to</v>
      </c>
      <c r="C55" s="1047">
        <v>0.33333333333333331</v>
      </c>
      <c r="D55" s="1609" t="s">
        <v>1940</v>
      </c>
      <c r="E55" s="1609"/>
      <c r="F55" s="1609"/>
      <c r="G55" s="1609"/>
      <c r="H55" s="1609"/>
      <c r="I55" s="1609"/>
      <c r="J55" s="1630"/>
      <c r="BD55" s="837">
        <v>0.55208333333333304</v>
      </c>
    </row>
    <row r="56" spans="1:56" ht="12" customHeight="1">
      <c r="A56" s="841">
        <v>0.33333333333333298</v>
      </c>
      <c r="B56" s="842" t="str">
        <f t="shared" ref="B56" si="2">IF(A56&lt;&gt;"","to","")</f>
        <v>to</v>
      </c>
      <c r="C56" s="1047">
        <v>0</v>
      </c>
      <c r="D56" s="1609" t="s">
        <v>1942</v>
      </c>
      <c r="E56" s="1609"/>
      <c r="F56" s="1609"/>
      <c r="G56" s="1609"/>
      <c r="H56" s="1609"/>
      <c r="I56" s="1609"/>
      <c r="J56" s="1630"/>
      <c r="BD56" s="837"/>
    </row>
    <row r="57" spans="1:56" ht="12" customHeight="1">
      <c r="A57" s="1156"/>
      <c r="B57" s="1157"/>
      <c r="C57" s="1158"/>
      <c r="D57" s="1087"/>
      <c r="E57" s="1201"/>
      <c r="F57" s="1174"/>
      <c r="G57" s="1174"/>
      <c r="H57" s="1174"/>
      <c r="I57" s="1174"/>
      <c r="J57" s="1202"/>
      <c r="BD57" s="837"/>
    </row>
    <row r="58" spans="1:56" ht="12" customHeight="1">
      <c r="A58" s="1544" t="s">
        <v>85</v>
      </c>
      <c r="B58" s="1545"/>
      <c r="C58" s="1546"/>
      <c r="D58" s="818" t="str">
        <f>'DATA SHEET'!AF5</f>
        <v>Robyn Luft</v>
      </c>
      <c r="E58" s="1197" t="str">
        <f>'DATA SHEET'!AF6</f>
        <v>(403) 318-2327</v>
      </c>
      <c r="F58" s="1198" t="s">
        <v>7</v>
      </c>
      <c r="G58" s="1199" t="str">
        <f>'DATA SHEET'!AF21</f>
        <v>Bik Sandhu</v>
      </c>
      <c r="H58" s="1197" t="str">
        <f>'DATA SHEET'!AF22</f>
        <v>(403) 369-3399</v>
      </c>
      <c r="I58" s="1198" t="s">
        <v>86</v>
      </c>
      <c r="J58" s="1200">
        <f>'Cost Week 1'!S60</f>
        <v>336710.25</v>
      </c>
      <c r="BD58" s="837">
        <v>0.75</v>
      </c>
    </row>
    <row r="59" spans="1:56" ht="12" customHeight="1">
      <c r="A59" s="1519" t="s">
        <v>11</v>
      </c>
      <c r="B59" s="1520"/>
      <c r="C59" s="1521"/>
      <c r="D59" s="355" t="str">
        <f>'DATA SHEET'!H27</f>
        <v>Stampede Drilling</v>
      </c>
      <c r="E59" s="356">
        <f>'DATA SHEET'!H28</f>
        <v>21</v>
      </c>
      <c r="F59" s="574" t="s">
        <v>207</v>
      </c>
      <c r="G59" s="1588" t="s">
        <v>1202</v>
      </c>
      <c r="H59" s="1539"/>
      <c r="I59" s="574" t="s">
        <v>87</v>
      </c>
      <c r="J59" s="46">
        <f>'Cost Week 1'!S61</f>
        <v>2865414.85</v>
      </c>
      <c r="BD59" s="837">
        <v>0.76041666666666696</v>
      </c>
    </row>
    <row r="60" spans="1:56" ht="12" customHeight="1">
      <c r="A60" s="1519" t="s">
        <v>32</v>
      </c>
      <c r="B60" s="1520"/>
      <c r="C60" s="1521"/>
      <c r="D60" s="355" t="str">
        <f>'DATA SHEET'!H29</f>
        <v>Dan Chabot</v>
      </c>
      <c r="E60" s="356" t="str">
        <f>'DATA SHEET'!H30</f>
        <v>(780) 222-1051</v>
      </c>
      <c r="F60" s="1572" t="s">
        <v>219</v>
      </c>
      <c r="G60" s="1573"/>
      <c r="H60" s="1618" t="s">
        <v>1682</v>
      </c>
      <c r="I60" s="1575"/>
      <c r="J60" s="1576"/>
      <c r="BD60" s="837">
        <v>0.77083333333333304</v>
      </c>
    </row>
    <row r="61" spans="1:56" ht="12" customHeight="1">
      <c r="A61" s="1522" t="s">
        <v>208</v>
      </c>
      <c r="B61" s="1523"/>
      <c r="C61" s="1524"/>
      <c r="D61" s="1577" t="str">
        <f>'DATA SHEET'!B77</f>
        <v xml:space="preserve">From Valleyview:North on hwy 49 to hwy 669 east on hwy 669 33.8km to hwy 747 south on hwy 747 10km  turn right into location </v>
      </c>
      <c r="E61" s="1577"/>
      <c r="F61" s="1577"/>
      <c r="G61" s="1577"/>
      <c r="H61" s="1577"/>
      <c r="I61" s="1577"/>
      <c r="J61" s="1578"/>
      <c r="BD61" s="837">
        <v>0.78125</v>
      </c>
    </row>
    <row r="62" spans="1:56" ht="12" customHeight="1">
      <c r="BD62" s="837">
        <v>0.79166666666666696</v>
      </c>
    </row>
    <row r="63" spans="1:56" ht="12" customHeight="1">
      <c r="BD63" s="837">
        <v>0.80208333333333304</v>
      </c>
    </row>
    <row r="64" spans="1:56" ht="12" customHeight="1">
      <c r="BD64" s="837">
        <v>0.8125</v>
      </c>
    </row>
    <row r="65" spans="56:56" ht="12" customHeight="1">
      <c r="BD65" s="837">
        <v>0.82291666666666696</v>
      </c>
    </row>
    <row r="66" spans="56:56" ht="12" customHeight="1">
      <c r="BD66" s="837">
        <v>0.83333333333333304</v>
      </c>
    </row>
    <row r="67" spans="56:56" ht="12" customHeight="1">
      <c r="BD67" s="837">
        <v>0.84375</v>
      </c>
    </row>
    <row r="68" spans="56:56" ht="12" customHeight="1">
      <c r="BD68" s="837">
        <v>0.85416666666666696</v>
      </c>
    </row>
    <row r="69" spans="56:56" ht="12" customHeight="1">
      <c r="BD69" s="837">
        <v>0.86458333333333304</v>
      </c>
    </row>
    <row r="70" spans="56:56" ht="12" customHeight="1">
      <c r="BD70" s="837">
        <v>0.875</v>
      </c>
    </row>
    <row r="71" spans="56:56" ht="12" customHeight="1">
      <c r="BD71" s="837">
        <v>0.88541666666666696</v>
      </c>
    </row>
    <row r="72" spans="56:56" ht="12" customHeight="1">
      <c r="BD72" s="837">
        <v>0.89583333333333304</v>
      </c>
    </row>
    <row r="73" spans="56:56" ht="12" customHeight="1">
      <c r="BD73" s="837">
        <v>0.90625</v>
      </c>
    </row>
    <row r="74" spans="56:56" ht="12" customHeight="1">
      <c r="BD74" s="837">
        <v>0.91666666666666696</v>
      </c>
    </row>
    <row r="75" spans="56:56" ht="12" customHeight="1">
      <c r="BD75" s="837">
        <v>0.92708333333333304</v>
      </c>
    </row>
    <row r="76" spans="56:56" ht="12" customHeight="1">
      <c r="BD76" s="837">
        <v>0.9375</v>
      </c>
    </row>
    <row r="77" spans="56:56" ht="12" customHeight="1">
      <c r="BD77" s="837">
        <v>0.94791666666666696</v>
      </c>
    </row>
    <row r="78" spans="56:56" ht="12" customHeight="1">
      <c r="BD78" s="837">
        <v>0.95833333333333304</v>
      </c>
    </row>
    <row r="79" spans="56:56" ht="12" customHeight="1">
      <c r="BD79" s="837">
        <v>0.96875</v>
      </c>
    </row>
    <row r="80" spans="56:56" ht="12" customHeight="1">
      <c r="BD80" s="837">
        <v>0.97916666666666696</v>
      </c>
    </row>
    <row r="81" spans="56:56" ht="12" customHeight="1">
      <c r="BD81" s="837">
        <v>0.98958333333333304</v>
      </c>
    </row>
    <row r="82" spans="56:56" ht="12" customHeight="1">
      <c r="BD82" s="837">
        <v>1</v>
      </c>
    </row>
  </sheetData>
  <mergeCells count="63">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 ref="A26:C26"/>
    <mergeCell ref="A12:C12"/>
    <mergeCell ref="A13:C13"/>
    <mergeCell ref="A14:C14"/>
    <mergeCell ref="A15:C15"/>
    <mergeCell ref="A16:C16"/>
    <mergeCell ref="A17:C17"/>
    <mergeCell ref="A18:C18"/>
    <mergeCell ref="A21:C21"/>
    <mergeCell ref="A22:C22"/>
    <mergeCell ref="A24:C24"/>
    <mergeCell ref="A25:C25"/>
    <mergeCell ref="A41:C41"/>
    <mergeCell ref="A28:C28"/>
    <mergeCell ref="A29:C29"/>
    <mergeCell ref="A30:C30"/>
    <mergeCell ref="A31:C31"/>
    <mergeCell ref="A32:C32"/>
    <mergeCell ref="A33:C33"/>
    <mergeCell ref="A35:C35"/>
    <mergeCell ref="A36:C36"/>
    <mergeCell ref="A37:C37"/>
    <mergeCell ref="A39:C39"/>
    <mergeCell ref="A40:C40"/>
    <mergeCell ref="D56:J56"/>
    <mergeCell ref="A42:C42"/>
    <mergeCell ref="A44:C44"/>
    <mergeCell ref="A45:C45"/>
    <mergeCell ref="A46:C46"/>
    <mergeCell ref="A47:C47"/>
    <mergeCell ref="D50:J50"/>
    <mergeCell ref="D51:J51"/>
    <mergeCell ref="D52:J52"/>
    <mergeCell ref="D53:J53"/>
    <mergeCell ref="D54:J54"/>
    <mergeCell ref="D55:J55"/>
    <mergeCell ref="A61:C61"/>
    <mergeCell ref="D61:J61"/>
    <mergeCell ref="A59:C59"/>
    <mergeCell ref="G59:H59"/>
    <mergeCell ref="A58:C58"/>
    <mergeCell ref="A60:C60"/>
    <mergeCell ref="F60:G60"/>
    <mergeCell ref="H60:J60"/>
  </mergeCells>
  <conditionalFormatting sqref="J58">
    <cfRule type="expression" dxfId="163" priority="2">
      <formula>ISBLANK(J58)</formula>
    </cfRule>
  </conditionalFormatting>
  <conditionalFormatting sqref="J59">
    <cfRule type="expression" dxfId="162" priority="1">
      <formula>ISBLANK($J$59)</formula>
    </cfRule>
  </conditionalFormatting>
  <dataValidations count="1">
    <dataValidation type="list" allowBlank="1" showInputMessage="1" showErrorMessage="1" sqref="C50:C57 A50:A57" xr:uid="{BADDF249-35B8-45B6-B247-AF0CCE9289FE}">
      <formula1>$BD$2:$BD$82</formula1>
    </dataValidation>
  </dataValidations>
  <printOptions horizontalCentered="1"/>
  <pageMargins left="0.5" right="0.5" top="0.5" bottom="0" header="0" footer="0"/>
  <pageSetup scale="84" orientation="portrait" horizontalDpi="4294967294" verticalDpi="360"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E49F-D3B4-4040-8916-72567F63746C}">
  <sheetPr codeName="Sheet123">
    <pageSetUpPr fitToPage="1"/>
  </sheetPr>
  <dimension ref="A1:BD78"/>
  <sheetViews>
    <sheetView showGridLines="0" zoomScale="150" zoomScaleNormal="150" workbookViewId="0">
      <selection activeCell="D4" sqref="D4:E4"/>
    </sheetView>
  </sheetViews>
  <sheetFormatPr defaultColWidth="8.8984375" defaultRowHeight="12" customHeight="1"/>
  <cols>
    <col min="1" max="1" width="5.390625" style="76" customWidth="1"/>
    <col min="2" max="2" width="2.01953125" style="76" customWidth="1"/>
    <col min="3" max="3" width="5.390625" style="76" customWidth="1"/>
    <col min="4" max="6" width="14.6953125" style="76" customWidth="1"/>
    <col min="7" max="7" width="14.96875" style="76" customWidth="1"/>
    <col min="8" max="10" width="14.6953125" style="76" customWidth="1"/>
    <col min="11" max="16384" width="8.8984375" style="76"/>
  </cols>
  <sheetData>
    <row r="1" spans="1:56" ht="15.95" customHeight="1">
      <c r="A1" s="796"/>
      <c r="B1" s="797"/>
      <c r="C1" s="797"/>
      <c r="D1" s="1563" t="s">
        <v>570</v>
      </c>
      <c r="E1" s="1564"/>
      <c r="F1" s="1564"/>
      <c r="G1" s="1565"/>
      <c r="H1" s="832" t="s">
        <v>43</v>
      </c>
      <c r="I1" s="828">
        <f>'DATA SHEET'!$H$22</f>
        <v>735.2299999999999</v>
      </c>
      <c r="J1" s="798" t="s">
        <v>234</v>
      </c>
      <c r="BD1" s="77" t="s">
        <v>781</v>
      </c>
    </row>
    <row r="2" spans="1:56" ht="12" customHeight="1">
      <c r="A2" s="799"/>
      <c r="B2" s="794"/>
      <c r="C2" s="794"/>
      <c r="D2" s="1566"/>
      <c r="E2" s="1567"/>
      <c r="F2" s="1567"/>
      <c r="G2" s="1568"/>
      <c r="H2" s="833" t="s">
        <v>44</v>
      </c>
      <c r="I2" s="829">
        <f>'DATA SHEET'!H19</f>
        <v>730.18</v>
      </c>
      <c r="J2" s="107" t="s">
        <v>235</v>
      </c>
      <c r="BD2" s="837">
        <v>0</v>
      </c>
    </row>
    <row r="3" spans="1:56" ht="12" customHeight="1">
      <c r="A3" s="800"/>
      <c r="B3" s="795"/>
      <c r="C3" s="795"/>
      <c r="D3" s="1569"/>
      <c r="E3" s="1570"/>
      <c r="F3" s="1570"/>
      <c r="G3" s="1571"/>
      <c r="H3" s="834" t="s">
        <v>220</v>
      </c>
      <c r="I3" s="830">
        <f>'DATA SHEET'!H23</f>
        <v>5.05</v>
      </c>
      <c r="J3" s="108" t="s">
        <v>234</v>
      </c>
      <c r="BD3" s="837">
        <v>1.0416666666666666E-2</v>
      </c>
    </row>
    <row r="4" spans="1:56" ht="12" customHeight="1">
      <c r="A4" s="1557" t="s">
        <v>45</v>
      </c>
      <c r="B4" s="1558"/>
      <c r="C4" s="1559"/>
      <c r="D4" s="1662">
        <v>45547</v>
      </c>
      <c r="E4" s="1663"/>
      <c r="F4" s="825" t="s">
        <v>201</v>
      </c>
      <c r="G4" s="1072" t="s">
        <v>1946</v>
      </c>
      <c r="H4" s="835" t="s">
        <v>6</v>
      </c>
      <c r="I4" s="1582" t="str">
        <f>'DATA SHEET'!F7</f>
        <v>E24DR186</v>
      </c>
      <c r="J4" s="1583"/>
      <c r="BD4" s="837">
        <v>2.0833333333333301E-2</v>
      </c>
    </row>
    <row r="5" spans="1:56" ht="12" customHeight="1">
      <c r="A5" s="1560" t="s">
        <v>203</v>
      </c>
      <c r="B5" s="1561"/>
      <c r="C5" s="1562"/>
      <c r="D5" s="1531" t="str">
        <f>'DATA SHEET'!F5</f>
        <v>100/14-31-069-19W5/0</v>
      </c>
      <c r="E5" s="1532"/>
      <c r="F5" s="826" t="s">
        <v>571</v>
      </c>
      <c r="G5" s="1085">
        <f>'DATA SHEET'!F6</f>
        <v>514520</v>
      </c>
      <c r="H5" s="836" t="s">
        <v>130</v>
      </c>
      <c r="I5" s="1584">
        <f>'DATA SHEET'!F8</f>
        <v>3089916</v>
      </c>
      <c r="J5" s="1585"/>
      <c r="BD5" s="837">
        <v>3.125E-2</v>
      </c>
    </row>
    <row r="6" spans="1:56" ht="12" customHeight="1">
      <c r="A6" s="1560" t="s">
        <v>46</v>
      </c>
      <c r="B6" s="1561"/>
      <c r="C6" s="1562"/>
      <c r="D6" s="1594" t="str">
        <f>'DATA SHEET'!F4</f>
        <v>ENERCAPITA HZ SUNSET 14-31-69-19</v>
      </c>
      <c r="E6" s="1595"/>
      <c r="F6" s="1596"/>
      <c r="G6" s="1597"/>
      <c r="H6" s="836" t="s">
        <v>135</v>
      </c>
      <c r="I6" s="1586">
        <f>'DATA SHEET'!H36</f>
        <v>45532.697916666664</v>
      </c>
      <c r="J6" s="1587"/>
      <c r="BD6" s="837">
        <v>4.1666666666666699E-2</v>
      </c>
    </row>
    <row r="7" spans="1:56" ht="12" customHeight="1">
      <c r="A7" s="1560" t="s">
        <v>217</v>
      </c>
      <c r="B7" s="1561"/>
      <c r="C7" s="1562"/>
      <c r="D7" s="1614" t="s">
        <v>1950</v>
      </c>
      <c r="E7" s="1538"/>
      <c r="F7" s="827" t="s">
        <v>572</v>
      </c>
      <c r="G7" s="824" t="str">
        <f>CONCATENATE('DATA SHEET'!H27," ","#",'DATA SHEET'!H28)</f>
        <v>Stampede Drilling #21</v>
      </c>
      <c r="H7" s="836" t="s">
        <v>48</v>
      </c>
      <c r="I7" s="1539" t="s">
        <v>1463</v>
      </c>
      <c r="J7" s="1591"/>
      <c r="BD7" s="837">
        <v>5.2083333333333301E-2</v>
      </c>
    </row>
    <row r="8" spans="1:56" ht="12" customHeight="1">
      <c r="A8" s="1560" t="s">
        <v>47</v>
      </c>
      <c r="B8" s="1561"/>
      <c r="C8" s="1562"/>
      <c r="D8" s="1664"/>
      <c r="E8" s="1575"/>
      <c r="F8" s="1593"/>
      <c r="G8" s="1576"/>
      <c r="H8" s="364" t="s">
        <v>204</v>
      </c>
      <c r="I8" s="1625">
        <v>45539</v>
      </c>
      <c r="J8" s="1590"/>
      <c r="BD8" s="837">
        <v>6.25E-2</v>
      </c>
    </row>
    <row r="9" spans="1:56" ht="12" customHeight="1">
      <c r="A9" s="1553" t="s">
        <v>218</v>
      </c>
      <c r="B9" s="1554"/>
      <c r="C9" s="1555"/>
      <c r="D9" s="1579"/>
      <c r="E9" s="1580"/>
      <c r="F9" s="1580"/>
      <c r="G9" s="1581"/>
      <c r="H9" s="809" t="s">
        <v>250</v>
      </c>
      <c r="I9" s="831" t="s">
        <v>1786</v>
      </c>
      <c r="J9" s="802" t="s">
        <v>1787</v>
      </c>
      <c r="BD9" s="837">
        <v>7.2916666666666699E-2</v>
      </c>
    </row>
    <row r="10" spans="1:56" ht="14.1" customHeight="1">
      <c r="A10" s="803" t="s">
        <v>210</v>
      </c>
      <c r="B10" s="573"/>
      <c r="C10" s="573"/>
      <c r="D10" s="92"/>
      <c r="E10" s="109"/>
      <c r="F10" s="110"/>
      <c r="G10" s="109"/>
      <c r="H10" s="109"/>
      <c r="I10" s="111"/>
      <c r="J10" s="804"/>
      <c r="BD10" s="837">
        <v>8.3333333333333301E-2</v>
      </c>
    </row>
    <row r="11" spans="1:56" ht="12" customHeight="1">
      <c r="A11" s="1525" t="s">
        <v>49</v>
      </c>
      <c r="B11" s="1526"/>
      <c r="C11" s="1556"/>
      <c r="D11" s="805"/>
      <c r="E11" s="806" t="s">
        <v>163</v>
      </c>
      <c r="F11" s="807"/>
      <c r="G11" s="801" t="s">
        <v>50</v>
      </c>
      <c r="H11" s="808" t="str">
        <f>'DATA SHEET'!H52</f>
        <v>Roberto</v>
      </c>
      <c r="I11" s="809" t="s">
        <v>40</v>
      </c>
      <c r="J11" s="361" t="s">
        <v>51</v>
      </c>
      <c r="BD11" s="837">
        <v>9.375E-2</v>
      </c>
    </row>
    <row r="12" spans="1:56" ht="12" customHeight="1">
      <c r="A12" s="1540" t="s">
        <v>26</v>
      </c>
      <c r="B12" s="1541"/>
      <c r="C12" s="1543"/>
      <c r="D12" s="35"/>
      <c r="E12" s="357" t="s">
        <v>173</v>
      </c>
      <c r="F12" s="1077"/>
      <c r="G12" s="358" t="s">
        <v>53</v>
      </c>
      <c r="H12" s="33"/>
      <c r="I12" s="1125"/>
      <c r="J12" s="1110"/>
      <c r="BD12" s="837">
        <v>0.104166666666667</v>
      </c>
    </row>
    <row r="13" spans="1:56" ht="12" customHeight="1">
      <c r="A13" s="1540" t="s">
        <v>54</v>
      </c>
      <c r="B13" s="1541"/>
      <c r="C13" s="1543"/>
      <c r="D13" s="35"/>
      <c r="E13" s="357" t="s">
        <v>57</v>
      </c>
      <c r="F13" s="1094"/>
      <c r="G13" s="358" t="s">
        <v>237</v>
      </c>
      <c r="H13" s="1131"/>
      <c r="I13" s="1113"/>
      <c r="J13" s="295"/>
      <c r="BD13" s="837">
        <v>0.114583333333333</v>
      </c>
    </row>
    <row r="14" spans="1:56" ht="12" customHeight="1">
      <c r="A14" s="1540" t="s">
        <v>52</v>
      </c>
      <c r="B14" s="1541"/>
      <c r="C14" s="1543"/>
      <c r="D14" s="1075"/>
      <c r="E14" s="357" t="s">
        <v>61</v>
      </c>
      <c r="F14" s="1090"/>
      <c r="G14" s="358" t="s">
        <v>236</v>
      </c>
      <c r="H14" s="1132"/>
      <c r="I14" s="1113"/>
      <c r="J14" s="295"/>
      <c r="BD14" s="837">
        <v>0.125</v>
      </c>
    </row>
    <row r="15" spans="1:56" ht="12" customHeight="1">
      <c r="A15" s="1540" t="s">
        <v>55</v>
      </c>
      <c r="B15" s="1541"/>
      <c r="C15" s="1543"/>
      <c r="D15" s="1076"/>
      <c r="E15" s="357" t="s">
        <v>60</v>
      </c>
      <c r="F15" s="1096"/>
      <c r="G15" s="358" t="s">
        <v>223</v>
      </c>
      <c r="H15" s="1132"/>
      <c r="I15" s="1113"/>
      <c r="J15" s="295"/>
      <c r="BD15" s="837">
        <v>0.13541666666666699</v>
      </c>
    </row>
    <row r="16" spans="1:56" ht="12" customHeight="1">
      <c r="A16" s="1540" t="s">
        <v>172</v>
      </c>
      <c r="B16" s="1541"/>
      <c r="C16" s="1543"/>
      <c r="D16" s="1062"/>
      <c r="E16" s="357" t="s">
        <v>27</v>
      </c>
      <c r="F16" s="38"/>
      <c r="G16" s="358" t="s">
        <v>224</v>
      </c>
      <c r="H16" s="34"/>
      <c r="I16" s="1113"/>
      <c r="J16" s="1057"/>
      <c r="BD16" s="837">
        <v>0.14583333333333301</v>
      </c>
    </row>
    <row r="17" spans="1:56" ht="12" customHeight="1">
      <c r="A17" s="1540" t="s">
        <v>56</v>
      </c>
      <c r="B17" s="1541"/>
      <c r="C17" s="1543"/>
      <c r="D17" s="35"/>
      <c r="E17" s="357" t="s">
        <v>58</v>
      </c>
      <c r="F17" s="38"/>
      <c r="G17" s="359" t="s">
        <v>59</v>
      </c>
      <c r="H17" s="53" t="e">
        <f>H14/(H25+H26)</f>
        <v>#DIV/0!</v>
      </c>
      <c r="I17" s="1126"/>
      <c r="J17" s="295"/>
      <c r="BD17" s="837">
        <v>0.15625</v>
      </c>
    </row>
    <row r="18" spans="1:56" ht="12" customHeight="1">
      <c r="A18" s="1540" t="s">
        <v>247</v>
      </c>
      <c r="B18" s="1541"/>
      <c r="C18" s="1543"/>
      <c r="D18" s="1080"/>
      <c r="E18" s="810" t="s">
        <v>248</v>
      </c>
      <c r="F18" s="1093"/>
      <c r="G18" s="360" t="s">
        <v>62</v>
      </c>
      <c r="H18" s="54" t="e">
        <f>H16/(H25+H26)</f>
        <v>#DIV/0!</v>
      </c>
      <c r="I18" s="1129"/>
      <c r="J18" s="1121"/>
      <c r="BD18" s="837">
        <v>0.16666666666666699</v>
      </c>
    </row>
    <row r="19" spans="1:56" ht="12" customHeight="1">
      <c r="A19" s="811"/>
      <c r="B19" s="30"/>
      <c r="C19" s="30"/>
      <c r="D19" s="30"/>
      <c r="E19" s="30"/>
      <c r="F19" s="30"/>
      <c r="G19" s="30"/>
      <c r="H19" s="55"/>
      <c r="I19" s="56"/>
      <c r="J19" s="1214"/>
      <c r="BD19" s="837">
        <v>0.17708333333333301</v>
      </c>
    </row>
    <row r="20" spans="1:56" ht="14.1" customHeight="1">
      <c r="A20" s="803" t="s">
        <v>211</v>
      </c>
      <c r="B20" s="573"/>
      <c r="C20" s="573"/>
      <c r="D20" s="92"/>
      <c r="E20" s="109"/>
      <c r="F20" s="110"/>
      <c r="G20" s="109"/>
      <c r="H20" s="109"/>
      <c r="I20" s="1212"/>
      <c r="J20" s="1213"/>
      <c r="BD20" s="837">
        <v>0.1875</v>
      </c>
    </row>
    <row r="21" spans="1:56" ht="12" customHeight="1">
      <c r="A21" s="1525" t="s">
        <v>199</v>
      </c>
      <c r="B21" s="1526"/>
      <c r="C21" s="1527"/>
      <c r="D21" s="801" t="s">
        <v>63</v>
      </c>
      <c r="E21" s="801" t="s">
        <v>64</v>
      </c>
      <c r="F21" s="801" t="s">
        <v>65</v>
      </c>
      <c r="G21" s="801" t="s">
        <v>200</v>
      </c>
      <c r="H21" s="801" t="s">
        <v>63</v>
      </c>
      <c r="I21" s="801" t="s">
        <v>64</v>
      </c>
      <c r="J21" s="814" t="s">
        <v>65</v>
      </c>
      <c r="BD21" s="837">
        <v>0.19791666666666699</v>
      </c>
    </row>
    <row r="22" spans="1:56" ht="12" customHeight="1">
      <c r="A22" s="1528"/>
      <c r="B22" s="1529"/>
      <c r="C22" s="1530"/>
      <c r="D22" s="32"/>
      <c r="E22" s="32"/>
      <c r="F22" s="32"/>
      <c r="G22" s="32"/>
      <c r="H22" s="32"/>
      <c r="I22" s="32"/>
      <c r="J22" s="37"/>
      <c r="BD22" s="837">
        <v>0.20833333333333301</v>
      </c>
    </row>
    <row r="23" spans="1:56" ht="14.1" customHeight="1">
      <c r="A23" s="803" t="s">
        <v>216</v>
      </c>
      <c r="B23" s="573"/>
      <c r="C23" s="573"/>
      <c r="D23" s="92"/>
      <c r="E23" s="109"/>
      <c r="F23" s="110"/>
      <c r="G23" s="109"/>
      <c r="H23" s="109"/>
      <c r="I23" s="109"/>
      <c r="J23" s="815"/>
      <c r="BD23" s="837">
        <v>0.21875</v>
      </c>
    </row>
    <row r="24" spans="1:56" ht="12" customHeight="1">
      <c r="A24" s="1525" t="s">
        <v>66</v>
      </c>
      <c r="B24" s="1526"/>
      <c r="C24" s="1527"/>
      <c r="D24" s="801" t="s">
        <v>67</v>
      </c>
      <c r="E24" s="801" t="s">
        <v>68</v>
      </c>
      <c r="F24" s="801" t="s">
        <v>254</v>
      </c>
      <c r="G24" s="801" t="s">
        <v>69</v>
      </c>
      <c r="H24" s="801" t="s">
        <v>70</v>
      </c>
      <c r="I24" s="801" t="s">
        <v>29</v>
      </c>
      <c r="J24" s="814" t="s">
        <v>71</v>
      </c>
      <c r="BD24" s="837">
        <v>0.22916666666666699</v>
      </c>
    </row>
    <row r="25" spans="1:56" ht="12" customHeight="1">
      <c r="A25" s="1531" t="str">
        <f>'DATA SHEET'!AF26</f>
        <v>WF-1300</v>
      </c>
      <c r="B25" s="1532"/>
      <c r="C25" s="1533"/>
      <c r="D25" s="595">
        <f>'DATA SHEET'!AF28</f>
        <v>139.69999999999999</v>
      </c>
      <c r="E25" s="595">
        <f>'DATA SHEET'!AF27</f>
        <v>279.39999999999998</v>
      </c>
      <c r="F25" s="595">
        <f>'DATA SHEET'!AF29</f>
        <v>1.2E-2</v>
      </c>
      <c r="G25" s="1055">
        <v>0</v>
      </c>
      <c r="H25" s="597">
        <v>0</v>
      </c>
      <c r="I25" s="1055"/>
      <c r="J25" s="295"/>
      <c r="BD25" s="837">
        <v>0.23958333333333301</v>
      </c>
    </row>
    <row r="26" spans="1:56" ht="12" customHeight="1">
      <c r="A26" s="1534" t="str">
        <f>'DATA SHEET'!AP26</f>
        <v>WF-1300</v>
      </c>
      <c r="B26" s="1535"/>
      <c r="C26" s="1536"/>
      <c r="D26" s="596">
        <f>'DATA SHEET'!AP28</f>
        <v>139.69999999999999</v>
      </c>
      <c r="E26" s="596">
        <f>'DATA SHEET'!AP27</f>
        <v>279.39999999999998</v>
      </c>
      <c r="F26" s="596">
        <f>'DATA SHEET'!AP29</f>
        <v>1.2E-2</v>
      </c>
      <c r="G26" s="32">
        <v>0</v>
      </c>
      <c r="H26" s="598">
        <f>G26*F26</f>
        <v>0</v>
      </c>
      <c r="I26" s="32"/>
      <c r="J26" s="37"/>
      <c r="BD26" s="837">
        <v>0.25</v>
      </c>
    </row>
    <row r="27" spans="1:56" ht="14.1" customHeight="1">
      <c r="A27" s="803" t="s">
        <v>212</v>
      </c>
      <c r="B27" s="573"/>
      <c r="C27" s="573"/>
      <c r="D27" s="92"/>
      <c r="E27" s="109"/>
      <c r="F27" s="110"/>
      <c r="G27" s="109"/>
      <c r="H27" s="109"/>
      <c r="I27" s="109"/>
      <c r="J27" s="815"/>
      <c r="BD27" s="837">
        <v>0.26041666666666702</v>
      </c>
    </row>
    <row r="28" spans="1:56" ht="12" customHeight="1">
      <c r="A28" s="1525" t="s">
        <v>72</v>
      </c>
      <c r="B28" s="1526"/>
      <c r="C28" s="1527"/>
      <c r="D28" s="801" t="s">
        <v>251</v>
      </c>
      <c r="E28" s="801" t="s">
        <v>12</v>
      </c>
      <c r="F28" s="801" t="s">
        <v>73</v>
      </c>
      <c r="G28" s="801" t="s">
        <v>255</v>
      </c>
      <c r="H28" s="801" t="s">
        <v>256</v>
      </c>
      <c r="I28" s="801" t="s">
        <v>257</v>
      </c>
      <c r="J28" s="814" t="s">
        <v>75</v>
      </c>
      <c r="BD28" s="837">
        <v>0.27083333333333298</v>
      </c>
    </row>
    <row r="29" spans="1:56" ht="12" customHeight="1">
      <c r="A29" s="1537"/>
      <c r="B29" s="1538"/>
      <c r="C29" s="1539"/>
      <c r="D29" s="25"/>
      <c r="E29" s="25"/>
      <c r="F29" s="1055"/>
      <c r="G29" s="25"/>
      <c r="H29" s="25"/>
      <c r="I29" s="1055"/>
      <c r="J29" s="295"/>
      <c r="BD29" s="837">
        <v>0.28125</v>
      </c>
    </row>
    <row r="30" spans="1:56" ht="12" customHeight="1">
      <c r="A30" s="1537"/>
      <c r="B30" s="1538"/>
      <c r="C30" s="1539"/>
      <c r="D30" s="25"/>
      <c r="E30" s="25"/>
      <c r="F30" s="25"/>
      <c r="G30" s="25"/>
      <c r="H30" s="25"/>
      <c r="I30" s="25"/>
      <c r="J30" s="295"/>
      <c r="BD30" s="837">
        <v>0.29166666666666702</v>
      </c>
    </row>
    <row r="31" spans="1:56" ht="12" customHeight="1">
      <c r="A31" s="1540" t="s">
        <v>76</v>
      </c>
      <c r="B31" s="1541"/>
      <c r="C31" s="1542"/>
      <c r="D31" s="358" t="s">
        <v>77</v>
      </c>
      <c r="E31" s="358" t="s">
        <v>258</v>
      </c>
      <c r="F31" s="358" t="s">
        <v>259</v>
      </c>
      <c r="G31" s="358" t="s">
        <v>78</v>
      </c>
      <c r="H31" s="358" t="s">
        <v>260</v>
      </c>
      <c r="I31" s="358" t="s">
        <v>138</v>
      </c>
      <c r="J31" s="362" t="s">
        <v>79</v>
      </c>
      <c r="BD31" s="837">
        <v>0.30208333333333298</v>
      </c>
    </row>
    <row r="32" spans="1:56" ht="12" customHeight="1">
      <c r="A32" s="1614"/>
      <c r="B32" s="1538"/>
      <c r="C32" s="1539"/>
      <c r="D32" s="1055"/>
      <c r="E32" s="26"/>
      <c r="F32" s="27"/>
      <c r="G32" s="25"/>
      <c r="H32" s="27"/>
      <c r="I32" s="25"/>
      <c r="J32" s="41"/>
      <c r="BD32" s="837">
        <v>0.3125</v>
      </c>
    </row>
    <row r="33" spans="1:56" ht="12" customHeight="1">
      <c r="A33" s="1528"/>
      <c r="B33" s="1529"/>
      <c r="C33" s="1530"/>
      <c r="D33" s="32"/>
      <c r="E33" s="40" t="str">
        <f>IF(D33="","",IF(J30="","",J30/D33))</f>
        <v/>
      </c>
      <c r="F33" s="42"/>
      <c r="G33" s="32"/>
      <c r="H33" s="42"/>
      <c r="I33" s="32"/>
      <c r="J33" s="43"/>
      <c r="BD33" s="837">
        <v>0.32291666666666702</v>
      </c>
    </row>
    <row r="34" spans="1:56" ht="14.1" customHeight="1">
      <c r="A34" s="803" t="s">
        <v>213</v>
      </c>
      <c r="B34" s="573"/>
      <c r="C34" s="573"/>
      <c r="D34" s="92"/>
      <c r="E34" s="109"/>
      <c r="F34" s="110"/>
      <c r="G34" s="109"/>
      <c r="H34" s="109"/>
      <c r="I34" s="109"/>
      <c r="J34" s="815"/>
      <c r="BD34" s="837">
        <v>0.33333333333333298</v>
      </c>
    </row>
    <row r="35" spans="1:56" ht="12" customHeight="1">
      <c r="A35" s="1525" t="s">
        <v>23</v>
      </c>
      <c r="B35" s="1526"/>
      <c r="C35" s="1527"/>
      <c r="D35" s="801" t="s">
        <v>80</v>
      </c>
      <c r="E35" s="801" t="s">
        <v>23</v>
      </c>
      <c r="F35" s="801" t="s">
        <v>80</v>
      </c>
      <c r="G35" s="801" t="s">
        <v>23</v>
      </c>
      <c r="H35" s="801" t="s">
        <v>80</v>
      </c>
      <c r="I35" s="801" t="s">
        <v>23</v>
      </c>
      <c r="J35" s="814" t="s">
        <v>80</v>
      </c>
      <c r="BD35" s="837">
        <v>0.34375</v>
      </c>
    </row>
    <row r="36" spans="1:56" ht="12" customHeight="1">
      <c r="A36" s="1614"/>
      <c r="B36" s="1538"/>
      <c r="C36" s="1539"/>
      <c r="D36" s="1055"/>
      <c r="E36" s="1055"/>
      <c r="F36" s="1055"/>
      <c r="G36" s="1055"/>
      <c r="H36" s="1055"/>
      <c r="I36" s="1120"/>
      <c r="J36" s="1057"/>
      <c r="BD36" s="837">
        <v>0.35416666666666702</v>
      </c>
    </row>
    <row r="37" spans="1:56" ht="12" customHeight="1">
      <c r="A37" s="1613"/>
      <c r="B37" s="1529"/>
      <c r="C37" s="1530"/>
      <c r="D37" s="1056"/>
      <c r="E37" s="1056"/>
      <c r="F37" s="1056"/>
      <c r="G37" s="1056"/>
      <c r="H37" s="1056"/>
      <c r="I37" s="1056"/>
      <c r="J37" s="1121"/>
      <c r="BD37" s="837">
        <v>0.36458333333333298</v>
      </c>
    </row>
    <row r="38" spans="1:56" ht="14.1" customHeight="1">
      <c r="A38" s="803" t="s">
        <v>214</v>
      </c>
      <c r="B38" s="573"/>
      <c r="C38" s="573"/>
      <c r="D38" s="92"/>
      <c r="E38" s="109"/>
      <c r="F38" s="110"/>
      <c r="G38" s="109"/>
      <c r="H38" s="109"/>
      <c r="I38" s="109"/>
      <c r="J38" s="815"/>
      <c r="BD38" s="837">
        <v>0.375</v>
      </c>
    </row>
    <row r="39" spans="1:56" ht="12" customHeight="1">
      <c r="A39" s="1525" t="s">
        <v>81</v>
      </c>
      <c r="B39" s="1526"/>
      <c r="C39" s="1527"/>
      <c r="D39" s="801" t="s">
        <v>42</v>
      </c>
      <c r="E39" s="801" t="s">
        <v>81</v>
      </c>
      <c r="F39" s="801" t="s">
        <v>42</v>
      </c>
      <c r="G39" s="801" t="s">
        <v>81</v>
      </c>
      <c r="H39" s="801" t="s">
        <v>42</v>
      </c>
      <c r="I39" s="801" t="s">
        <v>81</v>
      </c>
      <c r="J39" s="814" t="s">
        <v>42</v>
      </c>
      <c r="BD39" s="837">
        <v>0.38541666666666702</v>
      </c>
    </row>
    <row r="40" spans="1:56" ht="12" customHeight="1">
      <c r="A40" s="1537"/>
      <c r="B40" s="1538"/>
      <c r="C40" s="1539"/>
      <c r="D40" s="113"/>
      <c r="E40" s="113"/>
      <c r="F40" s="113"/>
      <c r="G40" s="113"/>
      <c r="H40" s="113"/>
      <c r="I40" s="113"/>
      <c r="J40" s="39"/>
      <c r="BD40" s="837">
        <v>0.39583333333333298</v>
      </c>
    </row>
    <row r="41" spans="1:56" ht="12" customHeight="1">
      <c r="A41" s="1537"/>
      <c r="B41" s="1538"/>
      <c r="C41" s="1539"/>
      <c r="D41" s="25"/>
      <c r="E41" s="25"/>
      <c r="F41" s="25"/>
      <c r="G41" s="25"/>
      <c r="H41" s="25"/>
      <c r="I41" s="25"/>
      <c r="J41" s="295"/>
      <c r="BD41" s="837">
        <v>0.40625</v>
      </c>
    </row>
    <row r="42" spans="1:56" ht="12" customHeight="1">
      <c r="A42" s="1621"/>
      <c r="B42" s="1529"/>
      <c r="C42" s="1530"/>
      <c r="D42" s="32"/>
      <c r="E42" s="32"/>
      <c r="F42" s="32"/>
      <c r="G42" s="32"/>
      <c r="H42" s="32"/>
      <c r="I42" s="44" t="s">
        <v>164</v>
      </c>
      <c r="J42" s="45">
        <f>D40+F40+H40+J40+D41+F41+H41+J41+D42+F42+H42</f>
        <v>0</v>
      </c>
      <c r="BD42" s="837">
        <v>0.41666666666666702</v>
      </c>
    </row>
    <row r="43" spans="1:56" ht="14.1" customHeight="1">
      <c r="A43" s="803" t="s">
        <v>215</v>
      </c>
      <c r="B43" s="573"/>
      <c r="C43" s="573"/>
      <c r="D43" s="92"/>
      <c r="E43" s="109"/>
      <c r="F43" s="110"/>
      <c r="G43" s="109"/>
      <c r="H43" s="109"/>
      <c r="I43" s="109"/>
      <c r="J43" s="815"/>
      <c r="BD43" s="837">
        <v>0.42708333333333298</v>
      </c>
    </row>
    <row r="44" spans="1:56" ht="12" customHeight="1">
      <c r="A44" s="1525" t="s">
        <v>151</v>
      </c>
      <c r="B44" s="1526"/>
      <c r="C44" s="1527"/>
      <c r="D44" s="801" t="s">
        <v>1956</v>
      </c>
      <c r="E44" s="801" t="s">
        <v>83</v>
      </c>
      <c r="F44" s="801" t="s">
        <v>82</v>
      </c>
      <c r="G44" s="801" t="s">
        <v>152</v>
      </c>
      <c r="H44" s="801" t="s">
        <v>84</v>
      </c>
      <c r="I44" s="801" t="s">
        <v>1955</v>
      </c>
      <c r="J44" s="814"/>
      <c r="BD44" s="837">
        <v>0.4375</v>
      </c>
    </row>
    <row r="45" spans="1:56" ht="12" customHeight="1">
      <c r="A45" s="1547"/>
      <c r="B45" s="1548"/>
      <c r="C45" s="1549"/>
      <c r="D45" s="1051"/>
      <c r="E45" s="1050"/>
      <c r="F45" s="1051"/>
      <c r="G45" s="1050"/>
      <c r="H45" s="26"/>
      <c r="I45" s="26">
        <v>7</v>
      </c>
      <c r="J45" s="1053"/>
      <c r="BD45" s="837">
        <v>0.44791666666666702</v>
      </c>
    </row>
    <row r="46" spans="1:56" ht="12" customHeight="1">
      <c r="A46" s="1540" t="s">
        <v>140</v>
      </c>
      <c r="B46" s="1541"/>
      <c r="C46" s="1542"/>
      <c r="D46" s="358" t="s">
        <v>31</v>
      </c>
      <c r="E46" s="358" t="s">
        <v>141</v>
      </c>
      <c r="F46" s="358" t="s">
        <v>155</v>
      </c>
      <c r="G46" s="358" t="s">
        <v>156</v>
      </c>
      <c r="H46" s="358" t="s">
        <v>157</v>
      </c>
      <c r="I46" s="358" t="s">
        <v>158</v>
      </c>
      <c r="J46" s="363" t="s">
        <v>261</v>
      </c>
      <c r="BD46" s="837">
        <v>0.45833333333333298</v>
      </c>
    </row>
    <row r="47" spans="1:56" ht="12" customHeight="1">
      <c r="A47" s="1550"/>
      <c r="B47" s="1551"/>
      <c r="C47" s="1552"/>
      <c r="D47" s="40"/>
      <c r="E47" s="40"/>
      <c r="F47" s="1052"/>
      <c r="G47" s="1052"/>
      <c r="H47" s="40"/>
      <c r="I47" s="40">
        <v>0.25</v>
      </c>
      <c r="J47" s="114">
        <f>SUM(A48:J48)</f>
        <v>7.25</v>
      </c>
      <c r="BD47" s="837">
        <v>0.46875</v>
      </c>
    </row>
    <row r="48" spans="1:56" ht="2.25" customHeight="1">
      <c r="A48" s="816"/>
      <c r="B48" s="115"/>
      <c r="C48" s="115"/>
      <c r="D48" s="616">
        <f>SUM(A45:J45)</f>
        <v>7</v>
      </c>
      <c r="E48" s="115"/>
      <c r="F48" s="115"/>
      <c r="G48" s="115"/>
      <c r="H48" s="616">
        <f>SUM(A47:I47)</f>
        <v>0.25</v>
      </c>
      <c r="I48" s="115"/>
      <c r="J48" s="817"/>
      <c r="BD48" s="837">
        <v>0.47916666666666702</v>
      </c>
    </row>
    <row r="49" spans="1:56" ht="14.1" customHeight="1">
      <c r="A49" s="803" t="s">
        <v>253</v>
      </c>
      <c r="B49" s="573"/>
      <c r="C49" s="573"/>
      <c r="D49" s="116"/>
      <c r="E49" s="109"/>
      <c r="F49" s="117"/>
      <c r="G49" s="109"/>
      <c r="H49" s="109"/>
      <c r="I49" s="109"/>
      <c r="J49" s="815"/>
      <c r="BD49" s="837">
        <v>0.48958333333333298</v>
      </c>
    </row>
    <row r="50" spans="1:56" ht="12" customHeight="1">
      <c r="A50" s="840">
        <v>0</v>
      </c>
      <c r="B50" s="843" t="str">
        <f>IF(A50&lt;&gt;"","to","")</f>
        <v>to</v>
      </c>
      <c r="C50" s="1148">
        <v>0.25</v>
      </c>
      <c r="D50" s="1517" t="s">
        <v>1943</v>
      </c>
      <c r="E50" s="1635"/>
      <c r="F50" s="1635"/>
      <c r="G50" s="1635"/>
      <c r="H50" s="1635"/>
      <c r="I50" s="1635"/>
      <c r="J50" s="1636"/>
      <c r="BD50" s="837">
        <v>0.5</v>
      </c>
    </row>
    <row r="51" spans="1:56" ht="12" customHeight="1">
      <c r="A51" s="841">
        <f>C50</f>
        <v>0.25</v>
      </c>
      <c r="B51" s="842" t="s">
        <v>1281</v>
      </c>
      <c r="C51" s="1047">
        <v>0.26041666666666702</v>
      </c>
      <c r="D51" s="1608" t="s">
        <v>1944</v>
      </c>
      <c r="E51" s="1639"/>
      <c r="F51" s="1639"/>
      <c r="G51" s="1639"/>
      <c r="H51" s="1639"/>
      <c r="I51" s="1639"/>
      <c r="J51" s="1640"/>
      <c r="BD51" s="837">
        <v>0.51041666666666696</v>
      </c>
    </row>
    <row r="52" spans="1:56" ht="12" customHeight="1">
      <c r="A52" s="841">
        <f>C51</f>
        <v>0.26041666666666702</v>
      </c>
      <c r="B52" s="842" t="s">
        <v>1281</v>
      </c>
      <c r="C52" s="1047">
        <v>0.29166666666666702</v>
      </c>
      <c r="D52" s="1609" t="s">
        <v>1957</v>
      </c>
      <c r="E52" s="1609"/>
      <c r="F52" s="1609"/>
      <c r="G52" s="1609"/>
      <c r="H52" s="1609"/>
      <c r="I52" s="1609"/>
      <c r="J52" s="1630"/>
      <c r="BD52" s="837">
        <v>0.52083333333333304</v>
      </c>
    </row>
    <row r="53" spans="1:56" ht="12" customHeight="1">
      <c r="A53" s="1156">
        <f>C52</f>
        <v>0.29166666666666702</v>
      </c>
      <c r="B53" s="1157" t="s">
        <v>1281</v>
      </c>
      <c r="C53" s="1158">
        <v>0.83333333333333304</v>
      </c>
      <c r="D53" s="1087" t="s">
        <v>1945</v>
      </c>
      <c r="E53" s="1201"/>
      <c r="F53" s="1174"/>
      <c r="G53" s="1174"/>
      <c r="H53" s="1174"/>
      <c r="I53" s="1174"/>
      <c r="J53" s="1202"/>
      <c r="BD53" s="837"/>
    </row>
    <row r="54" spans="1:56" ht="12" customHeight="1">
      <c r="A54" s="1544" t="s">
        <v>85</v>
      </c>
      <c r="B54" s="1545"/>
      <c r="C54" s="1546"/>
      <c r="D54" s="818" t="str">
        <f>'DATA SHEET'!AF5</f>
        <v>Robyn Luft</v>
      </c>
      <c r="E54" s="1197" t="str">
        <f>'DATA SHEET'!AF6</f>
        <v>(403) 318-2327</v>
      </c>
      <c r="F54" s="1198" t="s">
        <v>7</v>
      </c>
      <c r="G54" s="1199" t="str">
        <f>'DATA SHEET'!AF21</f>
        <v>Bik Sandhu</v>
      </c>
      <c r="H54" s="1197" t="str">
        <f>'DATA SHEET'!AF22</f>
        <v>(403) 369-3399</v>
      </c>
      <c r="I54" s="1198" t="s">
        <v>86</v>
      </c>
      <c r="J54" s="1200">
        <f>'Cost Week 1'!T60</f>
        <v>117675</v>
      </c>
      <c r="BD54" s="837">
        <v>0.75</v>
      </c>
    </row>
    <row r="55" spans="1:56" ht="12" customHeight="1">
      <c r="A55" s="1519" t="s">
        <v>11</v>
      </c>
      <c r="B55" s="1520"/>
      <c r="C55" s="1521"/>
      <c r="D55" s="355" t="str">
        <f>'DATA SHEET'!H27</f>
        <v>Stampede Drilling</v>
      </c>
      <c r="E55" s="356">
        <f>'DATA SHEET'!H28</f>
        <v>21</v>
      </c>
      <c r="F55" s="574" t="s">
        <v>207</v>
      </c>
      <c r="G55" s="1588" t="s">
        <v>1202</v>
      </c>
      <c r="H55" s="1539"/>
      <c r="I55" s="574" t="s">
        <v>87</v>
      </c>
      <c r="J55" s="46">
        <f>'Cost Week 1'!T61</f>
        <v>2983089.85</v>
      </c>
      <c r="BD55" s="837">
        <v>0.76041666666666696</v>
      </c>
    </row>
    <row r="56" spans="1:56" ht="12" customHeight="1">
      <c r="A56" s="1519" t="s">
        <v>32</v>
      </c>
      <c r="B56" s="1520"/>
      <c r="C56" s="1521"/>
      <c r="D56" s="355" t="str">
        <f>'DATA SHEET'!H29</f>
        <v>Dan Chabot</v>
      </c>
      <c r="E56" s="356" t="str">
        <f>'DATA SHEET'!H30</f>
        <v>(780) 222-1051</v>
      </c>
      <c r="F56" s="1573" t="s">
        <v>219</v>
      </c>
      <c r="G56" s="1680"/>
      <c r="H56" s="1608" t="s">
        <v>1682</v>
      </c>
      <c r="I56" s="1608"/>
      <c r="J56" s="1681"/>
      <c r="BD56" s="837">
        <v>0.77083333333333304</v>
      </c>
    </row>
    <row r="57" spans="1:56" ht="12" customHeight="1">
      <c r="A57" s="1522" t="s">
        <v>208</v>
      </c>
      <c r="B57" s="1523"/>
      <c r="C57" s="1524"/>
      <c r="D57" s="1682" t="str">
        <f>'DATA SHEET'!B77</f>
        <v xml:space="preserve">From Valleyview:North on hwy 49 to hwy 669 east on hwy 669 33.8km to hwy 747 south on hwy 747 10km  turn right into location </v>
      </c>
      <c r="E57" s="1580"/>
      <c r="F57" s="1580"/>
      <c r="G57" s="1580"/>
      <c r="H57" s="1580"/>
      <c r="I57" s="1580"/>
      <c r="J57" s="1581"/>
      <c r="BD57" s="837">
        <v>0.78125</v>
      </c>
    </row>
    <row r="58" spans="1:56" ht="12" customHeight="1">
      <c r="BD58" s="837">
        <v>0.79166666666666696</v>
      </c>
    </row>
    <row r="59" spans="1:56" ht="12" customHeight="1">
      <c r="BD59" s="837">
        <v>0.80208333333333304</v>
      </c>
    </row>
    <row r="60" spans="1:56" ht="12" customHeight="1">
      <c r="BD60" s="837">
        <v>0.8125</v>
      </c>
    </row>
    <row r="61" spans="1:56" ht="12" customHeight="1">
      <c r="BD61" s="837">
        <v>0.82291666666666696</v>
      </c>
    </row>
    <row r="62" spans="1:56" ht="12" customHeight="1">
      <c r="BD62" s="837">
        <v>0.83333333333333304</v>
      </c>
    </row>
    <row r="63" spans="1:56" ht="12" customHeight="1">
      <c r="BD63" s="837">
        <v>0.84375</v>
      </c>
    </row>
    <row r="64" spans="1:56" ht="12" customHeight="1">
      <c r="BD64" s="837">
        <v>0.85416666666666696</v>
      </c>
    </row>
    <row r="65" spans="56:56" ht="12" customHeight="1">
      <c r="BD65" s="837">
        <v>0.86458333333333304</v>
      </c>
    </row>
    <row r="66" spans="56:56" ht="12" customHeight="1">
      <c r="BD66" s="837">
        <v>0.875</v>
      </c>
    </row>
    <row r="67" spans="56:56" ht="12" customHeight="1">
      <c r="BD67" s="837">
        <v>0.88541666666666696</v>
      </c>
    </row>
    <row r="68" spans="56:56" ht="12" customHeight="1">
      <c r="BD68" s="837">
        <v>0.89583333333333304</v>
      </c>
    </row>
    <row r="69" spans="56:56" ht="12" customHeight="1">
      <c r="BD69" s="837">
        <v>0.90625</v>
      </c>
    </row>
    <row r="70" spans="56:56" ht="12" customHeight="1">
      <c r="BD70" s="837">
        <v>0.91666666666666696</v>
      </c>
    </row>
    <row r="71" spans="56:56" ht="12" customHeight="1">
      <c r="BD71" s="837">
        <v>0.92708333333333304</v>
      </c>
    </row>
    <row r="72" spans="56:56" ht="12" customHeight="1">
      <c r="BD72" s="837">
        <v>0.9375</v>
      </c>
    </row>
    <row r="73" spans="56:56" ht="12" customHeight="1">
      <c r="BD73" s="837">
        <v>0.94791666666666696</v>
      </c>
    </row>
    <row r="74" spans="56:56" ht="12" customHeight="1">
      <c r="BD74" s="837">
        <v>0.95833333333333304</v>
      </c>
    </row>
    <row r="75" spans="56:56" ht="12" customHeight="1">
      <c r="BD75" s="837">
        <v>0.96875</v>
      </c>
    </row>
    <row r="76" spans="56:56" ht="12" customHeight="1">
      <c r="BD76" s="837">
        <v>0.97916666666666696</v>
      </c>
    </row>
    <row r="77" spans="56:56" ht="12" customHeight="1">
      <c r="BD77" s="837">
        <v>0.98958333333333304</v>
      </c>
    </row>
    <row r="78" spans="56:56" ht="12" customHeight="1">
      <c r="BD78" s="837">
        <v>1</v>
      </c>
    </row>
  </sheetData>
  <mergeCells count="59">
    <mergeCell ref="A56:C56"/>
    <mergeCell ref="F56:G56"/>
    <mergeCell ref="H56:J56"/>
    <mergeCell ref="A57:C57"/>
    <mergeCell ref="D57:J57"/>
    <mergeCell ref="A55:C55"/>
    <mergeCell ref="G55:H55"/>
    <mergeCell ref="A54:C54"/>
    <mergeCell ref="A42:C42"/>
    <mergeCell ref="A44:C44"/>
    <mergeCell ref="A45:C45"/>
    <mergeCell ref="A46:C46"/>
    <mergeCell ref="A47:C47"/>
    <mergeCell ref="D50:J50"/>
    <mergeCell ref="D51:J51"/>
    <mergeCell ref="D52:J52"/>
    <mergeCell ref="A41:C41"/>
    <mergeCell ref="A28:C28"/>
    <mergeCell ref="A29:C29"/>
    <mergeCell ref="A30:C30"/>
    <mergeCell ref="A31:C31"/>
    <mergeCell ref="A32:C32"/>
    <mergeCell ref="A33:C33"/>
    <mergeCell ref="A35:C35"/>
    <mergeCell ref="A36:C36"/>
    <mergeCell ref="A37:C37"/>
    <mergeCell ref="A39:C39"/>
    <mergeCell ref="A40:C40"/>
    <mergeCell ref="A26:C26"/>
    <mergeCell ref="A12:C12"/>
    <mergeCell ref="A13:C13"/>
    <mergeCell ref="A14:C14"/>
    <mergeCell ref="A15:C15"/>
    <mergeCell ref="A16:C16"/>
    <mergeCell ref="A17:C17"/>
    <mergeCell ref="A18:C18"/>
    <mergeCell ref="A21:C21"/>
    <mergeCell ref="A22:C22"/>
    <mergeCell ref="A24:C24"/>
    <mergeCell ref="A25:C25"/>
    <mergeCell ref="A11:C11"/>
    <mergeCell ref="A6:C6"/>
    <mergeCell ref="D6:G6"/>
    <mergeCell ref="I6:J6"/>
    <mergeCell ref="A7:C7"/>
    <mergeCell ref="D7:E7"/>
    <mergeCell ref="I7:J7"/>
    <mergeCell ref="A8:C8"/>
    <mergeCell ref="D8:G8"/>
    <mergeCell ref="I8:J8"/>
    <mergeCell ref="A9:C9"/>
    <mergeCell ref="D9:G9"/>
    <mergeCell ref="D1:G3"/>
    <mergeCell ref="A4:C4"/>
    <mergeCell ref="D4:E4"/>
    <mergeCell ref="I4:J4"/>
    <mergeCell ref="A5:C5"/>
    <mergeCell ref="D5:E5"/>
    <mergeCell ref="I5:J5"/>
  </mergeCells>
  <conditionalFormatting sqref="J54">
    <cfRule type="expression" dxfId="161" priority="2">
      <formula>ISBLANK(J54)</formula>
    </cfRule>
  </conditionalFormatting>
  <conditionalFormatting sqref="J55">
    <cfRule type="expression" dxfId="160" priority="1">
      <formula>ISBLANK($J$55)</formula>
    </cfRule>
  </conditionalFormatting>
  <dataValidations count="1">
    <dataValidation type="list" allowBlank="1" showInputMessage="1" showErrorMessage="1" sqref="C50:C53 A50:A53" xr:uid="{39892DC8-282E-485B-8CD8-28BD9CA95885}">
      <formula1>$BD$2:$BD$78</formula1>
    </dataValidation>
  </dataValidations>
  <printOptions horizontalCentered="1"/>
  <pageMargins left="0.5" right="0.5" top="0.5" bottom="0" header="0" footer="0"/>
  <pageSetup scale="80" orientation="portrait" horizontalDpi="4294967294" verticalDpi="360" r:id="rId1"/>
  <headerFooter alignWithMargins="0"/>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00B0F0"/>
  </sheetPr>
  <dimension ref="A1:AQ101"/>
  <sheetViews>
    <sheetView showGridLines="0" topLeftCell="A2" zoomScale="90" zoomScaleNormal="90" zoomScaleSheetLayoutView="75" zoomScalePageLayoutView="70" workbookViewId="0">
      <pane xSplit="5" ySplit="13" topLeftCell="S34" activePane="bottomRight" state="frozen"/>
      <selection activeCell="A2" sqref="A2"/>
      <selection pane="bottomLeft" activeCell="A15" sqref="A15"/>
      <selection pane="topRight" activeCell="F2" sqref="F2"/>
      <selection pane="bottomRight" activeCell="T44" sqref="T44"/>
    </sheetView>
  </sheetViews>
  <sheetFormatPr defaultColWidth="8.8984375" defaultRowHeight="12.75"/>
  <cols>
    <col min="1" max="1" width="10.921875" style="5" customWidth="1"/>
    <col min="2" max="2" width="50.30078125" style="5" customWidth="1"/>
    <col min="3" max="3" width="23.8671875" style="23" customWidth="1"/>
    <col min="4" max="4" width="17.39453125" style="23" customWidth="1"/>
    <col min="5" max="5" width="19.41796875" style="23" customWidth="1"/>
    <col min="6" max="6" width="17.93359375" style="23" customWidth="1"/>
    <col min="7" max="7" width="16.71875" style="23" customWidth="1"/>
    <col min="8" max="8" width="17.39453125" style="23" customWidth="1"/>
    <col min="9" max="9" width="17.125" style="23" customWidth="1"/>
    <col min="10" max="10" width="19.01171875" style="23" customWidth="1"/>
    <col min="11" max="11" width="17.125" style="23" customWidth="1"/>
    <col min="12" max="12" width="19.01171875" style="23" customWidth="1"/>
    <col min="13" max="14" width="16.98828125" style="23" customWidth="1"/>
    <col min="15" max="15" width="17.39453125" style="23" customWidth="1"/>
    <col min="16" max="16" width="18.609375" style="23" customWidth="1"/>
    <col min="17" max="17" width="19.41796875" style="23" customWidth="1"/>
    <col min="18" max="18" width="18.0703125" style="23" customWidth="1"/>
    <col min="19" max="19" width="18.33984375" style="23" customWidth="1"/>
    <col min="20" max="22" width="17.93359375" style="23" customWidth="1"/>
    <col min="23" max="23" width="15.640625" style="23" bestFit="1" customWidth="1"/>
    <col min="24" max="24" width="18.33984375" style="23" customWidth="1"/>
    <col min="25" max="25" width="14.6953125" style="23" customWidth="1"/>
    <col min="26" max="26" width="12.40625" style="5" customWidth="1"/>
    <col min="27" max="27" width="12" style="5" customWidth="1"/>
    <col min="28" max="16384" width="8.8984375" style="5"/>
  </cols>
  <sheetData>
    <row r="1" spans="1:30" ht="22.5">
      <c r="A1" s="559" t="str">
        <f>'Cover Page'!A54</f>
        <v>CBW Engineering</v>
      </c>
      <c r="B1" s="558"/>
      <c r="C1" s="1683" t="s">
        <v>225</v>
      </c>
      <c r="D1" s="1683"/>
      <c r="E1" s="1683"/>
      <c r="F1" s="1683"/>
      <c r="G1" s="1683"/>
      <c r="H1" s="1683"/>
      <c r="I1" s="1683"/>
      <c r="J1" s="1683"/>
      <c r="K1" s="1683"/>
      <c r="L1" s="1683"/>
      <c r="M1" s="1683"/>
      <c r="N1" s="1683"/>
      <c r="O1" s="1683"/>
      <c r="P1" s="1683"/>
      <c r="Q1" s="1683"/>
      <c r="R1" s="1683"/>
      <c r="S1" s="1683"/>
      <c r="T1" s="1683"/>
      <c r="U1" s="1683"/>
      <c r="V1" s="1683"/>
      <c r="W1" s="1683"/>
      <c r="X1" s="1683"/>
      <c r="Y1" s="1684"/>
      <c r="Z1" s="77"/>
      <c r="AA1" s="77"/>
      <c r="AC1" s="77"/>
    </row>
    <row r="2" spans="1:30" ht="9.9499999999999993" customHeight="1">
      <c r="A2" s="689"/>
      <c r="B2" s="689"/>
      <c r="C2" s="691"/>
      <c r="D2" s="691"/>
      <c r="E2" s="691"/>
      <c r="F2" s="691"/>
      <c r="G2" s="691"/>
      <c r="H2" s="691"/>
      <c r="I2" s="691"/>
      <c r="J2" s="691"/>
      <c r="K2" s="691"/>
      <c r="L2" s="691"/>
      <c r="M2" s="691"/>
      <c r="N2" s="691"/>
      <c r="O2" s="691"/>
      <c r="P2" s="691"/>
      <c r="Q2" s="691"/>
      <c r="R2" s="691"/>
      <c r="S2" s="691"/>
      <c r="T2" s="691"/>
      <c r="U2" s="691"/>
      <c r="V2" s="691"/>
      <c r="W2" s="691"/>
      <c r="X2" s="691"/>
      <c r="Y2" s="691"/>
    </row>
    <row r="3" spans="1:30" s="6" customFormat="1" ht="21" customHeight="1">
      <c r="A3" s="1685" t="s">
        <v>684</v>
      </c>
      <c r="B3" s="1685"/>
      <c r="C3" s="605" t="str">
        <f>'DATA SHEET'!F4</f>
        <v>ENERCAPITA HZ SUNSET 14-31-69-19</v>
      </c>
      <c r="D3" s="693"/>
      <c r="E3" s="694"/>
      <c r="F3" s="694"/>
      <c r="G3" s="694"/>
      <c r="H3" s="693"/>
      <c r="I3" s="693"/>
      <c r="J3" s="694"/>
      <c r="K3" s="694"/>
      <c r="L3" s="694"/>
      <c r="M3" s="694"/>
      <c r="N3" s="694"/>
      <c r="O3" s="694"/>
      <c r="P3" s="694"/>
      <c r="Q3" s="694"/>
      <c r="R3" s="694"/>
      <c r="S3" s="694"/>
      <c r="T3" s="694"/>
      <c r="U3" s="694"/>
      <c r="V3" s="694"/>
      <c r="W3" s="694"/>
      <c r="X3" s="694"/>
      <c r="Y3" s="695"/>
      <c r="AA3" s="75"/>
      <c r="AD3" s="75"/>
    </row>
    <row r="4" spans="1:30" ht="12.95" customHeight="1">
      <c r="A4" s="698"/>
      <c r="B4" s="698"/>
      <c r="C4" s="699"/>
      <c r="D4" s="700"/>
      <c r="E4" s="699"/>
      <c r="F4" s="699"/>
      <c r="G4" s="699"/>
      <c r="H4" s="867"/>
      <c r="I4" s="699"/>
      <c r="J4" s="699"/>
      <c r="K4" s="699"/>
      <c r="L4" s="699"/>
      <c r="M4" s="699"/>
      <c r="N4" s="699"/>
      <c r="O4" s="699"/>
      <c r="P4" s="699"/>
      <c r="Q4" s="699"/>
      <c r="R4" s="699"/>
      <c r="S4" s="699"/>
      <c r="T4" s="699"/>
      <c r="U4" s="699"/>
      <c r="V4" s="699"/>
      <c r="W4" s="699"/>
      <c r="X4" s="699"/>
      <c r="Y4" s="699"/>
      <c r="Z4" s="7"/>
    </row>
    <row r="5" spans="1:30" ht="20.100000000000001" customHeight="1">
      <c r="A5" s="698"/>
      <c r="B5" s="698" t="str">
        <f>'DATA SHEET'!F7</f>
        <v>E24DR186</v>
      </c>
      <c r="C5" s="868" t="s">
        <v>226</v>
      </c>
      <c r="D5" s="869">
        <v>1</v>
      </c>
      <c r="E5" s="869">
        <v>2</v>
      </c>
      <c r="F5" s="869">
        <v>3</v>
      </c>
      <c r="G5" s="869">
        <v>4</v>
      </c>
      <c r="H5" s="870">
        <v>5</v>
      </c>
      <c r="I5" s="869">
        <v>6</v>
      </c>
      <c r="J5" s="869">
        <v>7</v>
      </c>
      <c r="K5" s="869">
        <v>8</v>
      </c>
      <c r="L5" s="869">
        <v>9</v>
      </c>
      <c r="M5" s="869">
        <v>10</v>
      </c>
      <c r="N5" s="869">
        <v>11</v>
      </c>
      <c r="O5" s="869">
        <v>12</v>
      </c>
      <c r="P5" s="869">
        <v>13</v>
      </c>
      <c r="Q5" s="869">
        <v>14</v>
      </c>
      <c r="R5" s="869">
        <v>15</v>
      </c>
      <c r="S5" s="869">
        <v>16</v>
      </c>
      <c r="T5" s="869">
        <v>17</v>
      </c>
      <c r="U5" s="869">
        <v>18</v>
      </c>
      <c r="V5" s="869">
        <v>19</v>
      </c>
      <c r="W5" s="869">
        <v>20</v>
      </c>
      <c r="X5" s="869">
        <v>21</v>
      </c>
      <c r="Y5" s="871"/>
      <c r="Z5" s="7"/>
    </row>
    <row r="6" spans="1:30" s="9" customFormat="1" ht="20.100000000000001" customHeight="1">
      <c r="A6" s="1251" t="s">
        <v>33</v>
      </c>
      <c r="B6" s="703" t="s">
        <v>227</v>
      </c>
      <c r="C6" s="704" t="s">
        <v>228</v>
      </c>
      <c r="D6" s="575">
        <f>'DATA SHEET'!H35</f>
        <v>45531</v>
      </c>
      <c r="E6" s="575">
        <f t="shared" ref="E6:X6" si="0">D6+1</f>
        <v>45532</v>
      </c>
      <c r="F6" s="575">
        <f t="shared" si="0"/>
        <v>45533</v>
      </c>
      <c r="G6" s="575">
        <f t="shared" si="0"/>
        <v>45534</v>
      </c>
      <c r="H6" s="575">
        <f t="shared" si="0"/>
        <v>45535</v>
      </c>
      <c r="I6" s="575">
        <f t="shared" si="0"/>
        <v>45536</v>
      </c>
      <c r="J6" s="575">
        <f t="shared" si="0"/>
        <v>45537</v>
      </c>
      <c r="K6" s="575">
        <f t="shared" si="0"/>
        <v>45538</v>
      </c>
      <c r="L6" s="575">
        <f t="shared" si="0"/>
        <v>45539</v>
      </c>
      <c r="M6" s="575">
        <f t="shared" si="0"/>
        <v>45540</v>
      </c>
      <c r="N6" s="575">
        <f t="shared" si="0"/>
        <v>45541</v>
      </c>
      <c r="O6" s="575">
        <f t="shared" si="0"/>
        <v>45542</v>
      </c>
      <c r="P6" s="575">
        <f t="shared" si="0"/>
        <v>45543</v>
      </c>
      <c r="Q6" s="575">
        <f t="shared" si="0"/>
        <v>45544</v>
      </c>
      <c r="R6" s="575">
        <f t="shared" si="0"/>
        <v>45545</v>
      </c>
      <c r="S6" s="575">
        <f t="shared" si="0"/>
        <v>45546</v>
      </c>
      <c r="T6" s="575">
        <f t="shared" si="0"/>
        <v>45547</v>
      </c>
      <c r="U6" s="575">
        <f t="shared" si="0"/>
        <v>45548</v>
      </c>
      <c r="V6" s="575">
        <f t="shared" si="0"/>
        <v>45549</v>
      </c>
      <c r="W6" s="575">
        <f t="shared" si="0"/>
        <v>45550</v>
      </c>
      <c r="X6" s="575">
        <f t="shared" si="0"/>
        <v>45551</v>
      </c>
      <c r="Y6" s="872" t="s">
        <v>229</v>
      </c>
      <c r="Z6" s="8"/>
      <c r="AA6" s="617"/>
    </row>
    <row r="7" spans="1:30" ht="18" customHeight="1">
      <c r="A7" s="934">
        <v>9310</v>
      </c>
      <c r="B7" s="951" t="s">
        <v>885</v>
      </c>
      <c r="C7" s="975"/>
      <c r="D7" s="952"/>
      <c r="E7" s="571"/>
      <c r="F7" s="570"/>
      <c r="G7" s="570"/>
      <c r="H7" s="572"/>
      <c r="I7" s="571"/>
      <c r="J7" s="570"/>
      <c r="K7" s="964"/>
      <c r="L7" s="964"/>
      <c r="M7" s="964"/>
      <c r="N7" s="964"/>
      <c r="O7" s="964"/>
      <c r="P7" s="964"/>
      <c r="Q7" s="964"/>
      <c r="R7" s="964"/>
      <c r="S7" s="964"/>
      <c r="T7" s="964"/>
      <c r="U7" s="964"/>
      <c r="V7" s="964"/>
      <c r="W7" s="964"/>
      <c r="X7" s="964"/>
      <c r="Y7" s="875"/>
      <c r="AA7" s="10"/>
      <c r="AB7" s="11"/>
      <c r="AC7" s="11"/>
    </row>
    <row r="8" spans="1:30" ht="18" customHeight="1">
      <c r="A8" s="1009">
        <v>300</v>
      </c>
      <c r="B8" s="947" t="s">
        <v>856</v>
      </c>
      <c r="C8" s="711">
        <v>0</v>
      </c>
      <c r="D8" s="948"/>
      <c r="E8" s="49"/>
      <c r="F8" s="50"/>
      <c r="G8" s="50"/>
      <c r="H8" s="48"/>
      <c r="I8" s="49"/>
      <c r="J8" s="48"/>
      <c r="K8" s="965"/>
      <c r="L8" s="965"/>
      <c r="M8" s="965"/>
      <c r="N8" s="965"/>
      <c r="O8" s="965"/>
      <c r="P8" s="965"/>
      <c r="Q8" s="965"/>
      <c r="R8" s="965"/>
      <c r="S8" s="965"/>
      <c r="T8" s="965"/>
      <c r="U8" s="965"/>
      <c r="V8" s="965"/>
      <c r="W8" s="965"/>
      <c r="X8" s="965"/>
      <c r="Y8" s="876">
        <f>SUM(D8:X8)</f>
        <v>0</v>
      </c>
      <c r="Z8" s="11"/>
      <c r="AA8" s="618"/>
      <c r="AB8" s="11"/>
      <c r="AC8" s="7"/>
    </row>
    <row r="9" spans="1:30" ht="18" customHeight="1">
      <c r="A9" s="1009">
        <v>301</v>
      </c>
      <c r="B9" s="947" t="s">
        <v>1011</v>
      </c>
      <c r="C9" s="711">
        <v>18050</v>
      </c>
      <c r="D9" s="948">
        <v>820</v>
      </c>
      <c r="E9" s="50">
        <v>820</v>
      </c>
      <c r="F9" s="948">
        <v>820</v>
      </c>
      <c r="G9" s="948">
        <v>820</v>
      </c>
      <c r="H9" s="948">
        <v>820</v>
      </c>
      <c r="I9" s="948">
        <v>820</v>
      </c>
      <c r="J9" s="948">
        <v>820</v>
      </c>
      <c r="K9" s="948">
        <v>820</v>
      </c>
      <c r="L9" s="948">
        <v>820</v>
      </c>
      <c r="M9" s="948">
        <v>820</v>
      </c>
      <c r="N9" s="948">
        <v>820</v>
      </c>
      <c r="O9" s="948">
        <v>820</v>
      </c>
      <c r="P9" s="948">
        <v>820</v>
      </c>
      <c r="Q9" s="948">
        <v>820</v>
      </c>
      <c r="R9" s="948">
        <v>820</v>
      </c>
      <c r="S9" s="948">
        <v>820</v>
      </c>
      <c r="T9" s="948"/>
      <c r="U9" s="948"/>
      <c r="V9" s="966"/>
      <c r="W9" s="966"/>
      <c r="X9" s="966"/>
      <c r="Y9" s="876">
        <f t="shared" ref="Y9:Y60" si="1">SUM(D9:X9)</f>
        <v>13120</v>
      </c>
      <c r="Z9" s="7"/>
      <c r="AA9" s="619"/>
      <c r="AB9" s="11"/>
      <c r="AC9" s="620"/>
    </row>
    <row r="10" spans="1:30" ht="18" customHeight="1">
      <c r="A10" s="1009">
        <v>302</v>
      </c>
      <c r="B10" s="947" t="s">
        <v>858</v>
      </c>
      <c r="C10" s="711">
        <v>0</v>
      </c>
      <c r="D10" s="949"/>
      <c r="E10" s="50"/>
      <c r="F10" s="50"/>
      <c r="G10" s="50"/>
      <c r="H10" s="50"/>
      <c r="I10" s="50"/>
      <c r="J10" s="50"/>
      <c r="K10" s="966"/>
      <c r="L10" s="966"/>
      <c r="M10" s="966"/>
      <c r="N10" s="966"/>
      <c r="O10" s="966"/>
      <c r="P10" s="966"/>
      <c r="Q10" s="966"/>
      <c r="R10" s="966"/>
      <c r="S10" s="966"/>
      <c r="T10" s="966"/>
      <c r="U10" s="966"/>
      <c r="V10" s="966"/>
      <c r="W10" s="966"/>
      <c r="X10" s="966"/>
      <c r="Y10" s="876">
        <f t="shared" si="1"/>
        <v>0</v>
      </c>
      <c r="Z10" s="11"/>
      <c r="AA10" s="619"/>
      <c r="AB10" s="11"/>
      <c r="AC10" s="620"/>
    </row>
    <row r="11" spans="1:30" ht="18" customHeight="1">
      <c r="A11" s="1009">
        <v>303</v>
      </c>
      <c r="B11" s="947" t="s">
        <v>859</v>
      </c>
      <c r="C11" s="711">
        <v>334400</v>
      </c>
      <c r="D11" s="711">
        <v>504743.58</v>
      </c>
      <c r="E11" s="50">
        <v>11585</v>
      </c>
      <c r="F11" s="50">
        <v>2080</v>
      </c>
      <c r="G11" s="50"/>
      <c r="H11" s="50"/>
      <c r="I11" s="50"/>
      <c r="J11" s="50"/>
      <c r="K11" s="966"/>
      <c r="L11" s="966"/>
      <c r="M11" s="966"/>
      <c r="N11" s="966"/>
      <c r="O11" s="966"/>
      <c r="P11" s="966"/>
      <c r="Q11" s="966"/>
      <c r="R11" s="966"/>
      <c r="S11" s="966"/>
      <c r="T11" s="966"/>
      <c r="U11" s="966"/>
      <c r="V11" s="966"/>
      <c r="W11" s="966"/>
      <c r="X11" s="966"/>
      <c r="Y11" s="876">
        <f t="shared" si="1"/>
        <v>518408.58</v>
      </c>
      <c r="Z11" s="7"/>
      <c r="AA11" s="619"/>
      <c r="AB11" s="11"/>
      <c r="AC11" s="620"/>
    </row>
    <row r="12" spans="1:30" ht="18" customHeight="1">
      <c r="A12" s="1009">
        <v>304</v>
      </c>
      <c r="B12" s="947" t="s">
        <v>860</v>
      </c>
      <c r="C12" s="711">
        <v>0</v>
      </c>
      <c r="D12" s="948"/>
      <c r="E12" s="50"/>
      <c r="F12" s="50"/>
      <c r="G12" s="50"/>
      <c r="H12" s="50"/>
      <c r="I12" s="50"/>
      <c r="J12" s="50"/>
      <c r="K12" s="966"/>
      <c r="L12" s="966"/>
      <c r="M12" s="966"/>
      <c r="N12" s="966"/>
      <c r="O12" s="966"/>
      <c r="P12" s="966"/>
      <c r="Q12" s="966"/>
      <c r="R12" s="966"/>
      <c r="S12" s="966"/>
      <c r="T12" s="966"/>
      <c r="U12" s="966"/>
      <c r="V12" s="966"/>
      <c r="W12" s="966"/>
      <c r="X12" s="966"/>
      <c r="Y12" s="876">
        <f t="shared" si="1"/>
        <v>0</v>
      </c>
      <c r="Z12" s="7"/>
      <c r="AA12" s="619"/>
      <c r="AB12" s="12"/>
      <c r="AC12" s="620"/>
    </row>
    <row r="13" spans="1:30" ht="18" customHeight="1">
      <c r="A13" s="1009">
        <v>305</v>
      </c>
      <c r="B13" s="947" t="s">
        <v>861</v>
      </c>
      <c r="C13" s="711">
        <v>14805</v>
      </c>
      <c r="D13" s="948">
        <v>14805</v>
      </c>
      <c r="E13" s="50"/>
      <c r="F13" s="50"/>
      <c r="G13" s="50"/>
      <c r="H13" s="50"/>
      <c r="I13" s="50"/>
      <c r="J13" s="50"/>
      <c r="K13" s="966"/>
      <c r="L13" s="966"/>
      <c r="M13" s="966"/>
      <c r="N13" s="966"/>
      <c r="O13" s="966"/>
      <c r="P13" s="966"/>
      <c r="Q13" s="966"/>
      <c r="R13" s="966"/>
      <c r="S13" s="966"/>
      <c r="T13" s="966"/>
      <c r="U13" s="966"/>
      <c r="V13" s="966"/>
      <c r="W13" s="966"/>
      <c r="X13" s="966"/>
      <c r="Y13" s="876">
        <f t="shared" si="1"/>
        <v>14805</v>
      </c>
      <c r="Z13" s="7"/>
      <c r="AA13" s="619"/>
      <c r="AB13" s="12"/>
      <c r="AC13" s="620"/>
    </row>
    <row r="14" spans="1:30" ht="18" customHeight="1">
      <c r="A14" s="1009">
        <v>306</v>
      </c>
      <c r="B14" s="947" t="s">
        <v>862</v>
      </c>
      <c r="C14" s="711">
        <v>0</v>
      </c>
      <c r="D14" s="949"/>
      <c r="E14" s="50"/>
      <c r="F14" s="50"/>
      <c r="G14" s="50"/>
      <c r="H14" s="50"/>
      <c r="I14" s="50"/>
      <c r="J14" s="50"/>
      <c r="K14" s="966"/>
      <c r="L14" s="966"/>
      <c r="M14" s="966"/>
      <c r="N14" s="966"/>
      <c r="O14" s="966"/>
      <c r="P14" s="50"/>
      <c r="Q14" s="966"/>
      <c r="R14" s="966"/>
      <c r="S14" s="966"/>
      <c r="T14" s="966"/>
      <c r="U14" s="966"/>
      <c r="V14" s="966"/>
      <c r="W14" s="966"/>
      <c r="X14" s="966"/>
      <c r="Y14" s="876">
        <f t="shared" si="1"/>
        <v>0</v>
      </c>
      <c r="Z14" s="7"/>
      <c r="AA14" s="619"/>
      <c r="AB14" s="12"/>
      <c r="AC14" s="620"/>
    </row>
    <row r="15" spans="1:30" ht="18" customHeight="1">
      <c r="A15" s="1009">
        <v>307</v>
      </c>
      <c r="B15" s="947" t="s">
        <v>863</v>
      </c>
      <c r="C15" s="711">
        <v>0</v>
      </c>
      <c r="D15" s="949"/>
      <c r="E15" s="50"/>
      <c r="F15" s="50"/>
      <c r="G15" s="50"/>
      <c r="H15" s="50"/>
      <c r="I15" s="50"/>
      <c r="J15" s="50"/>
      <c r="K15" s="966"/>
      <c r="L15" s="966"/>
      <c r="M15" s="966"/>
      <c r="N15" s="966"/>
      <c r="O15" s="966"/>
      <c r="P15" s="966"/>
      <c r="Q15" s="965"/>
      <c r="R15" s="966"/>
      <c r="S15" s="966"/>
      <c r="T15" s="966"/>
      <c r="U15" s="966"/>
      <c r="V15" s="966"/>
      <c r="W15" s="966"/>
      <c r="X15" s="966"/>
      <c r="Y15" s="876">
        <f t="shared" si="1"/>
        <v>0</v>
      </c>
      <c r="Z15" s="7"/>
      <c r="AC15" s="621"/>
    </row>
    <row r="16" spans="1:30" ht="18" customHeight="1">
      <c r="A16" s="1009">
        <v>308</v>
      </c>
      <c r="B16" s="947" t="s">
        <v>987</v>
      </c>
      <c r="C16" s="711">
        <v>237600</v>
      </c>
      <c r="D16" s="948"/>
      <c r="E16" s="50">
        <v>84505</v>
      </c>
      <c r="F16" s="50"/>
      <c r="G16" s="50"/>
      <c r="H16" s="50"/>
      <c r="I16" s="50"/>
      <c r="J16" s="50"/>
      <c r="K16" s="966"/>
      <c r="L16" s="966"/>
      <c r="M16" s="966"/>
      <c r="N16" s="966"/>
      <c r="O16" s="966"/>
      <c r="P16" s="966"/>
      <c r="Q16" s="966"/>
      <c r="R16" s="966"/>
      <c r="S16" s="966"/>
      <c r="T16" s="966">
        <v>101050</v>
      </c>
      <c r="U16" s="966"/>
      <c r="V16" s="966"/>
      <c r="W16" s="966"/>
      <c r="X16" s="966"/>
      <c r="Y16" s="876">
        <f t="shared" si="1"/>
        <v>185555</v>
      </c>
      <c r="Z16" s="7"/>
      <c r="AC16" s="621"/>
    </row>
    <row r="17" spans="1:29" ht="18" customHeight="1">
      <c r="A17" s="1009">
        <v>309</v>
      </c>
      <c r="B17" s="947" t="s">
        <v>988</v>
      </c>
      <c r="C17" s="711">
        <v>40000</v>
      </c>
      <c r="D17" s="948"/>
      <c r="E17" s="50"/>
      <c r="F17" s="50">
        <v>10192</v>
      </c>
      <c r="G17" s="50"/>
      <c r="H17" s="50">
        <v>26058</v>
      </c>
      <c r="I17" s="50"/>
      <c r="J17" s="50"/>
      <c r="K17" s="966"/>
      <c r="L17" s="966"/>
      <c r="M17" s="966"/>
      <c r="N17" s="966"/>
      <c r="O17" s="966"/>
      <c r="P17" s="966"/>
      <c r="Q17" s="966"/>
      <c r="R17" s="966"/>
      <c r="S17" s="966"/>
      <c r="T17" s="966"/>
      <c r="U17" s="966"/>
      <c r="V17" s="966"/>
      <c r="W17" s="966"/>
      <c r="X17" s="966"/>
      <c r="Y17" s="876">
        <f t="shared" si="1"/>
        <v>36250</v>
      </c>
      <c r="Z17" s="7"/>
      <c r="AA17" s="618"/>
      <c r="AC17" s="621"/>
    </row>
    <row r="18" spans="1:29" ht="18" customHeight="1">
      <c r="A18" s="1009">
        <v>310</v>
      </c>
      <c r="B18" s="947" t="s">
        <v>864</v>
      </c>
      <c r="C18" s="711">
        <v>117218</v>
      </c>
      <c r="D18" s="948">
        <v>8290</v>
      </c>
      <c r="E18" s="50">
        <v>7137</v>
      </c>
      <c r="F18" s="50">
        <v>8273</v>
      </c>
      <c r="G18" s="50">
        <v>9135</v>
      </c>
      <c r="H18" s="50">
        <v>16960</v>
      </c>
      <c r="I18" s="1081">
        <v>8560</v>
      </c>
      <c r="J18" s="50">
        <v>8560</v>
      </c>
      <c r="K18" s="966">
        <v>23905</v>
      </c>
      <c r="L18" s="966">
        <v>12870</v>
      </c>
      <c r="M18" s="966">
        <v>11010</v>
      </c>
      <c r="N18" s="966">
        <v>11010</v>
      </c>
      <c r="O18" s="1111">
        <v>10125</v>
      </c>
      <c r="P18" s="1111">
        <v>10125</v>
      </c>
      <c r="Q18" s="966">
        <v>11961</v>
      </c>
      <c r="R18" s="966"/>
      <c r="S18" s="966"/>
      <c r="T18" s="966"/>
      <c r="U18" s="966"/>
      <c r="V18" s="966"/>
      <c r="W18" s="966"/>
      <c r="X18" s="966"/>
      <c r="Y18" s="876">
        <f t="shared" si="1"/>
        <v>157921</v>
      </c>
      <c r="AC18" s="620"/>
    </row>
    <row r="19" spans="1:29" ht="18" customHeight="1">
      <c r="A19" s="1009">
        <v>312</v>
      </c>
      <c r="B19" s="947" t="s">
        <v>865</v>
      </c>
      <c r="C19" s="711">
        <v>0</v>
      </c>
      <c r="D19" s="948"/>
      <c r="E19" s="50"/>
      <c r="F19" s="50"/>
      <c r="G19" s="50"/>
      <c r="H19" s="50"/>
      <c r="I19" s="50"/>
      <c r="J19" s="50"/>
      <c r="K19" s="966"/>
      <c r="L19" s="966"/>
      <c r="M19" s="966"/>
      <c r="N19" s="966"/>
      <c r="O19" s="966"/>
      <c r="P19" s="966"/>
      <c r="Q19" s="966"/>
      <c r="R19" s="966"/>
      <c r="S19" s="966"/>
      <c r="T19" s="966"/>
      <c r="U19" s="966"/>
      <c r="V19" s="966"/>
      <c r="W19" s="966"/>
      <c r="X19" s="966"/>
      <c r="Y19" s="876">
        <f t="shared" si="1"/>
        <v>0</v>
      </c>
      <c r="Z19" s="7"/>
      <c r="AA19" s="619"/>
      <c r="AC19" s="620"/>
    </row>
    <row r="20" spans="1:29" ht="18" customHeight="1">
      <c r="A20" s="1009">
        <v>313</v>
      </c>
      <c r="B20" s="947" t="s">
        <v>866</v>
      </c>
      <c r="C20" s="711">
        <v>382907</v>
      </c>
      <c r="D20" s="948">
        <v>11440</v>
      </c>
      <c r="E20" s="50">
        <v>21000</v>
      </c>
      <c r="F20" s="50">
        <v>21000</v>
      </c>
      <c r="G20" s="50">
        <v>21000</v>
      </c>
      <c r="H20" s="50">
        <v>21000</v>
      </c>
      <c r="I20" s="50">
        <v>21000</v>
      </c>
      <c r="J20" s="50">
        <v>26362</v>
      </c>
      <c r="K20" s="966">
        <v>21000</v>
      </c>
      <c r="L20" s="966">
        <v>21000</v>
      </c>
      <c r="M20" s="966">
        <v>21000</v>
      </c>
      <c r="N20" s="966">
        <v>21000</v>
      </c>
      <c r="O20" s="1111">
        <v>21000</v>
      </c>
      <c r="P20" s="1111">
        <v>21000</v>
      </c>
      <c r="Q20" s="966">
        <v>21000</v>
      </c>
      <c r="R20" s="1111">
        <v>21000</v>
      </c>
      <c r="S20" s="966">
        <v>21000</v>
      </c>
      <c r="T20" s="966">
        <v>12480</v>
      </c>
      <c r="U20" s="966"/>
      <c r="V20" s="966"/>
      <c r="W20" s="966"/>
      <c r="X20" s="966">
        <v>0</v>
      </c>
      <c r="Y20" s="876">
        <f t="shared" si="1"/>
        <v>344282</v>
      </c>
      <c r="Z20" s="7"/>
      <c r="AA20" s="619"/>
      <c r="AC20" s="620"/>
    </row>
    <row r="21" spans="1:29" ht="18" customHeight="1">
      <c r="A21" s="1009">
        <v>315</v>
      </c>
      <c r="B21" s="947" t="s">
        <v>867</v>
      </c>
      <c r="C21" s="711">
        <v>38002</v>
      </c>
      <c r="D21" s="948">
        <v>1950</v>
      </c>
      <c r="E21" s="50">
        <v>2145</v>
      </c>
      <c r="F21" s="50">
        <v>2145</v>
      </c>
      <c r="G21" s="50">
        <v>2145</v>
      </c>
      <c r="H21" s="50">
        <v>2145</v>
      </c>
      <c r="I21" s="50">
        <v>2145</v>
      </c>
      <c r="J21" s="50">
        <v>2145</v>
      </c>
      <c r="K21" s="966">
        <v>2145</v>
      </c>
      <c r="L21" s="966">
        <v>2145</v>
      </c>
      <c r="M21" s="966">
        <v>2145</v>
      </c>
      <c r="N21" s="966">
        <v>2145</v>
      </c>
      <c r="O21" s="1111">
        <v>2145</v>
      </c>
      <c r="P21" s="1111">
        <v>2145</v>
      </c>
      <c r="Q21" s="1111">
        <v>2145</v>
      </c>
      <c r="R21" s="1111">
        <v>2145</v>
      </c>
      <c r="S21" s="966">
        <v>2145</v>
      </c>
      <c r="T21" s="966">
        <v>2145</v>
      </c>
      <c r="U21" s="966"/>
      <c r="V21" s="966"/>
      <c r="W21" s="966"/>
      <c r="X21" s="966"/>
      <c r="Y21" s="876">
        <f t="shared" si="1"/>
        <v>36270</v>
      </c>
      <c r="Z21" s="7"/>
      <c r="AA21" s="619"/>
      <c r="AC21" s="620"/>
    </row>
    <row r="22" spans="1:29" ht="18" customHeight="1">
      <c r="A22" s="1009" t="s">
        <v>1597</v>
      </c>
      <c r="B22" s="947" t="s">
        <v>868</v>
      </c>
      <c r="C22" s="711">
        <v>0</v>
      </c>
      <c r="D22" s="948"/>
      <c r="E22" s="50"/>
      <c r="F22" s="50"/>
      <c r="G22" s="50"/>
      <c r="H22" s="50"/>
      <c r="I22" s="50"/>
      <c r="J22" s="50"/>
      <c r="K22" s="966"/>
      <c r="L22" s="966"/>
      <c r="M22" s="966"/>
      <c r="N22" s="966"/>
      <c r="O22" s="966"/>
      <c r="P22" s="966"/>
      <c r="Q22" s="966"/>
      <c r="R22" s="966"/>
      <c r="S22" s="966"/>
      <c r="T22" s="966"/>
      <c r="U22" s="966"/>
      <c r="V22" s="966"/>
      <c r="W22" s="966"/>
      <c r="X22" s="966"/>
      <c r="Y22" s="876">
        <f t="shared" si="1"/>
        <v>0</v>
      </c>
      <c r="Z22" s="11"/>
      <c r="AA22" s="619"/>
      <c r="AC22" s="620"/>
    </row>
    <row r="23" spans="1:29" ht="18" customHeight="1">
      <c r="A23" s="1009">
        <v>317</v>
      </c>
      <c r="B23" s="947" t="s">
        <v>989</v>
      </c>
      <c r="C23" s="711">
        <v>96900</v>
      </c>
      <c r="D23" s="948"/>
      <c r="E23" s="50">
        <v>15370.44</v>
      </c>
      <c r="F23" s="50"/>
      <c r="G23" s="50"/>
      <c r="H23" s="50"/>
      <c r="I23" s="50">
        <v>13374.56</v>
      </c>
      <c r="J23" s="50"/>
      <c r="K23" s="966"/>
      <c r="L23" s="966"/>
      <c r="M23" s="966">
        <v>15698.23</v>
      </c>
      <c r="N23" s="966"/>
      <c r="O23" s="966">
        <v>15535.79</v>
      </c>
      <c r="P23" s="966"/>
      <c r="Q23" s="966"/>
      <c r="R23" s="966"/>
      <c r="S23" s="966"/>
      <c r="T23" s="966"/>
      <c r="U23" s="966"/>
      <c r="V23" s="966"/>
      <c r="W23" s="966"/>
      <c r="X23" s="966"/>
      <c r="Y23" s="876">
        <f t="shared" si="1"/>
        <v>59979.02</v>
      </c>
      <c r="Z23" s="11"/>
      <c r="AA23" s="619"/>
      <c r="AC23" s="620"/>
    </row>
    <row r="24" spans="1:29" ht="18" customHeight="1">
      <c r="A24" s="1009">
        <v>319</v>
      </c>
      <c r="B24" s="947" t="s">
        <v>869</v>
      </c>
      <c r="C24" s="711">
        <v>32750</v>
      </c>
      <c r="D24" s="948"/>
      <c r="E24" s="948">
        <v>8500</v>
      </c>
      <c r="F24" s="948"/>
      <c r="G24" s="948"/>
      <c r="H24" s="948"/>
      <c r="I24" s="948"/>
      <c r="J24" s="948">
        <v>19500</v>
      </c>
      <c r="K24" s="948"/>
      <c r="L24" s="948">
        <v>14500</v>
      </c>
      <c r="M24" s="948"/>
      <c r="N24" s="948"/>
      <c r="O24" s="948"/>
      <c r="P24" s="948"/>
      <c r="Q24" s="948"/>
      <c r="R24" s="948"/>
      <c r="S24" s="948"/>
      <c r="T24" s="948"/>
      <c r="U24" s="948"/>
      <c r="V24" s="948"/>
      <c r="W24" s="948"/>
      <c r="X24" s="948"/>
      <c r="Y24" s="876">
        <f t="shared" si="1"/>
        <v>42500</v>
      </c>
      <c r="Z24" s="11"/>
      <c r="AA24" s="619"/>
      <c r="AC24" s="620"/>
    </row>
    <row r="25" spans="1:29" ht="18" customHeight="1">
      <c r="A25" s="1009">
        <v>320</v>
      </c>
      <c r="B25" s="947" t="s">
        <v>870</v>
      </c>
      <c r="C25" s="711">
        <v>286100</v>
      </c>
      <c r="D25" s="948">
        <v>10537.5</v>
      </c>
      <c r="E25" s="50">
        <f>Rentals!F43</f>
        <v>11380</v>
      </c>
      <c r="F25" s="50">
        <v>9610</v>
      </c>
      <c r="G25" s="50">
        <v>10785</v>
      </c>
      <c r="H25" s="50">
        <v>10700</v>
      </c>
      <c r="I25" s="1081">
        <v>10700</v>
      </c>
      <c r="J25" s="50">
        <v>11650</v>
      </c>
      <c r="K25" s="50">
        <f>Rentals!L43</f>
        <v>14591</v>
      </c>
      <c r="L25" s="966">
        <f>Rentals!M43</f>
        <v>10946</v>
      </c>
      <c r="M25" s="966">
        <f>Rentals!N43</f>
        <v>11896</v>
      </c>
      <c r="N25" s="966">
        <f>Rentals!O43</f>
        <v>21646</v>
      </c>
      <c r="O25" s="966">
        <f>Rentals!P43</f>
        <v>14821</v>
      </c>
      <c r="P25" s="966">
        <f>Rentals!Q43</f>
        <v>15771</v>
      </c>
      <c r="Q25" s="966">
        <f>Rentals!R43</f>
        <v>10746</v>
      </c>
      <c r="R25" s="966">
        <f>Rentals!S43</f>
        <v>8976</v>
      </c>
      <c r="S25" s="966">
        <f>Rentals!T43</f>
        <v>9576</v>
      </c>
      <c r="T25" s="966"/>
      <c r="U25" s="966"/>
      <c r="V25" s="966"/>
      <c r="W25" s="966"/>
      <c r="X25" s="966"/>
      <c r="Y25" s="876">
        <f t="shared" si="1"/>
        <v>194331.5</v>
      </c>
      <c r="Z25" s="11"/>
      <c r="AC25" s="621"/>
    </row>
    <row r="26" spans="1:29" ht="18" customHeight="1">
      <c r="A26" s="1009">
        <v>323</v>
      </c>
      <c r="B26" s="947" t="s">
        <v>444</v>
      </c>
      <c r="C26" s="711">
        <v>60100</v>
      </c>
      <c r="D26" s="948"/>
      <c r="E26" s="50"/>
      <c r="F26" s="50"/>
      <c r="G26" s="50"/>
      <c r="H26" s="50">
        <v>76127</v>
      </c>
      <c r="I26" s="50"/>
      <c r="J26" s="50"/>
      <c r="K26" s="966"/>
      <c r="L26" s="966">
        <v>3336</v>
      </c>
      <c r="M26" s="966"/>
      <c r="N26" s="966"/>
      <c r="O26" s="966"/>
      <c r="P26" s="966"/>
      <c r="Q26" s="966"/>
      <c r="R26" s="966"/>
      <c r="S26" s="966"/>
      <c r="T26" s="966"/>
      <c r="U26" s="966"/>
      <c r="V26" s="966"/>
      <c r="W26" s="966"/>
      <c r="X26" s="966"/>
      <c r="Y26" s="876">
        <f t="shared" si="1"/>
        <v>79463</v>
      </c>
      <c r="Z26" s="11"/>
    </row>
    <row r="27" spans="1:29" ht="18" customHeight="1">
      <c r="A27" s="1009">
        <v>327</v>
      </c>
      <c r="B27" s="947" t="s">
        <v>990</v>
      </c>
      <c r="C27" s="711">
        <v>187650</v>
      </c>
      <c r="D27" s="948"/>
      <c r="E27" s="50">
        <v>1300</v>
      </c>
      <c r="F27" s="50">
        <v>7871</v>
      </c>
      <c r="G27" s="50">
        <v>3727</v>
      </c>
      <c r="H27" s="50">
        <v>3974</v>
      </c>
      <c r="I27" s="1081">
        <v>6305</v>
      </c>
      <c r="J27" s="1081">
        <v>35918</v>
      </c>
      <c r="K27" s="1111">
        <v>5857</v>
      </c>
      <c r="L27" s="966">
        <v>20686</v>
      </c>
      <c r="M27" s="966">
        <v>7577.75</v>
      </c>
      <c r="N27" s="966">
        <v>20689</v>
      </c>
      <c r="O27" s="1111">
        <v>12739</v>
      </c>
      <c r="P27" s="1111">
        <v>19853</v>
      </c>
      <c r="Q27" s="966">
        <v>25608</v>
      </c>
      <c r="R27" s="1111">
        <v>1089</v>
      </c>
      <c r="S27" s="966"/>
      <c r="T27" s="966"/>
      <c r="U27" s="966"/>
      <c r="V27" s="966"/>
      <c r="W27" s="966"/>
      <c r="X27" s="966"/>
      <c r="Y27" s="876">
        <f t="shared" si="1"/>
        <v>173193.75</v>
      </c>
      <c r="Z27" s="11"/>
    </row>
    <row r="28" spans="1:29" ht="18" customHeight="1">
      <c r="A28" s="1009">
        <v>328</v>
      </c>
      <c r="B28" s="947" t="s">
        <v>991</v>
      </c>
      <c r="C28" s="711">
        <v>42000</v>
      </c>
      <c r="D28" s="948"/>
      <c r="E28" s="50"/>
      <c r="F28" s="50"/>
      <c r="G28" s="50"/>
      <c r="H28" s="50">
        <v>1800</v>
      </c>
      <c r="I28" s="50">
        <v>11266.4</v>
      </c>
      <c r="J28" s="50"/>
      <c r="K28" s="966">
        <v>5300</v>
      </c>
      <c r="L28" s="966">
        <v>1800</v>
      </c>
      <c r="M28" s="966"/>
      <c r="N28" s="966">
        <v>4500</v>
      </c>
      <c r="O28" s="966">
        <v>4650</v>
      </c>
      <c r="P28" s="966">
        <v>1650</v>
      </c>
      <c r="Q28" s="966">
        <v>1650</v>
      </c>
      <c r="R28" s="966">
        <v>11500</v>
      </c>
      <c r="S28" s="966"/>
      <c r="T28" s="966"/>
      <c r="U28" s="966"/>
      <c r="V28" s="966"/>
      <c r="W28" s="966"/>
      <c r="X28" s="966"/>
      <c r="Y28" s="876">
        <f t="shared" si="1"/>
        <v>44116.4</v>
      </c>
      <c r="Z28" s="11"/>
    </row>
    <row r="29" spans="1:29" ht="18" customHeight="1">
      <c r="A29" s="1009">
        <v>329</v>
      </c>
      <c r="B29" s="947" t="s">
        <v>871</v>
      </c>
      <c r="C29" s="711">
        <v>24650</v>
      </c>
      <c r="D29" s="948">
        <v>1200</v>
      </c>
      <c r="E29" s="50">
        <v>1200</v>
      </c>
      <c r="F29" s="50">
        <v>1200</v>
      </c>
      <c r="G29" s="50">
        <v>1200</v>
      </c>
      <c r="H29" s="50">
        <v>1200</v>
      </c>
      <c r="I29" s="1081">
        <v>1200</v>
      </c>
      <c r="J29" s="50">
        <v>1200</v>
      </c>
      <c r="K29" s="966">
        <v>2126</v>
      </c>
      <c r="L29" s="966">
        <v>1200</v>
      </c>
      <c r="M29" s="966">
        <v>1926</v>
      </c>
      <c r="N29" s="966">
        <v>1200</v>
      </c>
      <c r="O29" s="966">
        <v>1926</v>
      </c>
      <c r="P29" s="1111">
        <v>1200</v>
      </c>
      <c r="Q29" s="966">
        <v>1926</v>
      </c>
      <c r="R29" s="1111">
        <v>1200</v>
      </c>
      <c r="S29" s="966">
        <v>1926</v>
      </c>
      <c r="T29" s="966"/>
      <c r="U29" s="966"/>
      <c r="V29" s="966"/>
      <c r="W29" s="966"/>
      <c r="X29" s="966"/>
      <c r="Y29" s="876">
        <f t="shared" si="1"/>
        <v>23030</v>
      </c>
      <c r="Z29" s="11"/>
    </row>
    <row r="30" spans="1:29" ht="18" customHeight="1">
      <c r="A30" s="1009">
        <v>330</v>
      </c>
      <c r="B30" s="947" t="s">
        <v>555</v>
      </c>
      <c r="C30" s="711">
        <v>179050</v>
      </c>
      <c r="D30" s="948"/>
      <c r="E30" s="50"/>
      <c r="F30" s="50"/>
      <c r="G30" s="50"/>
      <c r="H30" s="50"/>
      <c r="I30" s="50"/>
      <c r="J30" s="50"/>
      <c r="K30" s="966">
        <v>168043.5</v>
      </c>
      <c r="L30" s="966">
        <v>7067</v>
      </c>
      <c r="M30" s="966"/>
      <c r="N30" s="966"/>
      <c r="O30" s="966"/>
      <c r="P30" s="966"/>
      <c r="Q30" s="966"/>
      <c r="R30" s="966"/>
      <c r="S30" s="966"/>
      <c r="T30" s="966"/>
      <c r="U30" s="966"/>
      <c r="V30" s="966"/>
      <c r="W30" s="966"/>
      <c r="X30" s="966"/>
      <c r="Y30" s="876">
        <f t="shared" si="1"/>
        <v>175110.5</v>
      </c>
      <c r="Z30" s="11"/>
    </row>
    <row r="31" spans="1:29" ht="18" customHeight="1">
      <c r="A31" s="1009">
        <v>331</v>
      </c>
      <c r="B31" s="947" t="s">
        <v>992</v>
      </c>
      <c r="C31" s="711">
        <v>34200</v>
      </c>
      <c r="D31" s="948"/>
      <c r="E31" s="50"/>
      <c r="F31" s="50"/>
      <c r="G31" s="50"/>
      <c r="H31" s="50"/>
      <c r="I31" s="50"/>
      <c r="J31" s="50"/>
      <c r="K31" s="966">
        <v>31105</v>
      </c>
      <c r="L31" s="966"/>
      <c r="M31" s="966"/>
      <c r="N31" s="966"/>
      <c r="O31" s="966"/>
      <c r="P31" s="1026"/>
      <c r="Q31" s="966"/>
      <c r="R31" s="966"/>
      <c r="S31" s="966"/>
      <c r="T31" s="966"/>
      <c r="U31" s="966"/>
      <c r="V31" s="966"/>
      <c r="W31" s="966"/>
      <c r="X31" s="966"/>
      <c r="Y31" s="876">
        <f t="shared" si="1"/>
        <v>31105</v>
      </c>
      <c r="Z31" s="11"/>
    </row>
    <row r="32" spans="1:29" ht="18" customHeight="1">
      <c r="A32" s="1009">
        <v>332</v>
      </c>
      <c r="B32" s="947" t="s">
        <v>872</v>
      </c>
      <c r="C32" s="711">
        <v>0</v>
      </c>
      <c r="D32" s="948"/>
      <c r="E32" s="50"/>
      <c r="F32" s="50"/>
      <c r="G32" s="50"/>
      <c r="H32" s="50"/>
      <c r="I32" s="50"/>
      <c r="J32" s="50"/>
      <c r="K32" s="966"/>
      <c r="L32" s="966"/>
      <c r="M32" s="966"/>
      <c r="N32" s="966"/>
      <c r="O32" s="966"/>
      <c r="P32" s="966"/>
      <c r="Q32" s="966"/>
      <c r="R32" s="966"/>
      <c r="S32" s="966"/>
      <c r="T32" s="966"/>
      <c r="U32" s="966"/>
      <c r="V32" s="966"/>
      <c r="W32" s="966"/>
      <c r="X32" s="966"/>
      <c r="Y32" s="876">
        <f t="shared" si="1"/>
        <v>0</v>
      </c>
      <c r="Z32" s="11"/>
    </row>
    <row r="33" spans="1:43" ht="18" customHeight="1">
      <c r="A33" s="1009">
        <v>333</v>
      </c>
      <c r="B33" s="947" t="s">
        <v>873</v>
      </c>
      <c r="C33" s="711">
        <v>0</v>
      </c>
      <c r="D33" s="948"/>
      <c r="E33" s="50"/>
      <c r="F33" s="50"/>
      <c r="G33" s="50"/>
      <c r="H33" s="50"/>
      <c r="I33" s="50"/>
      <c r="J33" s="50"/>
      <c r="K33" s="966"/>
      <c r="L33" s="966"/>
      <c r="M33" s="966"/>
      <c r="N33" s="966"/>
      <c r="O33" s="966"/>
      <c r="P33" s="966"/>
      <c r="Q33" s="966"/>
      <c r="R33" s="966"/>
      <c r="S33" s="966"/>
      <c r="T33" s="966"/>
      <c r="U33" s="966"/>
      <c r="V33" s="966"/>
      <c r="W33" s="966"/>
      <c r="X33" s="966"/>
      <c r="Y33" s="876">
        <f t="shared" si="1"/>
        <v>0</v>
      </c>
      <c r="Z33" s="11"/>
    </row>
    <row r="34" spans="1:43" ht="18" customHeight="1">
      <c r="A34" s="1009">
        <v>334</v>
      </c>
      <c r="B34" s="947" t="s">
        <v>874</v>
      </c>
      <c r="C34" s="711">
        <v>0</v>
      </c>
      <c r="D34" s="948"/>
      <c r="E34" s="50"/>
      <c r="F34" s="50"/>
      <c r="G34" s="50"/>
      <c r="H34" s="50"/>
      <c r="I34" s="50"/>
      <c r="J34" s="50"/>
      <c r="K34" s="966"/>
      <c r="L34" s="966"/>
      <c r="M34" s="966"/>
      <c r="N34" s="966"/>
      <c r="O34" s="966"/>
      <c r="P34" s="966"/>
      <c r="Q34" s="966"/>
      <c r="R34" s="966"/>
      <c r="S34" s="966"/>
      <c r="T34" s="966"/>
      <c r="U34" s="966"/>
      <c r="V34" s="966"/>
      <c r="W34" s="966"/>
      <c r="X34" s="966"/>
      <c r="Y34" s="876">
        <f t="shared" si="1"/>
        <v>0</v>
      </c>
      <c r="Z34" s="7"/>
    </row>
    <row r="35" spans="1:43" ht="18" customHeight="1">
      <c r="A35" s="1009">
        <v>335</v>
      </c>
      <c r="B35" s="947" t="s">
        <v>875</v>
      </c>
      <c r="C35" s="711">
        <v>0</v>
      </c>
      <c r="D35" s="948"/>
      <c r="E35" s="50"/>
      <c r="F35" s="50"/>
      <c r="G35" s="50"/>
      <c r="H35" s="50"/>
      <c r="I35" s="50"/>
      <c r="J35" s="50"/>
      <c r="K35" s="966"/>
      <c r="L35" s="966"/>
      <c r="M35" s="966"/>
      <c r="N35" s="966"/>
      <c r="O35" s="966"/>
      <c r="P35" s="966"/>
      <c r="Q35" s="966"/>
      <c r="R35" s="966"/>
      <c r="S35" s="966"/>
      <c r="T35" s="966"/>
      <c r="U35" s="966"/>
      <c r="V35" s="966"/>
      <c r="W35" s="966"/>
      <c r="X35" s="966"/>
      <c r="Y35" s="876">
        <f t="shared" si="1"/>
        <v>0</v>
      </c>
      <c r="Z35" s="13"/>
      <c r="AA35" s="14"/>
    </row>
    <row r="36" spans="1:43" ht="18" customHeight="1">
      <c r="A36" s="1009">
        <v>336</v>
      </c>
      <c r="B36" s="947" t="s">
        <v>876</v>
      </c>
      <c r="C36" s="711">
        <v>3500</v>
      </c>
      <c r="D36" s="948"/>
      <c r="E36" s="50"/>
      <c r="F36" s="50"/>
      <c r="G36" s="50"/>
      <c r="H36" s="50">
        <v>2720</v>
      </c>
      <c r="I36" s="50"/>
      <c r="J36" s="50"/>
      <c r="K36" s="966">
        <v>1440</v>
      </c>
      <c r="L36" s="966"/>
      <c r="M36" s="966"/>
      <c r="N36" s="966"/>
      <c r="O36" s="966"/>
      <c r="P36" s="966"/>
      <c r="Q36" s="966"/>
      <c r="R36" s="966"/>
      <c r="S36" s="966"/>
      <c r="T36" s="966"/>
      <c r="U36" s="966"/>
      <c r="V36" s="966"/>
      <c r="W36" s="966"/>
      <c r="X36" s="966"/>
      <c r="Y36" s="876">
        <f t="shared" si="1"/>
        <v>4160</v>
      </c>
      <c r="Z36" s="7"/>
      <c r="AO36" s="296"/>
      <c r="AP36" s="297"/>
      <c r="AQ36" s="24"/>
    </row>
    <row r="37" spans="1:43" ht="18" customHeight="1">
      <c r="A37" s="1009">
        <v>338</v>
      </c>
      <c r="B37" s="947" t="s">
        <v>993</v>
      </c>
      <c r="C37" s="711">
        <v>0</v>
      </c>
      <c r="D37" s="948"/>
      <c r="E37" s="50"/>
      <c r="F37" s="50"/>
      <c r="G37" s="50"/>
      <c r="H37" s="50"/>
      <c r="I37" s="50"/>
      <c r="J37" s="50"/>
      <c r="K37" s="966"/>
      <c r="L37" s="966"/>
      <c r="M37" s="966"/>
      <c r="N37" s="966"/>
      <c r="O37" s="966"/>
      <c r="P37" s="966"/>
      <c r="Q37" s="966"/>
      <c r="R37" s="966"/>
      <c r="S37" s="966"/>
      <c r="T37" s="966"/>
      <c r="U37" s="966"/>
      <c r="V37" s="966"/>
      <c r="W37" s="966"/>
      <c r="X37" s="966"/>
      <c r="Y37" s="876">
        <f t="shared" si="1"/>
        <v>0</v>
      </c>
      <c r="Z37" s="7"/>
      <c r="AA37" s="7"/>
      <c r="AB37" s="11"/>
    </row>
    <row r="38" spans="1:43" ht="18" customHeight="1">
      <c r="A38" s="1009">
        <v>339</v>
      </c>
      <c r="B38" s="947" t="s">
        <v>877</v>
      </c>
      <c r="C38" s="711">
        <v>55600</v>
      </c>
      <c r="D38" s="949"/>
      <c r="E38" s="50">
        <v>1700</v>
      </c>
      <c r="F38" s="50">
        <v>1700</v>
      </c>
      <c r="G38" s="50">
        <v>1700</v>
      </c>
      <c r="H38" s="50">
        <v>1700</v>
      </c>
      <c r="I38" s="1081">
        <v>1700</v>
      </c>
      <c r="J38" s="50">
        <v>1700</v>
      </c>
      <c r="K38" s="966">
        <v>1700</v>
      </c>
      <c r="L38" s="966">
        <v>1700</v>
      </c>
      <c r="M38" s="1111">
        <v>1700</v>
      </c>
      <c r="N38" s="966">
        <v>1700</v>
      </c>
      <c r="O38" s="1111">
        <v>1700</v>
      </c>
      <c r="P38" s="1111">
        <v>1700</v>
      </c>
      <c r="Q38" s="966">
        <v>1700</v>
      </c>
      <c r="R38" s="966">
        <v>1700</v>
      </c>
      <c r="S38" s="966">
        <v>1700</v>
      </c>
      <c r="T38" s="966"/>
      <c r="U38" s="966"/>
      <c r="V38" s="966"/>
      <c r="W38" s="966"/>
      <c r="X38" s="966"/>
      <c r="Y38" s="876">
        <f t="shared" si="1"/>
        <v>25500</v>
      </c>
      <c r="Z38" s="13"/>
      <c r="AA38" s="13"/>
      <c r="AB38" s="11"/>
    </row>
    <row r="39" spans="1:43" ht="18" customHeight="1">
      <c r="A39" s="1009">
        <v>343</v>
      </c>
      <c r="B39" s="947" t="s">
        <v>878</v>
      </c>
      <c r="C39" s="711">
        <v>0</v>
      </c>
      <c r="D39" s="948"/>
      <c r="E39" s="50"/>
      <c r="F39" s="50"/>
      <c r="G39" s="50"/>
      <c r="H39" s="50"/>
      <c r="I39" s="50"/>
      <c r="J39" s="50"/>
      <c r="K39" s="966"/>
      <c r="L39" s="966"/>
      <c r="M39" s="966"/>
      <c r="N39" s="966"/>
      <c r="O39" s="966"/>
      <c r="P39" s="966"/>
      <c r="Q39" s="966"/>
      <c r="R39" s="966"/>
      <c r="S39" s="966"/>
      <c r="T39" s="966"/>
      <c r="U39" s="966"/>
      <c r="V39" s="966"/>
      <c r="W39" s="966"/>
      <c r="X39" s="966"/>
      <c r="Y39" s="876">
        <f t="shared" si="1"/>
        <v>0</v>
      </c>
      <c r="Z39" s="7"/>
      <c r="AA39" s="7"/>
      <c r="AB39" s="11"/>
    </row>
    <row r="40" spans="1:43" ht="18" customHeight="1">
      <c r="A40" s="1009">
        <v>344</v>
      </c>
      <c r="B40" s="947" t="s">
        <v>994</v>
      </c>
      <c r="C40" s="1123" t="s">
        <v>1582</v>
      </c>
      <c r="D40" s="948"/>
      <c r="E40" s="50"/>
      <c r="F40" s="50"/>
      <c r="G40" s="50"/>
      <c r="H40" s="50"/>
      <c r="I40" s="50"/>
      <c r="J40" s="50"/>
      <c r="K40" s="966"/>
      <c r="L40" s="966"/>
      <c r="M40" s="966"/>
      <c r="N40" s="966"/>
      <c r="O40" s="966"/>
      <c r="P40" s="966"/>
      <c r="Q40" s="966"/>
      <c r="R40" s="966"/>
      <c r="S40" s="966"/>
      <c r="T40" s="966"/>
      <c r="U40" s="966"/>
      <c r="V40" s="966"/>
      <c r="W40" s="966"/>
      <c r="X40" s="966"/>
      <c r="Y40" s="876">
        <f t="shared" si="1"/>
        <v>0</v>
      </c>
      <c r="Z40" s="7"/>
      <c r="AA40" s="7"/>
      <c r="AB40" s="7"/>
    </row>
    <row r="41" spans="1:43" ht="18" customHeight="1">
      <c r="A41" s="1009">
        <v>346</v>
      </c>
      <c r="B41" s="947" t="s">
        <v>995</v>
      </c>
      <c r="C41" s="711">
        <v>2150</v>
      </c>
      <c r="D41" s="948">
        <v>2105</v>
      </c>
      <c r="E41" s="50">
        <v>2105</v>
      </c>
      <c r="F41" s="50">
        <v>2105</v>
      </c>
      <c r="G41" s="50">
        <v>2105</v>
      </c>
      <c r="H41" s="50">
        <v>2105</v>
      </c>
      <c r="I41" s="1081">
        <v>2105</v>
      </c>
      <c r="J41" s="50">
        <v>2105</v>
      </c>
      <c r="K41" s="966">
        <v>2100</v>
      </c>
      <c r="L41" s="966">
        <v>2100</v>
      </c>
      <c r="M41" s="966">
        <v>2100</v>
      </c>
      <c r="N41" s="966">
        <v>4465</v>
      </c>
      <c r="O41" s="1111">
        <v>2100</v>
      </c>
      <c r="P41" s="1111">
        <v>2100</v>
      </c>
      <c r="Q41" s="966">
        <v>2100</v>
      </c>
      <c r="R41" s="1111">
        <v>2100</v>
      </c>
      <c r="S41" s="966">
        <v>2105</v>
      </c>
      <c r="T41" s="966"/>
      <c r="U41" s="966"/>
      <c r="V41" s="966"/>
      <c r="W41" s="966"/>
      <c r="X41" s="966"/>
      <c r="Y41" s="876">
        <f t="shared" si="1"/>
        <v>36005</v>
      </c>
      <c r="Z41" s="7"/>
      <c r="AA41" s="7"/>
      <c r="AB41" s="11"/>
    </row>
    <row r="42" spans="1:43" ht="18" customHeight="1">
      <c r="A42" s="1009">
        <v>347</v>
      </c>
      <c r="B42" s="947" t="s">
        <v>879</v>
      </c>
      <c r="C42" s="711">
        <v>29500</v>
      </c>
      <c r="D42" s="949">
        <v>960</v>
      </c>
      <c r="E42" s="50">
        <v>960</v>
      </c>
      <c r="F42" s="50">
        <v>960</v>
      </c>
      <c r="G42" s="50">
        <v>960</v>
      </c>
      <c r="H42" s="50">
        <v>2321</v>
      </c>
      <c r="I42" s="50">
        <v>960</v>
      </c>
      <c r="J42" s="50">
        <v>960</v>
      </c>
      <c r="K42" s="50">
        <v>960</v>
      </c>
      <c r="L42" s="50">
        <v>960</v>
      </c>
      <c r="M42" s="50">
        <v>960</v>
      </c>
      <c r="N42" s="50">
        <v>960</v>
      </c>
      <c r="O42" s="50">
        <v>960</v>
      </c>
      <c r="P42" s="50">
        <v>960</v>
      </c>
      <c r="Q42" s="50">
        <v>960</v>
      </c>
      <c r="R42" s="50">
        <v>960</v>
      </c>
      <c r="S42" s="50">
        <v>960</v>
      </c>
      <c r="T42" s="966"/>
      <c r="U42" s="966"/>
      <c r="V42" s="966"/>
      <c r="W42" s="966"/>
      <c r="X42" s="966"/>
      <c r="Y42" s="876">
        <f t="shared" si="1"/>
        <v>16721</v>
      </c>
      <c r="Z42" s="7"/>
      <c r="AA42" s="7"/>
      <c r="AB42" s="11"/>
    </row>
    <row r="43" spans="1:43" ht="18" customHeight="1">
      <c r="A43" s="1009">
        <v>348</v>
      </c>
      <c r="B43" s="947" t="s">
        <v>996</v>
      </c>
      <c r="C43" s="50">
        <v>960</v>
      </c>
      <c r="D43" s="948">
        <v>72700</v>
      </c>
      <c r="E43" s="50"/>
      <c r="F43" s="50"/>
      <c r="G43" s="50"/>
      <c r="H43" s="50"/>
      <c r="I43" s="50"/>
      <c r="J43" s="50"/>
      <c r="K43" s="50"/>
      <c r="L43" s="50"/>
      <c r="M43" s="966"/>
      <c r="N43" s="966"/>
      <c r="O43" s="966"/>
      <c r="P43" s="966"/>
      <c r="Q43" s="966"/>
      <c r="R43" s="966"/>
      <c r="S43" s="966"/>
      <c r="T43" s="966"/>
      <c r="U43" s="966"/>
      <c r="V43" s="966"/>
      <c r="W43" s="966"/>
      <c r="X43" s="966"/>
      <c r="Y43" s="876">
        <f t="shared" si="1"/>
        <v>72700</v>
      </c>
      <c r="Z43" s="7"/>
      <c r="AA43" s="7"/>
      <c r="AB43" s="11"/>
    </row>
    <row r="44" spans="1:43" ht="18" customHeight="1">
      <c r="A44" s="1009">
        <v>349</v>
      </c>
      <c r="B44" s="947" t="s">
        <v>997</v>
      </c>
      <c r="C44" s="711">
        <v>96000</v>
      </c>
      <c r="D44" s="948">
        <v>4000</v>
      </c>
      <c r="E44" s="50">
        <v>4000</v>
      </c>
      <c r="F44" s="50">
        <v>4000</v>
      </c>
      <c r="G44" s="50">
        <v>4000</v>
      </c>
      <c r="H44" s="50">
        <v>4000</v>
      </c>
      <c r="I44" s="1081">
        <v>4000</v>
      </c>
      <c r="J44" s="50">
        <v>4000</v>
      </c>
      <c r="K44" s="50">
        <v>4000</v>
      </c>
      <c r="L44" s="50">
        <v>4000</v>
      </c>
      <c r="M44" s="966">
        <v>4000</v>
      </c>
      <c r="N44" s="966">
        <v>4000</v>
      </c>
      <c r="O44" s="1111">
        <v>4000</v>
      </c>
      <c r="P44" s="1111">
        <v>4000</v>
      </c>
      <c r="Q44" s="966">
        <v>4000</v>
      </c>
      <c r="R44" s="1111">
        <v>4000</v>
      </c>
      <c r="S44" s="966">
        <v>4000</v>
      </c>
      <c r="T44" s="966">
        <v>2000</v>
      </c>
      <c r="U44" s="966"/>
      <c r="V44" s="966"/>
      <c r="W44" s="966"/>
      <c r="X44" s="966"/>
      <c r="Y44" s="876">
        <f t="shared" si="1"/>
        <v>66000</v>
      </c>
      <c r="Z44" s="7"/>
      <c r="AA44" s="7"/>
      <c r="AB44" s="11"/>
    </row>
    <row r="45" spans="1:43" ht="18" customHeight="1">
      <c r="A45" s="1009">
        <v>351</v>
      </c>
      <c r="B45" s="947" t="s">
        <v>880</v>
      </c>
      <c r="C45" s="711">
        <v>49500</v>
      </c>
      <c r="D45" s="948"/>
      <c r="E45" s="50"/>
      <c r="F45" s="50"/>
      <c r="G45" s="50"/>
      <c r="H45" s="50">
        <v>2250</v>
      </c>
      <c r="I45" s="50">
        <v>4000</v>
      </c>
      <c r="J45" s="50">
        <v>3500</v>
      </c>
      <c r="K45" s="50">
        <v>3500</v>
      </c>
      <c r="L45" s="50">
        <v>3500</v>
      </c>
      <c r="M45" s="966">
        <v>3500</v>
      </c>
      <c r="N45" s="966">
        <v>3500</v>
      </c>
      <c r="O45" s="966">
        <v>3500</v>
      </c>
      <c r="P45" s="1111">
        <v>3500</v>
      </c>
      <c r="Q45" s="966"/>
      <c r="R45" s="1111"/>
      <c r="S45" s="966"/>
      <c r="T45" s="966"/>
      <c r="U45" s="966"/>
      <c r="V45" s="966"/>
      <c r="W45" s="966"/>
      <c r="X45" s="966"/>
      <c r="Y45" s="876">
        <f t="shared" si="1"/>
        <v>30750</v>
      </c>
      <c r="Z45" s="7"/>
      <c r="AA45" s="7"/>
      <c r="AB45" s="11"/>
    </row>
    <row r="46" spans="1:43" ht="16.899999999999999" customHeight="1">
      <c r="A46" s="1009">
        <v>352</v>
      </c>
      <c r="B46" s="947" t="s">
        <v>881</v>
      </c>
      <c r="C46" s="711">
        <v>0</v>
      </c>
      <c r="D46" s="948"/>
      <c r="E46" s="50"/>
      <c r="F46" s="50"/>
      <c r="G46" s="50"/>
      <c r="H46" s="50"/>
      <c r="I46" s="50"/>
      <c r="J46" s="50"/>
      <c r="K46" s="966"/>
      <c r="L46" s="966"/>
      <c r="M46" s="966"/>
      <c r="N46" s="966"/>
      <c r="O46" s="966"/>
      <c r="P46" s="966"/>
      <c r="Q46" s="966"/>
      <c r="R46" s="966"/>
      <c r="S46" s="966"/>
      <c r="T46" s="966"/>
      <c r="U46" s="966"/>
      <c r="V46" s="966"/>
      <c r="W46" s="966"/>
      <c r="X46" s="966"/>
      <c r="Y46" s="876">
        <f t="shared" si="1"/>
        <v>0</v>
      </c>
      <c r="Z46" s="7"/>
      <c r="AA46" s="7"/>
      <c r="AB46" s="11"/>
    </row>
    <row r="47" spans="1:43" ht="18" customHeight="1">
      <c r="A47" s="1009">
        <v>353</v>
      </c>
      <c r="B47" s="947" t="s">
        <v>882</v>
      </c>
      <c r="C47" s="711">
        <v>33800</v>
      </c>
      <c r="D47" s="948"/>
      <c r="E47" s="50"/>
      <c r="F47" s="50"/>
      <c r="G47" s="50">
        <v>5211</v>
      </c>
      <c r="H47" s="50"/>
      <c r="I47" s="50"/>
      <c r="J47" s="50"/>
      <c r="K47" s="966"/>
      <c r="L47" s="966"/>
      <c r="M47" s="966"/>
      <c r="N47" s="966"/>
      <c r="O47" s="966"/>
      <c r="P47" s="966"/>
      <c r="Q47" s="966"/>
      <c r="R47" s="966"/>
      <c r="S47" s="966">
        <v>19333.25</v>
      </c>
      <c r="T47" s="966"/>
      <c r="U47" s="966"/>
      <c r="V47" s="966"/>
      <c r="W47" s="966"/>
      <c r="X47" s="966"/>
      <c r="Y47" s="876">
        <f t="shared" si="1"/>
        <v>24544.25</v>
      </c>
      <c r="Z47" s="7"/>
      <c r="AA47" s="7"/>
      <c r="AB47" s="11"/>
    </row>
    <row r="48" spans="1:43" ht="18" customHeight="1">
      <c r="A48" s="1009">
        <v>354</v>
      </c>
      <c r="B48" s="947" t="s">
        <v>445</v>
      </c>
      <c r="C48" s="711">
        <v>25900</v>
      </c>
      <c r="D48" s="948"/>
      <c r="E48" s="50"/>
      <c r="F48" s="50"/>
      <c r="G48" s="50"/>
      <c r="H48" s="50"/>
      <c r="I48" s="50">
        <v>3725</v>
      </c>
      <c r="J48" s="50">
        <v>3500</v>
      </c>
      <c r="K48" s="966">
        <v>4750</v>
      </c>
      <c r="L48" s="966"/>
      <c r="M48" s="966"/>
      <c r="N48" s="966">
        <v>5025</v>
      </c>
      <c r="O48" s="966"/>
      <c r="P48" s="966">
        <v>2500</v>
      </c>
      <c r="Q48" s="966"/>
      <c r="R48" s="966"/>
      <c r="S48" s="966">
        <v>14704</v>
      </c>
      <c r="T48" s="966"/>
      <c r="U48" s="966"/>
      <c r="V48" s="966"/>
      <c r="W48" s="966"/>
      <c r="X48" s="966"/>
      <c r="Y48" s="876">
        <f t="shared" si="1"/>
        <v>34204</v>
      </c>
      <c r="Z48" s="7"/>
      <c r="AA48" s="7"/>
      <c r="AB48" s="11"/>
    </row>
    <row r="49" spans="1:28" ht="18" customHeight="1">
      <c r="A49" s="1009">
        <v>355</v>
      </c>
      <c r="B49" s="947" t="s">
        <v>998</v>
      </c>
      <c r="C49" s="711">
        <v>130600</v>
      </c>
      <c r="D49" s="948">
        <v>11309</v>
      </c>
      <c r="E49" s="50">
        <v>15010</v>
      </c>
      <c r="F49" s="50">
        <v>12218</v>
      </c>
      <c r="G49" s="50">
        <v>5304</v>
      </c>
      <c r="H49" s="50">
        <v>9734</v>
      </c>
      <c r="I49" s="50"/>
      <c r="J49" s="50"/>
      <c r="K49" s="966">
        <v>2415</v>
      </c>
      <c r="L49" s="966">
        <v>22494.25</v>
      </c>
      <c r="M49" s="966">
        <v>7175</v>
      </c>
      <c r="N49" s="966">
        <v>2825</v>
      </c>
      <c r="O49" s="966">
        <v>1750</v>
      </c>
      <c r="P49" s="966">
        <v>3515</v>
      </c>
      <c r="Q49" s="966"/>
      <c r="R49" s="966"/>
      <c r="S49" s="966">
        <v>30000</v>
      </c>
      <c r="T49" s="966"/>
      <c r="U49" s="966"/>
      <c r="V49" s="966"/>
      <c r="W49" s="966"/>
      <c r="X49" s="966"/>
      <c r="Y49" s="876">
        <f t="shared" si="1"/>
        <v>123749.25</v>
      </c>
      <c r="Z49" s="7"/>
      <c r="AA49" s="7"/>
      <c r="AB49" s="11"/>
    </row>
    <row r="50" spans="1:28" ht="18" customHeight="1">
      <c r="A50" s="1009">
        <v>356</v>
      </c>
      <c r="B50" s="947" t="s">
        <v>999</v>
      </c>
      <c r="C50" s="711">
        <v>122800</v>
      </c>
      <c r="D50" s="948"/>
      <c r="E50" s="50"/>
      <c r="F50" s="50"/>
      <c r="G50" s="50"/>
      <c r="H50" s="50"/>
      <c r="I50" s="1081"/>
      <c r="J50" s="50"/>
      <c r="K50" s="966"/>
      <c r="L50" s="966"/>
      <c r="M50" s="966"/>
      <c r="N50" s="966"/>
      <c r="O50" s="966"/>
      <c r="P50" s="966"/>
      <c r="Q50" s="966">
        <v>101843</v>
      </c>
      <c r="R50" s="966"/>
      <c r="S50" s="966"/>
      <c r="T50" s="966"/>
      <c r="U50" s="966"/>
      <c r="V50" s="966"/>
      <c r="W50" s="966"/>
      <c r="X50" s="966"/>
      <c r="Y50" s="876">
        <f t="shared" si="1"/>
        <v>101843</v>
      </c>
      <c r="Z50" s="7"/>
      <c r="AA50" s="7"/>
      <c r="AB50" s="11"/>
    </row>
    <row r="51" spans="1:28" ht="18" customHeight="1">
      <c r="A51" s="1009">
        <v>359</v>
      </c>
      <c r="B51" s="947" t="s">
        <v>1000</v>
      </c>
      <c r="C51" s="711">
        <v>201800</v>
      </c>
      <c r="D51" s="948"/>
      <c r="E51" s="50"/>
      <c r="F51" s="50"/>
      <c r="G51" s="50"/>
      <c r="H51" s="50"/>
      <c r="I51" s="50"/>
      <c r="J51" s="50"/>
      <c r="K51" s="50"/>
      <c r="L51" s="966"/>
      <c r="M51" s="966"/>
      <c r="N51" s="966"/>
      <c r="O51" s="966"/>
      <c r="P51" s="966"/>
      <c r="Q51" s="966"/>
      <c r="R51" s="966"/>
      <c r="S51" s="966">
        <v>200441</v>
      </c>
      <c r="T51" s="966"/>
      <c r="U51" s="966"/>
      <c r="V51" s="966"/>
      <c r="W51" s="966"/>
      <c r="X51" s="966"/>
      <c r="Y51" s="876">
        <f t="shared" si="1"/>
        <v>200441</v>
      </c>
      <c r="Z51" s="7"/>
      <c r="AA51" s="7"/>
      <c r="AB51" s="11"/>
    </row>
    <row r="52" spans="1:28" ht="18" customHeight="1">
      <c r="A52" s="1009">
        <v>360</v>
      </c>
      <c r="B52" s="947" t="s">
        <v>446</v>
      </c>
      <c r="C52" s="711">
        <v>0</v>
      </c>
      <c r="D52" s="948"/>
      <c r="E52" s="50"/>
      <c r="F52" s="50"/>
      <c r="G52" s="50"/>
      <c r="H52" s="50"/>
      <c r="I52" s="50"/>
      <c r="J52" s="50"/>
      <c r="K52" s="50"/>
      <c r="L52" s="966"/>
      <c r="M52" s="966"/>
      <c r="N52" s="966"/>
      <c r="O52" s="966"/>
      <c r="P52" s="966"/>
      <c r="Q52" s="966"/>
      <c r="R52" s="966"/>
      <c r="S52" s="966"/>
      <c r="T52" s="966"/>
      <c r="U52" s="966"/>
      <c r="V52" s="966"/>
      <c r="W52" s="966"/>
      <c r="X52" s="966"/>
      <c r="Y52" s="876">
        <f t="shared" si="1"/>
        <v>0</v>
      </c>
      <c r="Z52" s="7"/>
      <c r="AA52" s="7"/>
      <c r="AB52" s="11"/>
    </row>
    <row r="53" spans="1:28" ht="18" customHeight="1">
      <c r="A53" s="1009">
        <v>362</v>
      </c>
      <c r="B53" s="947" t="s">
        <v>1001</v>
      </c>
      <c r="C53" s="711">
        <v>0</v>
      </c>
      <c r="D53" s="948"/>
      <c r="E53" s="50"/>
      <c r="F53" s="50"/>
      <c r="G53" s="50"/>
      <c r="H53" s="50"/>
      <c r="I53" s="50"/>
      <c r="J53" s="50"/>
      <c r="K53" s="966"/>
      <c r="L53" s="966"/>
      <c r="M53" s="966"/>
      <c r="N53" s="966"/>
      <c r="O53" s="966"/>
      <c r="P53" s="966"/>
      <c r="Q53" s="966"/>
      <c r="R53" s="966"/>
      <c r="S53" s="966"/>
      <c r="T53" s="966"/>
      <c r="U53" s="966"/>
      <c r="V53" s="966"/>
      <c r="W53" s="966"/>
      <c r="X53" s="966"/>
      <c r="Y53" s="876">
        <f t="shared" si="1"/>
        <v>0</v>
      </c>
      <c r="Z53" s="7"/>
      <c r="AA53" s="7"/>
      <c r="AB53" s="11"/>
    </row>
    <row r="54" spans="1:28" ht="18" customHeight="1">
      <c r="A54" s="1009">
        <v>363</v>
      </c>
      <c r="B54" s="947" t="s">
        <v>1002</v>
      </c>
      <c r="C54" s="1115">
        <v>0</v>
      </c>
      <c r="D54" s="948"/>
      <c r="E54" s="50"/>
      <c r="F54" s="50"/>
      <c r="G54" s="50"/>
      <c r="H54" s="50"/>
      <c r="I54" s="50"/>
      <c r="J54" s="50"/>
      <c r="K54" s="1114">
        <v>3585</v>
      </c>
      <c r="L54" s="966"/>
      <c r="M54" s="966"/>
      <c r="N54" s="966"/>
      <c r="O54" s="966"/>
      <c r="P54" s="966"/>
      <c r="Q54" s="966"/>
      <c r="R54" s="966"/>
      <c r="S54" s="966"/>
      <c r="T54" s="966"/>
      <c r="U54" s="966"/>
      <c r="V54" s="966"/>
      <c r="W54" s="966"/>
      <c r="X54" s="966"/>
      <c r="Y54" s="876">
        <f t="shared" si="1"/>
        <v>3585</v>
      </c>
      <c r="Z54" s="7"/>
      <c r="AA54" s="7"/>
      <c r="AB54" s="11"/>
    </row>
    <row r="55" spans="1:28" ht="18" customHeight="1">
      <c r="A55" s="1009">
        <v>364</v>
      </c>
      <c r="B55" s="947" t="s">
        <v>1003</v>
      </c>
      <c r="C55" s="711">
        <v>66300</v>
      </c>
      <c r="D55" s="948"/>
      <c r="E55" s="50">
        <v>5800</v>
      </c>
      <c r="F55" s="50">
        <v>2900</v>
      </c>
      <c r="G55" s="50"/>
      <c r="H55" s="50">
        <v>4700</v>
      </c>
      <c r="I55" s="50">
        <v>5515</v>
      </c>
      <c r="J55" s="50"/>
      <c r="K55" s="966"/>
      <c r="L55" s="966">
        <v>1800</v>
      </c>
      <c r="M55" s="1114">
        <v>3700</v>
      </c>
      <c r="N55" s="1114">
        <v>1800</v>
      </c>
      <c r="O55" s="966">
        <v>11600</v>
      </c>
      <c r="P55" s="966">
        <v>8400</v>
      </c>
      <c r="Q55" s="966"/>
      <c r="R55" s="966">
        <v>28000</v>
      </c>
      <c r="S55" s="966">
        <v>28000</v>
      </c>
      <c r="T55" s="966"/>
      <c r="U55" s="966"/>
      <c r="V55" s="966"/>
      <c r="W55" s="966"/>
      <c r="X55" s="966"/>
      <c r="Y55" s="876">
        <f t="shared" si="1"/>
        <v>102215</v>
      </c>
      <c r="Z55" s="7"/>
      <c r="AA55" s="7"/>
      <c r="AB55" s="11"/>
    </row>
    <row r="56" spans="1:28" ht="18" customHeight="1">
      <c r="A56" s="1009">
        <v>397</v>
      </c>
      <c r="B56" s="947" t="s">
        <v>1004</v>
      </c>
      <c r="C56" s="711">
        <v>12500</v>
      </c>
      <c r="D56" s="948"/>
      <c r="E56" s="50"/>
      <c r="F56" s="50"/>
      <c r="G56" s="50"/>
      <c r="H56" s="50">
        <v>3583</v>
      </c>
      <c r="I56" s="50"/>
      <c r="J56" s="50"/>
      <c r="K56" s="966">
        <v>3585</v>
      </c>
      <c r="L56" s="966"/>
      <c r="M56" s="966"/>
      <c r="N56" s="966"/>
      <c r="O56" s="966"/>
      <c r="P56" s="966"/>
      <c r="Q56" s="966"/>
      <c r="R56" s="966">
        <v>4063.6</v>
      </c>
      <c r="S56" s="966"/>
      <c r="T56" s="966"/>
      <c r="U56" s="966"/>
      <c r="V56" s="966"/>
      <c r="W56" s="966"/>
      <c r="X56" s="966"/>
      <c r="Y56" s="876">
        <f t="shared" si="1"/>
        <v>11231.6</v>
      </c>
      <c r="Z56" s="7"/>
      <c r="AA56" s="7"/>
      <c r="AB56" s="11"/>
    </row>
    <row r="57" spans="1:28" ht="18" customHeight="1">
      <c r="A57" s="936" t="s">
        <v>1022</v>
      </c>
      <c r="B57" s="947" t="s">
        <v>1023</v>
      </c>
      <c r="C57" s="711">
        <v>132624</v>
      </c>
      <c r="D57" s="948"/>
      <c r="E57" s="50"/>
      <c r="F57" s="50"/>
      <c r="G57" s="50"/>
      <c r="H57" s="50"/>
      <c r="I57" s="50"/>
      <c r="J57" s="50"/>
      <c r="K57" s="966"/>
      <c r="L57" s="966"/>
      <c r="M57" s="966"/>
      <c r="N57" s="966"/>
      <c r="O57" s="966"/>
      <c r="P57" s="966"/>
      <c r="Q57" s="966"/>
      <c r="R57" s="966"/>
      <c r="S57" s="966"/>
      <c r="T57" s="966"/>
      <c r="U57" s="966"/>
      <c r="V57" s="966"/>
      <c r="W57" s="966"/>
      <c r="X57" s="966"/>
      <c r="Y57" s="876">
        <f t="shared" si="1"/>
        <v>0</v>
      </c>
      <c r="Z57" s="7"/>
      <c r="AA57" s="7"/>
      <c r="AB57" s="11"/>
    </row>
    <row r="58" spans="1:28" ht="18" customHeight="1">
      <c r="A58" s="936" t="s">
        <v>1024</v>
      </c>
      <c r="B58" s="947" t="s">
        <v>884</v>
      </c>
      <c r="C58" s="711">
        <v>0</v>
      </c>
      <c r="D58" s="948"/>
      <c r="E58" s="50"/>
      <c r="F58" s="50"/>
      <c r="G58" s="50"/>
      <c r="H58" s="50"/>
      <c r="I58" s="50"/>
      <c r="J58" s="50"/>
      <c r="K58" s="966"/>
      <c r="L58" s="966"/>
      <c r="M58" s="966"/>
      <c r="N58" s="966"/>
      <c r="O58" s="966"/>
      <c r="P58" s="966"/>
      <c r="Q58" s="966"/>
      <c r="R58" s="966"/>
      <c r="S58" s="966"/>
      <c r="T58" s="966"/>
      <c r="U58" s="966"/>
      <c r="V58" s="966"/>
      <c r="W58" s="966"/>
      <c r="X58" s="966"/>
      <c r="Y58" s="876">
        <f t="shared" si="1"/>
        <v>0</v>
      </c>
      <c r="Z58" s="7"/>
      <c r="AA58" s="7"/>
      <c r="AB58" s="11"/>
    </row>
    <row r="59" spans="1:28" ht="24.95" customHeight="1">
      <c r="A59" s="365"/>
      <c r="B59" s="366" t="s">
        <v>230</v>
      </c>
      <c r="C59" s="950">
        <f>SUM(C8:C58)</f>
        <v>3089916</v>
      </c>
      <c r="D59" s="873"/>
      <c r="E59" s="873"/>
      <c r="F59" s="873"/>
      <c r="G59" s="873"/>
      <c r="H59" s="873"/>
      <c r="I59" s="873"/>
      <c r="J59" s="873"/>
      <c r="K59" s="967"/>
      <c r="L59" s="967"/>
      <c r="M59" s="967"/>
      <c r="N59" s="967"/>
      <c r="O59" s="967"/>
      <c r="P59" s="967"/>
      <c r="Q59" s="967"/>
      <c r="R59" s="967"/>
      <c r="S59" s="967"/>
      <c r="T59" s="967"/>
      <c r="U59" s="967"/>
      <c r="V59" s="967"/>
      <c r="W59" s="967"/>
      <c r="X59" s="967"/>
      <c r="Y59" s="876">
        <f t="shared" si="1"/>
        <v>0</v>
      </c>
      <c r="Z59" s="11"/>
    </row>
    <row r="60" spans="1:28" ht="24.95" customHeight="1">
      <c r="A60" s="561"/>
      <c r="B60" s="562"/>
      <c r="C60" s="563" t="s">
        <v>34</v>
      </c>
      <c r="D60" s="564">
        <f t="shared" ref="D60:P60" si="2">SUM(D7:D58)</f>
        <v>644860.08000000007</v>
      </c>
      <c r="E60" s="564">
        <f t="shared" si="2"/>
        <v>194517.44</v>
      </c>
      <c r="F60" s="564">
        <f t="shared" si="2"/>
        <v>87074</v>
      </c>
      <c r="G60" s="564">
        <f t="shared" si="2"/>
        <v>68092</v>
      </c>
      <c r="H60" s="564">
        <f t="shared" si="2"/>
        <v>193897</v>
      </c>
      <c r="I60" s="564">
        <f t="shared" si="2"/>
        <v>97375.959999999992</v>
      </c>
      <c r="J60" s="564">
        <f t="shared" si="2"/>
        <v>121920</v>
      </c>
      <c r="K60" s="564">
        <f t="shared" si="2"/>
        <v>302927.5</v>
      </c>
      <c r="L60" s="564">
        <f t="shared" si="2"/>
        <v>132924.25</v>
      </c>
      <c r="M60" s="564">
        <f t="shared" si="2"/>
        <v>95207.98</v>
      </c>
      <c r="N60" s="564">
        <f t="shared" si="2"/>
        <v>107285</v>
      </c>
      <c r="O60" s="564">
        <f t="shared" si="2"/>
        <v>109371.79000000001</v>
      </c>
      <c r="P60" s="564">
        <f t="shared" si="2"/>
        <v>99239</v>
      </c>
      <c r="Q60" s="564">
        <f t="shared" ref="Q60:X60" si="3">SUM(Q7:Q58)</f>
        <v>186459</v>
      </c>
      <c r="R60" s="564">
        <f t="shared" si="3"/>
        <v>87553.600000000006</v>
      </c>
      <c r="S60" s="564">
        <f t="shared" si="3"/>
        <v>336710.25</v>
      </c>
      <c r="T60" s="564">
        <f t="shared" si="3"/>
        <v>117675</v>
      </c>
      <c r="U60" s="564">
        <f t="shared" si="3"/>
        <v>0</v>
      </c>
      <c r="V60" s="564">
        <f t="shared" si="3"/>
        <v>0</v>
      </c>
      <c r="W60" s="564">
        <f t="shared" si="3"/>
        <v>0</v>
      </c>
      <c r="X60" s="564">
        <f t="shared" si="3"/>
        <v>0</v>
      </c>
      <c r="Y60" s="876">
        <f t="shared" si="1"/>
        <v>2983089.85</v>
      </c>
      <c r="Z60" s="579"/>
    </row>
    <row r="61" spans="1:28" ht="24.95" customHeight="1">
      <c r="A61" s="566"/>
      <c r="B61" s="567"/>
      <c r="C61" s="568" t="s">
        <v>231</v>
      </c>
      <c r="D61" s="569">
        <f>D60</f>
        <v>644860.08000000007</v>
      </c>
      <c r="E61" s="569">
        <f t="shared" ref="E61:X61" si="4">E60+D61</f>
        <v>839377.52</v>
      </c>
      <c r="F61" s="569">
        <f t="shared" si="4"/>
        <v>926451.52</v>
      </c>
      <c r="G61" s="569">
        <f t="shared" si="4"/>
        <v>994543.52</v>
      </c>
      <c r="H61" s="569">
        <f t="shared" si="4"/>
        <v>1188440.52</v>
      </c>
      <c r="I61" s="569">
        <f t="shared" si="4"/>
        <v>1285816.48</v>
      </c>
      <c r="J61" s="569">
        <f t="shared" si="4"/>
        <v>1407736.48</v>
      </c>
      <c r="K61" s="569">
        <f t="shared" si="4"/>
        <v>1710663.98</v>
      </c>
      <c r="L61" s="569">
        <f t="shared" si="4"/>
        <v>1843588.23</v>
      </c>
      <c r="M61" s="569">
        <f t="shared" si="4"/>
        <v>1938796.21</v>
      </c>
      <c r="N61" s="569">
        <f t="shared" si="4"/>
        <v>2046081.21</v>
      </c>
      <c r="O61" s="569">
        <f t="shared" si="4"/>
        <v>2155453</v>
      </c>
      <c r="P61" s="569">
        <f t="shared" si="4"/>
        <v>2254692</v>
      </c>
      <c r="Q61" s="569">
        <f t="shared" si="4"/>
        <v>2441151</v>
      </c>
      <c r="R61" s="569">
        <f t="shared" si="4"/>
        <v>2528704.6</v>
      </c>
      <c r="S61" s="569">
        <f t="shared" si="4"/>
        <v>2865414.85</v>
      </c>
      <c r="T61" s="569">
        <f t="shared" si="4"/>
        <v>2983089.85</v>
      </c>
      <c r="U61" s="569">
        <f t="shared" si="4"/>
        <v>2983089.85</v>
      </c>
      <c r="V61" s="569">
        <f t="shared" si="4"/>
        <v>2983089.85</v>
      </c>
      <c r="W61" s="569">
        <f t="shared" si="4"/>
        <v>2983089.85</v>
      </c>
      <c r="X61" s="569">
        <f t="shared" si="4"/>
        <v>2983089.85</v>
      </c>
      <c r="Y61" s="874"/>
      <c r="Z61" s="579">
        <f>C59-Y60</f>
        <v>106826.14999999991</v>
      </c>
    </row>
    <row r="62" spans="1:28" ht="12.95" customHeight="1">
      <c r="A62" s="7"/>
      <c r="B62" s="7"/>
      <c r="C62" s="15"/>
      <c r="D62" s="16"/>
      <c r="E62" s="17"/>
      <c r="F62" s="16"/>
      <c r="G62" s="18"/>
      <c r="H62" s="17"/>
      <c r="I62" s="17"/>
      <c r="J62" s="18"/>
      <c r="K62" s="18"/>
      <c r="L62" s="18"/>
      <c r="M62" s="18"/>
      <c r="N62" s="18"/>
      <c r="O62" s="18"/>
      <c r="P62" s="18"/>
      <c r="Q62" s="18"/>
      <c r="R62" s="18"/>
      <c r="S62" s="18"/>
      <c r="T62" s="18"/>
      <c r="U62" s="18"/>
      <c r="V62" s="18"/>
      <c r="W62" s="18"/>
      <c r="X62" s="18"/>
      <c r="Y62" s="15"/>
      <c r="Z62" s="11"/>
    </row>
    <row r="63" spans="1:28" ht="12.95" customHeight="1">
      <c r="A63" s="7"/>
      <c r="B63" s="7"/>
      <c r="C63" s="15"/>
      <c r="D63" s="19"/>
      <c r="E63" s="20"/>
      <c r="F63" s="16"/>
      <c r="G63" s="21"/>
      <c r="H63" s="15"/>
      <c r="I63" s="15"/>
      <c r="J63" s="15"/>
      <c r="K63" s="15"/>
      <c r="L63" s="15"/>
      <c r="M63" s="15"/>
      <c r="N63" s="15"/>
      <c r="O63" s="15"/>
      <c r="P63" s="15"/>
      <c r="Q63" s="15"/>
      <c r="R63" s="15"/>
      <c r="S63" s="15"/>
      <c r="T63" s="15"/>
      <c r="U63" s="15"/>
      <c r="V63" s="15"/>
      <c r="W63" s="15"/>
      <c r="X63" s="15"/>
      <c r="Y63" s="17"/>
      <c r="Z63" s="7"/>
    </row>
    <row r="64" spans="1:28" ht="12.95" customHeight="1">
      <c r="A64" s="7"/>
      <c r="B64" s="7"/>
      <c r="C64" s="15"/>
      <c r="D64" s="19"/>
      <c r="E64" s="20"/>
      <c r="F64" s="16"/>
      <c r="G64" s="21"/>
      <c r="H64" s="15"/>
      <c r="I64" s="15"/>
      <c r="J64" s="15"/>
      <c r="K64" s="15"/>
      <c r="L64" s="15"/>
      <c r="M64" s="15"/>
      <c r="N64" s="15"/>
      <c r="O64" s="15"/>
      <c r="P64" s="15"/>
      <c r="Q64" s="15"/>
      <c r="R64" s="15"/>
      <c r="S64" s="15"/>
      <c r="T64" s="15"/>
      <c r="U64" s="15"/>
      <c r="V64" s="15"/>
      <c r="W64" s="15"/>
      <c r="X64" s="15"/>
      <c r="Y64" s="17"/>
      <c r="Z64" s="7"/>
    </row>
    <row r="65" spans="1:27" ht="12.95" customHeight="1">
      <c r="A65" s="7"/>
      <c r="B65" s="7"/>
      <c r="C65" s="15"/>
      <c r="D65" s="19"/>
      <c r="E65" s="20"/>
      <c r="F65" s="16"/>
      <c r="G65" s="21"/>
      <c r="H65" s="15"/>
      <c r="I65" s="15"/>
      <c r="J65" s="15"/>
      <c r="K65" s="15"/>
      <c r="L65" s="15"/>
      <c r="M65" s="15"/>
      <c r="N65" s="15"/>
      <c r="O65" s="15"/>
      <c r="P65" s="15"/>
      <c r="Q65" s="15"/>
      <c r="R65" s="15"/>
      <c r="S65" s="15"/>
      <c r="T65" s="15"/>
      <c r="U65" s="15"/>
      <c r="V65" s="15"/>
      <c r="W65" s="15"/>
      <c r="X65" s="15"/>
      <c r="Y65" s="17"/>
      <c r="Z65" s="7"/>
    </row>
    <row r="66" spans="1:27" ht="12.95" customHeight="1">
      <c r="A66" s="7"/>
      <c r="B66" s="7"/>
      <c r="C66" s="15"/>
      <c r="D66" s="15"/>
      <c r="E66" s="15"/>
      <c r="F66" s="15"/>
      <c r="G66" s="15"/>
      <c r="H66" s="15"/>
      <c r="I66" s="15"/>
      <c r="J66" s="15"/>
      <c r="K66" s="15"/>
      <c r="L66" s="15"/>
      <c r="M66" s="15"/>
      <c r="N66" s="15"/>
      <c r="O66" s="15"/>
      <c r="P66" s="15"/>
      <c r="Q66" s="15"/>
      <c r="R66" s="15"/>
      <c r="S66" s="15"/>
      <c r="T66" s="15"/>
      <c r="U66" s="15"/>
      <c r="V66" s="15"/>
      <c r="W66" s="15"/>
      <c r="X66" s="15"/>
      <c r="Y66" s="17"/>
      <c r="Z66" s="7"/>
    </row>
    <row r="67" spans="1:27" ht="14.25">
      <c r="A67" s="7"/>
      <c r="B67" s="7"/>
      <c r="C67" s="15"/>
      <c r="D67" s="22"/>
      <c r="E67" s="15"/>
      <c r="F67" s="15"/>
      <c r="G67" s="15"/>
      <c r="H67" s="15"/>
      <c r="I67" s="15"/>
      <c r="J67" s="15"/>
      <c r="K67" s="15"/>
      <c r="L67" s="15"/>
      <c r="M67" s="15"/>
      <c r="N67" s="15"/>
      <c r="O67" s="15"/>
      <c r="P67" s="15"/>
      <c r="Q67" s="15"/>
      <c r="R67" s="15"/>
      <c r="S67" s="15"/>
      <c r="T67" s="15"/>
      <c r="U67" s="15"/>
      <c r="V67" s="15"/>
      <c r="W67" s="15"/>
      <c r="X67" s="15"/>
      <c r="Y67" s="15"/>
      <c r="Z67" s="7"/>
    </row>
    <row r="68" spans="1:27">
      <c r="A68" s="11"/>
      <c r="B68" s="11"/>
      <c r="C68" s="21"/>
      <c r="D68" s="21"/>
      <c r="E68" s="21"/>
      <c r="F68" s="21"/>
      <c r="G68" s="21"/>
      <c r="H68" s="21"/>
      <c r="I68" s="21"/>
      <c r="J68" s="21"/>
      <c r="K68" s="21"/>
      <c r="L68" s="21"/>
      <c r="M68" s="21"/>
      <c r="N68" s="21"/>
      <c r="O68" s="21"/>
      <c r="P68" s="21"/>
      <c r="Q68" s="21"/>
      <c r="R68" s="21"/>
      <c r="S68" s="21"/>
      <c r="T68" s="21"/>
      <c r="U68" s="21"/>
      <c r="V68" s="21"/>
      <c r="W68" s="21"/>
      <c r="X68" s="21"/>
      <c r="Y68" s="21"/>
      <c r="Z68" s="11"/>
      <c r="AA68" s="11"/>
    </row>
    <row r="69" spans="1:27" ht="14.25">
      <c r="A69" s="7"/>
      <c r="B69" s="7"/>
      <c r="C69" s="15"/>
      <c r="D69" s="15"/>
      <c r="E69" s="15"/>
      <c r="F69" s="15"/>
      <c r="G69" s="15"/>
      <c r="H69" s="15"/>
      <c r="I69" s="15"/>
      <c r="J69" s="15"/>
      <c r="K69" s="15"/>
      <c r="L69" s="15"/>
      <c r="M69" s="15"/>
      <c r="N69" s="15"/>
      <c r="O69" s="15"/>
      <c r="P69" s="15"/>
      <c r="Q69" s="15"/>
      <c r="R69" s="15"/>
      <c r="S69" s="15"/>
      <c r="T69" s="15"/>
      <c r="U69" s="15"/>
      <c r="V69" s="15"/>
      <c r="W69" s="15"/>
      <c r="X69" s="15"/>
      <c r="Y69" s="15"/>
      <c r="Z69" s="7"/>
    </row>
    <row r="101" s="5" customFormat="1" ht="12.95" customHeight="1"/>
  </sheetData>
  <mergeCells count="2">
    <mergeCell ref="C1:Y1"/>
    <mergeCell ref="A3:B3"/>
  </mergeCells>
  <phoneticPr fontId="33" type="noConversion"/>
  <printOptions horizontalCentered="1"/>
  <pageMargins left="0.11811023622047245" right="0.11811023622047245" top="0.51181102362204722" bottom="0" header="0" footer="0"/>
  <pageSetup scale="48" orientation="landscape" horizontalDpi="360" verticalDpi="200"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pageSetUpPr fitToPage="1"/>
  </sheetPr>
  <dimension ref="A1:V56"/>
  <sheetViews>
    <sheetView zoomScale="117" zoomScaleNormal="117" workbookViewId="0">
      <selection activeCell="F10" sqref="F10"/>
    </sheetView>
  </sheetViews>
  <sheetFormatPr defaultColWidth="8.8984375" defaultRowHeight="12.75"/>
  <cols>
    <col min="1" max="5" width="15.640625" style="11" customWidth="1"/>
    <col min="6" max="6" width="10.65234375" style="11" customWidth="1"/>
    <col min="7" max="7" width="2.42578125" style="11" customWidth="1"/>
    <col min="8" max="8" width="15.37109375" style="11" customWidth="1"/>
    <col min="9" max="9" width="15.91015625" style="11" customWidth="1"/>
    <col min="10" max="10" width="15.37109375" style="11" customWidth="1"/>
    <col min="11" max="14" width="13.078125" style="11" bestFit="1" customWidth="1"/>
    <col min="15" max="15" width="12.13671875" style="11" bestFit="1" customWidth="1"/>
    <col min="16" max="16" width="13.078125" style="11" bestFit="1" customWidth="1"/>
    <col min="17" max="17" width="4.04296875" style="11" customWidth="1"/>
    <col min="18" max="18" width="8.62890625" style="11" bestFit="1" customWidth="1"/>
    <col min="19" max="19" width="13.078125" style="11" bestFit="1" customWidth="1"/>
    <col min="20" max="20" width="9.84375" style="11" customWidth="1"/>
    <col min="21" max="21" width="28.9921875" style="11" customWidth="1"/>
    <col min="22" max="22" width="8.359375" style="11" customWidth="1"/>
    <col min="23" max="16384" width="8.8984375" style="11"/>
  </cols>
  <sheetData>
    <row r="1" spans="1:22" ht="15.75" customHeight="1" thickTop="1">
      <c r="A1" s="1712" t="s">
        <v>573</v>
      </c>
      <c r="B1" s="1713"/>
      <c r="C1" s="1713"/>
      <c r="D1" s="1713"/>
      <c r="E1" s="1714"/>
      <c r="F1" s="1686" t="s">
        <v>5</v>
      </c>
      <c r="G1" s="1687"/>
      <c r="H1" s="1688" t="str">
        <f>'DATA SHEET'!R6</f>
        <v>Enercapita</v>
      </c>
      <c r="I1" s="1688"/>
      <c r="J1" s="1688"/>
      <c r="K1" s="1688"/>
      <c r="L1" s="1688"/>
      <c r="M1" s="1688"/>
      <c r="N1" s="1688"/>
      <c r="O1" s="1688"/>
      <c r="P1" s="1688"/>
      <c r="Q1" s="1688"/>
      <c r="R1" s="1689"/>
      <c r="S1" s="1700" t="s">
        <v>6</v>
      </c>
      <c r="T1" s="1701"/>
      <c r="U1" s="1702" t="str">
        <f>'DATA SHEET'!F7</f>
        <v>E24DR186</v>
      </c>
      <c r="V1" s="1703"/>
    </row>
    <row r="2" spans="1:22" ht="15.75" customHeight="1">
      <c r="A2" s="1715"/>
      <c r="B2" s="1716"/>
      <c r="C2" s="1716"/>
      <c r="D2" s="1716"/>
      <c r="E2" s="1717"/>
      <c r="F2" s="1693" t="s">
        <v>46</v>
      </c>
      <c r="G2" s="1699"/>
      <c r="H2" s="1704" t="str">
        <f>'DATA SHEET'!F4</f>
        <v>ENERCAPITA HZ SUNSET 14-31-69-19</v>
      </c>
      <c r="I2" s="1704"/>
      <c r="J2" s="1704"/>
      <c r="K2" s="1704"/>
      <c r="L2" s="1704"/>
      <c r="M2" s="1704"/>
      <c r="N2" s="1704"/>
      <c r="O2" s="1704"/>
      <c r="P2" s="1704"/>
      <c r="Q2" s="1704"/>
      <c r="R2" s="1704"/>
      <c r="S2" s="1690" t="s">
        <v>130</v>
      </c>
      <c r="T2" s="1705"/>
      <c r="U2" s="1706">
        <f>'DATA SHEET'!F8</f>
        <v>3089916</v>
      </c>
      <c r="V2" s="1707"/>
    </row>
    <row r="3" spans="1:22" ht="15.75" customHeight="1">
      <c r="A3" s="1718"/>
      <c r="B3" s="1719"/>
      <c r="C3" s="1719"/>
      <c r="D3" s="1719"/>
      <c r="E3" s="1720"/>
      <c r="F3" s="1693" t="s">
        <v>102</v>
      </c>
      <c r="G3" s="1699"/>
      <c r="H3" s="1704"/>
      <c r="I3" s="1704"/>
      <c r="J3" s="1704"/>
      <c r="K3" s="1704"/>
      <c r="L3" s="1704"/>
      <c r="M3" s="1704"/>
      <c r="N3" s="1704"/>
      <c r="O3" s="1704"/>
      <c r="P3" s="1704"/>
      <c r="Q3" s="1704"/>
      <c r="R3" s="1708"/>
      <c r="S3" s="1690" t="s">
        <v>263</v>
      </c>
      <c r="T3" s="1705"/>
      <c r="U3" s="1706">
        <f>'DATA SHEET'!F9</f>
        <v>2983089.85</v>
      </c>
      <c r="V3" s="1707"/>
    </row>
    <row r="4" spans="1:22" ht="13.5">
      <c r="A4" s="368"/>
      <c r="B4" s="369"/>
      <c r="C4" s="370"/>
      <c r="D4" s="370"/>
      <c r="E4" s="370"/>
      <c r="F4" s="371"/>
      <c r="G4" s="304"/>
      <c r="H4" s="372"/>
      <c r="I4" s="224"/>
      <c r="J4" s="224"/>
      <c r="K4" s="224"/>
      <c r="L4" s="224"/>
      <c r="M4" s="224"/>
      <c r="N4" s="224"/>
      <c r="O4" s="224"/>
      <c r="P4" s="224"/>
      <c r="Q4" s="224"/>
      <c r="R4" s="224"/>
      <c r="S4" s="373"/>
      <c r="T4" s="304"/>
      <c r="U4" s="374"/>
      <c r="V4" s="375"/>
    </row>
    <row r="5" spans="1:22">
      <c r="A5" s="399" t="s">
        <v>104</v>
      </c>
      <c r="B5" s="852" t="str">
        <f>IF('DATA SHEET'!AF5="","",'DATA SHEET'!AF5)</f>
        <v>Robyn Luft</v>
      </c>
      <c r="C5" s="534" t="s">
        <v>574</v>
      </c>
      <c r="D5" s="853" t="str">
        <f>'DATA SHEET'!$AF$6</f>
        <v>(403) 318-2327</v>
      </c>
      <c r="E5" s="1693"/>
      <c r="F5" s="1699"/>
      <c r="G5" s="376"/>
      <c r="H5" s="1693" t="s">
        <v>694</v>
      </c>
      <c r="I5" s="1694"/>
      <c r="J5" s="1694"/>
      <c r="K5" s="1694"/>
      <c r="L5" s="1694"/>
      <c r="M5" s="1694"/>
      <c r="N5" s="1694"/>
      <c r="O5" s="1694"/>
      <c r="P5" s="851"/>
      <c r="Q5" s="1690" t="s">
        <v>701</v>
      </c>
      <c r="R5" s="1691"/>
      <c r="S5" s="1691"/>
      <c r="T5" s="1691"/>
      <c r="U5" s="1691"/>
      <c r="V5" s="1692"/>
    </row>
    <row r="6" spans="1:22">
      <c r="A6" s="399" t="s">
        <v>11</v>
      </c>
      <c r="B6" s="878" t="str">
        <f>'DATA SHEET'!$H$27</f>
        <v>Stampede Drilling</v>
      </c>
      <c r="C6" s="534" t="s">
        <v>572</v>
      </c>
      <c r="D6" s="1248">
        <f>'DATA SHEET'!$H$28</f>
        <v>21</v>
      </c>
      <c r="E6" s="850" t="s">
        <v>268</v>
      </c>
      <c r="F6" s="58">
        <f>'DATA SHEET'!$H$22</f>
        <v>735.2299999999999</v>
      </c>
      <c r="G6" s="377"/>
      <c r="H6" s="879" t="s">
        <v>209</v>
      </c>
      <c r="I6" s="879" t="s">
        <v>774</v>
      </c>
      <c r="J6" s="879" t="s">
        <v>773</v>
      </c>
      <c r="K6" s="879" t="s">
        <v>695</v>
      </c>
      <c r="L6" s="879" t="s">
        <v>696</v>
      </c>
      <c r="M6" s="879" t="s">
        <v>697</v>
      </c>
      <c r="N6" s="879" t="s">
        <v>699</v>
      </c>
      <c r="O6" s="879" t="s">
        <v>698</v>
      </c>
      <c r="P6" s="880" t="s">
        <v>110</v>
      </c>
      <c r="Q6" s="1696" t="s">
        <v>702</v>
      </c>
      <c r="R6" s="1696"/>
      <c r="S6" s="879" t="s">
        <v>703</v>
      </c>
      <c r="T6" s="879" t="s">
        <v>30</v>
      </c>
      <c r="U6" s="879" t="s">
        <v>24</v>
      </c>
      <c r="V6" s="881" t="s">
        <v>704</v>
      </c>
    </row>
    <row r="7" spans="1:22">
      <c r="A7" s="399" t="s">
        <v>103</v>
      </c>
      <c r="B7" s="1724">
        <f>'DATA SHEET'!F6</f>
        <v>514520</v>
      </c>
      <c r="C7" s="1725"/>
      <c r="D7" s="1726"/>
      <c r="E7" s="850" t="s">
        <v>269</v>
      </c>
      <c r="F7" s="58">
        <f>'DATA SHEET'!$H$19</f>
        <v>730.18</v>
      </c>
      <c r="G7" s="377"/>
      <c r="H7" s="844" t="s">
        <v>1633</v>
      </c>
      <c r="I7" s="844">
        <v>45535.979166666664</v>
      </c>
      <c r="J7" s="844">
        <v>45536.03125</v>
      </c>
      <c r="K7" s="844">
        <v>45536.5</v>
      </c>
      <c r="L7" s="844">
        <v>45537.364583333336</v>
      </c>
      <c r="M7" s="844">
        <v>45513.302083333336</v>
      </c>
      <c r="N7" s="844">
        <v>45574.145833333336</v>
      </c>
      <c r="O7" s="844"/>
      <c r="P7" s="844">
        <v>45546.333333333336</v>
      </c>
      <c r="Q7" s="1697">
        <v>45225.104166666664</v>
      </c>
      <c r="R7" s="1698"/>
      <c r="S7" s="844">
        <v>45225.197916666664</v>
      </c>
      <c r="T7" s="793" t="s">
        <v>1016</v>
      </c>
      <c r="U7" s="793" t="s">
        <v>1080</v>
      </c>
      <c r="V7" s="60">
        <v>2.25</v>
      </c>
    </row>
    <row r="8" spans="1:22">
      <c r="A8" s="765" t="s">
        <v>775</v>
      </c>
      <c r="B8" s="1721">
        <f>'DATA SHEET'!H40</f>
        <v>45546.333333333336</v>
      </c>
      <c r="C8" s="1722"/>
      <c r="D8" s="1723"/>
      <c r="E8" s="850" t="s">
        <v>267</v>
      </c>
      <c r="F8" s="58">
        <f>'DATA SHEET'!$H$23</f>
        <v>5.05</v>
      </c>
      <c r="G8" s="377"/>
      <c r="H8" s="304"/>
      <c r="I8" s="304"/>
      <c r="J8" s="304"/>
      <c r="K8" s="304"/>
      <c r="L8" s="304"/>
      <c r="M8" s="304"/>
      <c r="N8" s="304"/>
      <c r="O8" s="304"/>
      <c r="P8" s="304"/>
      <c r="Q8" s="1697"/>
      <c r="R8" s="1698"/>
      <c r="S8" s="844"/>
      <c r="T8" s="793"/>
      <c r="U8" s="793"/>
      <c r="V8" s="60"/>
    </row>
    <row r="9" spans="1:22">
      <c r="A9" s="1727" t="s">
        <v>700</v>
      </c>
      <c r="B9" s="1728"/>
      <c r="C9" s="1728"/>
      <c r="D9" s="1729"/>
      <c r="E9" s="850" t="s">
        <v>336</v>
      </c>
      <c r="F9" s="882">
        <v>4176</v>
      </c>
      <c r="G9" s="377"/>
      <c r="H9" s="304"/>
      <c r="I9" s="304"/>
      <c r="J9" s="304"/>
      <c r="K9" s="304"/>
      <c r="L9" s="304"/>
      <c r="M9" s="304"/>
      <c r="N9" s="304"/>
      <c r="O9" s="304"/>
      <c r="P9" s="304"/>
      <c r="Q9" s="1697"/>
      <c r="R9" s="1698"/>
      <c r="S9" s="844"/>
      <c r="T9" s="793"/>
      <c r="U9" s="793"/>
      <c r="V9" s="60"/>
    </row>
    <row r="10" spans="1:22">
      <c r="A10" s="1730"/>
      <c r="B10" s="1731"/>
      <c r="C10" s="1731"/>
      <c r="D10" s="1732"/>
      <c r="E10" s="850" t="s">
        <v>264</v>
      </c>
      <c r="F10" s="882" t="s">
        <v>25</v>
      </c>
      <c r="G10" s="378"/>
      <c r="H10" s="304"/>
      <c r="I10" s="304"/>
      <c r="J10" s="304"/>
      <c r="K10" s="304"/>
      <c r="L10" s="304"/>
      <c r="M10" s="304"/>
      <c r="N10" s="304"/>
      <c r="O10" s="304"/>
      <c r="P10" s="304"/>
      <c r="Q10" s="1697"/>
      <c r="R10" s="1698"/>
      <c r="S10" s="844"/>
      <c r="T10" s="793"/>
      <c r="U10" s="793"/>
      <c r="V10" s="60" t="str">
        <f>IF(S10="","",(S10-Q10)*24)</f>
        <v/>
      </c>
    </row>
    <row r="11" spans="1:22">
      <c r="A11" s="400" t="s">
        <v>356</v>
      </c>
      <c r="B11" s="401" t="s">
        <v>357</v>
      </c>
      <c r="C11" s="401" t="s">
        <v>358</v>
      </c>
      <c r="D11" s="1709" t="s">
        <v>24</v>
      </c>
      <c r="E11" s="1710"/>
      <c r="F11" s="1711"/>
      <c r="G11" s="379"/>
      <c r="H11" s="304"/>
      <c r="I11" s="304"/>
      <c r="J11" s="304"/>
      <c r="K11" s="304"/>
      <c r="L11" s="304"/>
      <c r="M11" s="304"/>
      <c r="N11" s="304"/>
      <c r="O11" s="304"/>
      <c r="P11" s="304"/>
      <c r="Q11" s="1697"/>
      <c r="R11" s="1698"/>
      <c r="S11" s="844"/>
      <c r="T11" s="793"/>
      <c r="U11" s="793"/>
      <c r="V11" s="60" t="str">
        <f>IF(S11="","",(S11-Q11)*24)</f>
        <v/>
      </c>
    </row>
    <row r="12" spans="1:22">
      <c r="A12" s="989">
        <v>45532</v>
      </c>
      <c r="B12" s="760">
        <v>0.33333333333333331</v>
      </c>
      <c r="C12" s="760">
        <v>0.54166666666666663</v>
      </c>
      <c r="D12" s="1733" t="s">
        <v>1630</v>
      </c>
      <c r="E12" s="1734"/>
      <c r="F12" s="1741"/>
      <c r="G12" s="378"/>
      <c r="H12" s="1693" t="s">
        <v>265</v>
      </c>
      <c r="I12" s="1694"/>
      <c r="J12" s="1694"/>
      <c r="K12" s="1694"/>
      <c r="L12" s="1694"/>
      <c r="M12" s="1694"/>
      <c r="N12" s="1694"/>
      <c r="O12" s="1694"/>
      <c r="P12" s="1694"/>
      <c r="Q12" s="1694"/>
      <c r="R12" s="1694"/>
      <c r="S12" s="1694"/>
      <c r="T12" s="1694"/>
      <c r="U12" s="1694"/>
      <c r="V12" s="1695"/>
    </row>
    <row r="13" spans="1:22">
      <c r="A13" s="989">
        <v>45532</v>
      </c>
      <c r="B13" s="877">
        <v>0.69791666666666663</v>
      </c>
      <c r="C13" s="760">
        <v>0.72916666666666663</v>
      </c>
      <c r="D13" s="1733" t="s">
        <v>1631</v>
      </c>
      <c r="E13" s="1734"/>
      <c r="F13" s="1741"/>
      <c r="G13" s="377"/>
      <c r="H13" s="70" t="s">
        <v>28</v>
      </c>
      <c r="I13" s="860" t="s">
        <v>15</v>
      </c>
      <c r="J13" s="860" t="s">
        <v>12</v>
      </c>
      <c r="K13" s="860" t="s">
        <v>74</v>
      </c>
      <c r="L13" s="118" t="s">
        <v>105</v>
      </c>
      <c r="M13" s="118" t="s">
        <v>106</v>
      </c>
      <c r="N13" s="118" t="s">
        <v>75</v>
      </c>
      <c r="O13" s="860" t="s">
        <v>76</v>
      </c>
      <c r="P13" s="858" t="s">
        <v>107</v>
      </c>
      <c r="Q13" s="1786" t="s">
        <v>108</v>
      </c>
      <c r="R13" s="1786"/>
      <c r="S13" s="1786" t="s">
        <v>79</v>
      </c>
      <c r="T13" s="1786"/>
      <c r="U13" s="857" t="s">
        <v>73</v>
      </c>
      <c r="V13" s="119" t="s">
        <v>777</v>
      </c>
    </row>
    <row r="14" spans="1:22">
      <c r="A14" s="989">
        <v>45533</v>
      </c>
      <c r="B14" s="877">
        <v>0.15625</v>
      </c>
      <c r="C14" s="760">
        <v>0.21875</v>
      </c>
      <c r="D14" s="1733" t="s">
        <v>1632</v>
      </c>
      <c r="E14" s="1734"/>
      <c r="F14" s="1741"/>
      <c r="G14" s="377"/>
      <c r="H14" s="59">
        <v>1</v>
      </c>
      <c r="I14" s="59">
        <v>311</v>
      </c>
      <c r="J14" s="59" t="s">
        <v>1640</v>
      </c>
      <c r="K14" s="59" t="s">
        <v>1261</v>
      </c>
      <c r="L14" s="59">
        <v>0</v>
      </c>
      <c r="M14" s="59">
        <v>507</v>
      </c>
      <c r="N14" s="59">
        <v>507</v>
      </c>
      <c r="O14" s="59">
        <v>9.75</v>
      </c>
      <c r="P14" s="767">
        <v>9.75</v>
      </c>
      <c r="Q14" s="1785">
        <v>52</v>
      </c>
      <c r="R14" s="1785"/>
      <c r="S14" s="1787" t="s">
        <v>1692</v>
      </c>
      <c r="T14" s="1787"/>
      <c r="U14" s="25">
        <v>5332244</v>
      </c>
      <c r="V14" s="61"/>
    </row>
    <row r="15" spans="1:22">
      <c r="A15" s="989">
        <v>45533</v>
      </c>
      <c r="B15" s="877">
        <v>0.53125</v>
      </c>
      <c r="C15" s="760">
        <v>0.83333333333333337</v>
      </c>
      <c r="D15" s="1733" t="s">
        <v>1634</v>
      </c>
      <c r="E15" s="1734"/>
      <c r="F15" s="1741"/>
      <c r="G15" s="377"/>
      <c r="H15" s="59">
        <v>2</v>
      </c>
      <c r="I15" s="59">
        <v>222</v>
      </c>
      <c r="J15" s="59" t="s">
        <v>1329</v>
      </c>
      <c r="K15" s="59" t="s">
        <v>1641</v>
      </c>
      <c r="L15" s="59">
        <v>507</v>
      </c>
      <c r="M15" s="59">
        <v>1646</v>
      </c>
      <c r="N15" s="59">
        <v>1139</v>
      </c>
      <c r="O15" s="59">
        <v>17</v>
      </c>
      <c r="P15" s="861">
        <v>17</v>
      </c>
      <c r="Q15" s="1785">
        <f>N15/P15</f>
        <v>67</v>
      </c>
      <c r="R15" s="1785"/>
      <c r="S15" s="1787" t="s">
        <v>1642</v>
      </c>
      <c r="T15" s="1787"/>
      <c r="U15" s="59">
        <v>73833</v>
      </c>
      <c r="V15" s="61"/>
    </row>
    <row r="16" spans="1:22">
      <c r="A16" s="989">
        <v>45533</v>
      </c>
      <c r="B16" s="877">
        <v>0.90625</v>
      </c>
      <c r="C16" s="760">
        <v>0.95833333333333337</v>
      </c>
      <c r="D16" s="1733" t="s">
        <v>1635</v>
      </c>
      <c r="E16" s="1734"/>
      <c r="F16" s="1741"/>
      <c r="G16" s="377"/>
      <c r="H16" s="59">
        <v>3</v>
      </c>
      <c r="I16" s="59">
        <v>156</v>
      </c>
      <c r="J16" s="59" t="s">
        <v>1489</v>
      </c>
      <c r="K16" s="59" t="s">
        <v>1490</v>
      </c>
      <c r="L16" s="59">
        <v>1646</v>
      </c>
      <c r="M16" s="59">
        <v>4178</v>
      </c>
      <c r="N16" s="59">
        <f>M16-L16</f>
        <v>2532</v>
      </c>
      <c r="O16" s="59">
        <v>56.75</v>
      </c>
      <c r="P16" s="861">
        <v>56.75</v>
      </c>
      <c r="Q16" s="1739">
        <v>44.62</v>
      </c>
      <c r="R16" s="1755"/>
      <c r="S16" s="1787" t="s">
        <v>1690</v>
      </c>
      <c r="T16" s="1787"/>
      <c r="U16" s="1055">
        <v>5332156</v>
      </c>
      <c r="V16" s="61"/>
    </row>
    <row r="17" spans="1:22">
      <c r="A17" s="989">
        <v>45535</v>
      </c>
      <c r="B17" s="877">
        <v>0.19791666666666666</v>
      </c>
      <c r="C17" s="760">
        <v>0.75</v>
      </c>
      <c r="D17" s="1733" t="s">
        <v>1636</v>
      </c>
      <c r="E17" s="1734"/>
      <c r="F17" s="1741"/>
      <c r="G17" s="377"/>
      <c r="H17" s="1690" t="s">
        <v>768</v>
      </c>
      <c r="I17" s="1694"/>
      <c r="J17" s="1694"/>
      <c r="K17" s="1694"/>
      <c r="L17" s="1694"/>
      <c r="M17" s="1694"/>
      <c r="N17" s="1694"/>
      <c r="O17" s="1694"/>
      <c r="P17" s="1694"/>
      <c r="Q17" s="1694"/>
      <c r="R17" s="1694"/>
      <c r="S17" s="1694" t="str">
        <f>IF(N17="","",N17/O17)</f>
        <v/>
      </c>
      <c r="T17" s="1694"/>
      <c r="U17" s="1694"/>
      <c r="V17" s="1695"/>
    </row>
    <row r="18" spans="1:22">
      <c r="A18" s="989">
        <v>45536</v>
      </c>
      <c r="B18" s="877">
        <v>0</v>
      </c>
      <c r="C18" s="760">
        <v>0.95833333333333337</v>
      </c>
      <c r="D18" s="1733" t="s">
        <v>1637</v>
      </c>
      <c r="E18" s="1734"/>
      <c r="F18" s="1741"/>
      <c r="G18" s="377"/>
      <c r="H18" s="70" t="s">
        <v>28</v>
      </c>
      <c r="I18" s="860" t="s">
        <v>15</v>
      </c>
      <c r="J18" s="860" t="s">
        <v>770</v>
      </c>
      <c r="K18" s="860" t="s">
        <v>769</v>
      </c>
      <c r="L18" s="860" t="s">
        <v>771</v>
      </c>
      <c r="M18" s="118" t="s">
        <v>772</v>
      </c>
      <c r="N18" s="118" t="s">
        <v>105</v>
      </c>
      <c r="O18" s="118" t="s">
        <v>106</v>
      </c>
      <c r="P18" s="118" t="s">
        <v>75</v>
      </c>
      <c r="Q18" s="1752" t="s">
        <v>76</v>
      </c>
      <c r="R18" s="1756"/>
      <c r="S18" s="860" t="s">
        <v>108</v>
      </c>
      <c r="T18" s="860" t="s">
        <v>79</v>
      </c>
      <c r="U18" s="857" t="s">
        <v>73</v>
      </c>
      <c r="V18" s="119" t="s">
        <v>109</v>
      </c>
    </row>
    <row r="19" spans="1:22">
      <c r="A19" s="989">
        <v>45537</v>
      </c>
      <c r="B19" s="877">
        <v>0</v>
      </c>
      <c r="C19" s="760">
        <v>0.98958333333333337</v>
      </c>
      <c r="D19" s="1733" t="s">
        <v>1638</v>
      </c>
      <c r="E19" s="1734"/>
      <c r="F19" s="1741"/>
      <c r="G19" s="372"/>
      <c r="H19" s="767">
        <v>2</v>
      </c>
      <c r="I19" s="767">
        <v>172</v>
      </c>
      <c r="J19" s="767" t="s">
        <v>1075</v>
      </c>
      <c r="K19" s="767">
        <v>1.75</v>
      </c>
      <c r="L19" s="767">
        <v>7.9000000000000001E-2</v>
      </c>
      <c r="M19" s="767">
        <v>14.2</v>
      </c>
      <c r="N19" s="767">
        <v>507</v>
      </c>
      <c r="O19" s="767">
        <v>1641</v>
      </c>
      <c r="P19" s="861">
        <f>O19-N19</f>
        <v>1134</v>
      </c>
      <c r="Q19" s="1739">
        <v>17</v>
      </c>
      <c r="R19" s="1755"/>
      <c r="S19" s="855">
        <f>P19/Q19</f>
        <v>66.705882352941174</v>
      </c>
      <c r="T19" s="767" t="s">
        <v>1079</v>
      </c>
      <c r="U19" s="767">
        <v>67536407</v>
      </c>
      <c r="V19" s="61"/>
    </row>
    <row r="20" spans="1:22">
      <c r="A20" s="989">
        <v>45538</v>
      </c>
      <c r="B20" s="877">
        <v>0.44791666666666669</v>
      </c>
      <c r="C20" s="760">
        <v>0.98958333333333337</v>
      </c>
      <c r="D20" s="1733" t="s">
        <v>1639</v>
      </c>
      <c r="E20" s="1734"/>
      <c r="F20" s="1741"/>
      <c r="G20" s="380"/>
      <c r="H20" s="59">
        <v>3</v>
      </c>
      <c r="I20" s="59">
        <v>133</v>
      </c>
      <c r="J20" s="59" t="s">
        <v>1075</v>
      </c>
      <c r="K20" s="59">
        <v>1.5</v>
      </c>
      <c r="L20" s="59">
        <v>0.19800000000000001</v>
      </c>
      <c r="M20" s="59">
        <v>11</v>
      </c>
      <c r="N20" s="59">
        <v>1641</v>
      </c>
      <c r="O20" s="59">
        <v>4178</v>
      </c>
      <c r="P20" s="861">
        <v>2945</v>
      </c>
      <c r="Q20" s="1739">
        <v>56.75</v>
      </c>
      <c r="R20" s="1755"/>
      <c r="S20" s="855">
        <v>36.799999999999997</v>
      </c>
      <c r="T20" s="59" t="s">
        <v>1079</v>
      </c>
      <c r="U20" s="59" t="s">
        <v>1691</v>
      </c>
      <c r="V20" s="60"/>
    </row>
    <row r="21" spans="1:22">
      <c r="A21" s="989">
        <v>45539</v>
      </c>
      <c r="B21" s="877">
        <v>1.0416666666666666E-2</v>
      </c>
      <c r="C21" s="760">
        <v>0.92708333333333337</v>
      </c>
      <c r="D21" s="1733" t="s">
        <v>1671</v>
      </c>
      <c r="E21" s="1734"/>
      <c r="F21" s="1741"/>
      <c r="G21" s="380"/>
      <c r="H21" s="387"/>
      <c r="I21" s="387"/>
      <c r="J21" s="387"/>
      <c r="K21" s="387"/>
      <c r="L21" s="387"/>
      <c r="M21" s="387"/>
      <c r="N21" s="387"/>
      <c r="O21" s="387"/>
      <c r="P21" s="387"/>
      <c r="Q21" s="387"/>
      <c r="R21" s="387"/>
      <c r="S21" s="387"/>
      <c r="T21" s="387"/>
      <c r="U21" s="387"/>
      <c r="V21" s="388"/>
    </row>
    <row r="22" spans="1:22">
      <c r="A22" s="989">
        <v>45540</v>
      </c>
      <c r="B22" s="877">
        <v>0</v>
      </c>
      <c r="C22" s="760">
        <v>0.9375</v>
      </c>
      <c r="D22" s="1733" t="s">
        <v>1672</v>
      </c>
      <c r="E22" s="1734"/>
      <c r="F22" s="1741"/>
      <c r="G22" s="380"/>
      <c r="H22" s="1788" t="s">
        <v>36</v>
      </c>
      <c r="I22" s="1728"/>
      <c r="J22" s="1728"/>
      <c r="K22" s="1728"/>
      <c r="L22" s="1728"/>
      <c r="M22" s="1728"/>
      <c r="N22" s="1728"/>
      <c r="O22" s="1728"/>
      <c r="P22" s="1728"/>
      <c r="Q22" s="1728"/>
      <c r="R22" s="1728"/>
      <c r="S22" s="1728"/>
      <c r="T22" s="1728"/>
      <c r="U22" s="1728"/>
      <c r="V22" s="1789"/>
    </row>
    <row r="23" spans="1:22">
      <c r="A23" s="989">
        <v>45541</v>
      </c>
      <c r="B23" s="877">
        <v>0</v>
      </c>
      <c r="C23" s="760">
        <v>0.94791666666666663</v>
      </c>
      <c r="D23" s="1733" t="s">
        <v>1673</v>
      </c>
      <c r="E23" s="1734"/>
      <c r="F23" s="1741"/>
      <c r="G23" s="380"/>
      <c r="H23" s="1752" t="s">
        <v>111</v>
      </c>
      <c r="I23" s="1756"/>
      <c r="J23" s="70" t="s">
        <v>23</v>
      </c>
      <c r="K23" s="120" t="s">
        <v>112</v>
      </c>
      <c r="L23" s="1752" t="s">
        <v>113</v>
      </c>
      <c r="M23" s="1753"/>
      <c r="N23" s="1753"/>
      <c r="O23" s="1753"/>
      <c r="P23" s="1753"/>
      <c r="Q23" s="1753"/>
      <c r="R23" s="1753"/>
      <c r="S23" s="1756"/>
      <c r="T23" s="70" t="s">
        <v>114</v>
      </c>
      <c r="U23" s="860" t="s">
        <v>115</v>
      </c>
      <c r="V23" s="124" t="s">
        <v>41</v>
      </c>
    </row>
    <row r="24" spans="1:22">
      <c r="A24" s="989">
        <v>45542</v>
      </c>
      <c r="B24" s="877">
        <v>0</v>
      </c>
      <c r="C24" s="760">
        <v>0.98958333333333337</v>
      </c>
      <c r="D24" s="1733" t="s">
        <v>1674</v>
      </c>
      <c r="E24" s="1734"/>
      <c r="F24" s="1741"/>
      <c r="G24" s="380"/>
      <c r="H24" s="121" t="s">
        <v>116</v>
      </c>
      <c r="I24" s="123"/>
      <c r="J24" s="1038" t="s">
        <v>1643</v>
      </c>
      <c r="K24" s="59">
        <v>28</v>
      </c>
      <c r="L24" s="1733" t="str">
        <f>'DATA SHEET'!U56</f>
        <v>Magnum 1600 w/ 2% MCA-1, 1% MCA-2, 0.20% MCDF-p, 2% MCLC-2, and 0.10% MCLC-F</v>
      </c>
      <c r="M24" s="1734"/>
      <c r="N24" s="1734"/>
      <c r="O24" s="1734"/>
      <c r="P24" s="1734"/>
      <c r="Q24" s="1734"/>
      <c r="R24" s="1734"/>
      <c r="S24" s="1741"/>
      <c r="T24" s="59">
        <v>0</v>
      </c>
      <c r="U24" s="865">
        <v>273</v>
      </c>
      <c r="V24" s="60">
        <v>3</v>
      </c>
    </row>
    <row r="25" spans="1:22">
      <c r="A25" s="989">
        <v>45543</v>
      </c>
      <c r="B25" s="877">
        <v>0</v>
      </c>
      <c r="C25" s="760">
        <v>0.98958333333333337</v>
      </c>
      <c r="D25" s="1733" t="s">
        <v>1693</v>
      </c>
      <c r="E25" s="1734"/>
      <c r="F25" s="1741"/>
      <c r="G25" s="380"/>
      <c r="H25" s="1752" t="s">
        <v>922</v>
      </c>
      <c r="I25" s="1756"/>
      <c r="J25" s="59">
        <v>950</v>
      </c>
      <c r="K25" s="59">
        <f>'DATA SHEET'!K57</f>
        <v>15.5</v>
      </c>
      <c r="L25" s="1733" t="str">
        <f>'DATA SHEET'!U57</f>
        <v>MAG EV 1400-BC with .5% MCA-2, 3% PDC-13, .5% MCFW-1, .2% MCR-3, .2% MCDF-P, 2% MCLC-2, .1% MCLC-F</v>
      </c>
      <c r="M25" s="1734"/>
      <c r="N25" s="1734"/>
      <c r="O25" s="1734"/>
      <c r="P25" s="1734"/>
      <c r="Q25" s="1734"/>
      <c r="R25" s="1734"/>
      <c r="S25" s="1741"/>
      <c r="T25" s="59">
        <v>0</v>
      </c>
      <c r="U25" s="865">
        <v>950</v>
      </c>
      <c r="V25" s="60"/>
    </row>
    <row r="26" spans="1:22">
      <c r="A26" s="989">
        <v>45544</v>
      </c>
      <c r="B26" s="877">
        <v>0.17708333333333334</v>
      </c>
      <c r="C26" s="760">
        <v>0.98958333333333337</v>
      </c>
      <c r="D26" s="1733" t="s">
        <v>1949</v>
      </c>
      <c r="E26" s="1734"/>
      <c r="F26" s="1741"/>
      <c r="G26" s="380"/>
      <c r="H26" s="1752" t="s">
        <v>923</v>
      </c>
      <c r="I26" s="1756"/>
      <c r="J26" s="59">
        <v>1460</v>
      </c>
      <c r="K26" s="59">
        <f>'DATA SHEET'!K58</f>
        <v>11</v>
      </c>
      <c r="L26" s="1733" t="str">
        <f>'DATA SHEET'!U58</f>
        <v xml:space="preserve"> 11 TON MAG EV 1550-BC + 0.70% MCFL-1 + 0.50% MCFW-1 + 1.00% MCFW-2 + 0.15% MCR-3 +0.20% MCDF-P + 2.00% MCLC-2 + 0.10% MCLC-F</v>
      </c>
      <c r="M26" s="1734"/>
      <c r="N26" s="1734"/>
      <c r="O26" s="1734"/>
      <c r="P26" s="1734"/>
      <c r="Q26" s="1734"/>
      <c r="R26" s="1734"/>
      <c r="S26" s="1741"/>
      <c r="T26" s="59">
        <v>950</v>
      </c>
      <c r="U26" s="865">
        <v>1641</v>
      </c>
      <c r="V26" s="60">
        <v>9</v>
      </c>
    </row>
    <row r="27" spans="1:22">
      <c r="A27" s="989">
        <v>45545</v>
      </c>
      <c r="B27" s="877">
        <v>0.14583333333333334</v>
      </c>
      <c r="C27" s="760">
        <v>0.64583333333333337</v>
      </c>
      <c r="D27" s="1733" t="s">
        <v>1947</v>
      </c>
      <c r="E27" s="1734"/>
      <c r="F27" s="1741"/>
      <c r="G27" s="380"/>
      <c r="H27" s="121" t="s">
        <v>242</v>
      </c>
      <c r="I27" s="123"/>
      <c r="J27" s="59"/>
      <c r="K27" s="59">
        <f>'DATA SHEET'!K59:M59</f>
        <v>0</v>
      </c>
      <c r="L27" s="1733">
        <f>'DATA SHEET'!U59</f>
        <v>0</v>
      </c>
      <c r="M27" s="1734"/>
      <c r="N27" s="1734"/>
      <c r="O27" s="1734"/>
      <c r="P27" s="1734"/>
      <c r="Q27" s="1734"/>
      <c r="R27" s="1734"/>
      <c r="S27" s="1741"/>
      <c r="T27" s="59"/>
      <c r="U27" s="865"/>
      <c r="V27" s="60"/>
    </row>
    <row r="28" spans="1:22">
      <c r="A28" s="846">
        <v>45546</v>
      </c>
      <c r="B28" s="877">
        <v>7.2916666666666671E-2</v>
      </c>
      <c r="C28" s="760">
        <v>0.25</v>
      </c>
      <c r="D28" s="1733" t="s">
        <v>1948</v>
      </c>
      <c r="E28" s="1734"/>
      <c r="F28" s="1741"/>
      <c r="G28" s="380"/>
      <c r="H28" s="121" t="s">
        <v>117</v>
      </c>
      <c r="I28" s="123"/>
      <c r="J28" s="1739" t="str">
        <f>'DATA SHEET'!H56</f>
        <v>Magnum</v>
      </c>
      <c r="K28" s="1352"/>
      <c r="L28" s="1352"/>
      <c r="M28" s="1352"/>
      <c r="N28" s="1352"/>
      <c r="O28" s="1352"/>
      <c r="P28" s="1352"/>
      <c r="Q28" s="1352"/>
      <c r="R28" s="1352"/>
      <c r="S28" s="1352"/>
      <c r="T28" s="1352"/>
      <c r="U28" s="1352"/>
      <c r="V28" s="1740"/>
    </row>
    <row r="29" spans="1:22">
      <c r="A29" s="846">
        <v>45546</v>
      </c>
      <c r="B29" s="877">
        <v>0.25</v>
      </c>
      <c r="C29" s="760">
        <v>0.33333333333333331</v>
      </c>
      <c r="D29" s="1733" t="s">
        <v>1954</v>
      </c>
      <c r="E29" s="1734"/>
      <c r="F29" s="1741"/>
      <c r="G29" s="380"/>
      <c r="H29" s="304"/>
      <c r="I29" s="304"/>
      <c r="J29" s="304"/>
      <c r="K29" s="304"/>
      <c r="L29" s="304"/>
      <c r="M29" s="304"/>
      <c r="N29" s="304"/>
      <c r="O29" s="304"/>
      <c r="P29" s="304"/>
      <c r="Q29" s="304"/>
      <c r="R29" s="304"/>
      <c r="S29" s="304"/>
      <c r="T29" s="304"/>
      <c r="U29" s="304"/>
      <c r="V29" s="883"/>
    </row>
    <row r="30" spans="1:22">
      <c r="A30" s="846"/>
      <c r="B30" s="877"/>
      <c r="C30" s="760"/>
      <c r="D30" s="1733"/>
      <c r="E30" s="1734"/>
      <c r="F30" s="1741"/>
      <c r="G30" s="380"/>
      <c r="H30" s="1693" t="s">
        <v>270</v>
      </c>
      <c r="I30" s="1694"/>
      <c r="J30" s="1694"/>
      <c r="K30" s="1694"/>
      <c r="L30" s="1694"/>
      <c r="M30" s="1694"/>
      <c r="N30" s="1694"/>
      <c r="O30" s="1694"/>
      <c r="P30" s="1694"/>
      <c r="Q30" s="1694"/>
      <c r="R30" s="1694"/>
      <c r="S30" s="1694"/>
      <c r="T30" s="1694"/>
      <c r="U30" s="1694"/>
      <c r="V30" s="1695"/>
    </row>
    <row r="31" spans="1:22">
      <c r="A31" s="846"/>
      <c r="B31" s="877"/>
      <c r="C31" s="760"/>
      <c r="D31" s="1733"/>
      <c r="E31" s="1734"/>
      <c r="F31" s="1741"/>
      <c r="G31" s="380"/>
      <c r="H31" s="120" t="s">
        <v>271</v>
      </c>
      <c r="I31" s="59"/>
      <c r="J31" s="70" t="s">
        <v>272</v>
      </c>
      <c r="K31" s="58"/>
      <c r="L31" s="70" t="s">
        <v>273</v>
      </c>
      <c r="M31" s="58"/>
      <c r="N31" s="70" t="s">
        <v>115</v>
      </c>
      <c r="O31" s="1742"/>
      <c r="P31" s="1743"/>
      <c r="Q31" s="1744"/>
      <c r="R31" s="856" t="s">
        <v>274</v>
      </c>
      <c r="S31" s="860"/>
      <c r="T31" s="1736"/>
      <c r="U31" s="1747"/>
      <c r="V31" s="1748"/>
    </row>
    <row r="32" spans="1:22">
      <c r="A32" s="846"/>
      <c r="B32" s="877"/>
      <c r="C32" s="760"/>
      <c r="D32" s="1733"/>
      <c r="E32" s="1734"/>
      <c r="F32" s="1741"/>
      <c r="G32" s="380"/>
      <c r="H32" s="120" t="s">
        <v>271</v>
      </c>
      <c r="I32" s="59"/>
      <c r="J32" s="70" t="s">
        <v>272</v>
      </c>
      <c r="K32" s="58"/>
      <c r="L32" s="70" t="s">
        <v>273</v>
      </c>
      <c r="M32" s="58"/>
      <c r="N32" s="70" t="s">
        <v>115</v>
      </c>
      <c r="O32" s="1742"/>
      <c r="P32" s="1743"/>
      <c r="Q32" s="1744"/>
      <c r="R32" s="1745" t="s">
        <v>274</v>
      </c>
      <c r="S32" s="1746"/>
      <c r="T32" s="1736"/>
      <c r="U32" s="1737"/>
      <c r="V32" s="1738"/>
    </row>
    <row r="33" spans="1:22">
      <c r="A33" s="846"/>
      <c r="B33" s="877"/>
      <c r="C33" s="760"/>
      <c r="D33" s="1733"/>
      <c r="E33" s="1734"/>
      <c r="F33" s="1741"/>
      <c r="G33" s="380"/>
      <c r="H33" s="120" t="s">
        <v>271</v>
      </c>
      <c r="I33" s="59"/>
      <c r="J33" s="70" t="s">
        <v>272</v>
      </c>
      <c r="K33" s="58"/>
      <c r="L33" s="70" t="s">
        <v>273</v>
      </c>
      <c r="M33" s="58"/>
      <c r="N33" s="70" t="s">
        <v>115</v>
      </c>
      <c r="O33" s="1742"/>
      <c r="P33" s="1743"/>
      <c r="Q33" s="1744"/>
      <c r="R33" s="1745" t="s">
        <v>274</v>
      </c>
      <c r="S33" s="1746"/>
      <c r="T33" s="1736"/>
      <c r="U33" s="1737"/>
      <c r="V33" s="1738"/>
    </row>
    <row r="34" spans="1:22">
      <c r="A34" s="846"/>
      <c r="B34" s="877"/>
      <c r="C34" s="760"/>
      <c r="D34" s="1733"/>
      <c r="E34" s="1734"/>
      <c r="F34" s="1741"/>
      <c r="G34" s="380"/>
      <c r="H34" s="120" t="s">
        <v>271</v>
      </c>
      <c r="I34" s="59"/>
      <c r="J34" s="70" t="s">
        <v>272</v>
      </c>
      <c r="K34" s="58"/>
      <c r="L34" s="70" t="s">
        <v>273</v>
      </c>
      <c r="M34" s="58"/>
      <c r="N34" s="70" t="s">
        <v>115</v>
      </c>
      <c r="O34" s="1742"/>
      <c r="P34" s="1743"/>
      <c r="Q34" s="1744"/>
      <c r="R34" s="1745" t="s">
        <v>274</v>
      </c>
      <c r="S34" s="1746"/>
      <c r="T34" s="1736"/>
      <c r="U34" s="1737"/>
      <c r="V34" s="1738"/>
    </row>
    <row r="35" spans="1:22">
      <c r="A35" s="846"/>
      <c r="B35" s="877"/>
      <c r="C35" s="760"/>
      <c r="D35" s="1733"/>
      <c r="E35" s="1734"/>
      <c r="F35" s="1741"/>
      <c r="G35" s="380"/>
      <c r="H35" s="389"/>
      <c r="I35" s="389"/>
      <c r="J35" s="372"/>
      <c r="K35" s="224"/>
      <c r="L35" s="224"/>
      <c r="M35" s="224"/>
      <c r="N35" s="224"/>
      <c r="O35" s="224"/>
      <c r="P35" s="224"/>
      <c r="Q35" s="224"/>
      <c r="R35" s="224"/>
      <c r="S35" s="224"/>
      <c r="T35" s="224"/>
      <c r="U35" s="224"/>
      <c r="V35" s="390"/>
    </row>
    <row r="36" spans="1:22">
      <c r="A36" s="846"/>
      <c r="B36" s="877"/>
      <c r="C36" s="760"/>
      <c r="D36" s="1733"/>
      <c r="E36" s="1734"/>
      <c r="F36" s="1741"/>
      <c r="G36" s="380"/>
      <c r="H36" s="1750" t="s">
        <v>118</v>
      </c>
      <c r="I36" s="1751"/>
      <c r="J36" s="1751"/>
      <c r="K36" s="1751"/>
      <c r="L36" s="1751"/>
      <c r="M36" s="1751"/>
      <c r="N36" s="1751"/>
      <c r="O36" s="1751"/>
      <c r="P36" s="1751"/>
      <c r="Q36" s="224"/>
      <c r="R36" s="1693" t="s">
        <v>119</v>
      </c>
      <c r="S36" s="1694"/>
      <c r="T36" s="1694"/>
      <c r="U36" s="1694"/>
      <c r="V36" s="1695"/>
    </row>
    <row r="37" spans="1:22">
      <c r="A37" s="393"/>
      <c r="B37" s="394"/>
      <c r="C37" s="395"/>
      <c r="D37" s="859"/>
      <c r="E37" s="1757"/>
      <c r="F37" s="1757"/>
      <c r="G37" s="381"/>
      <c r="H37" s="1758" t="s">
        <v>120</v>
      </c>
      <c r="I37" s="1758" t="s">
        <v>131</v>
      </c>
      <c r="J37" s="1752" t="s">
        <v>121</v>
      </c>
      <c r="K37" s="1756"/>
      <c r="L37" s="1749" t="s">
        <v>24</v>
      </c>
      <c r="M37" s="1749"/>
      <c r="N37" s="1749"/>
      <c r="O37" s="1749"/>
      <c r="P37" s="1749"/>
      <c r="Q37" s="383"/>
      <c r="R37" s="857" t="s">
        <v>114</v>
      </c>
      <c r="S37" s="70" t="s">
        <v>115</v>
      </c>
      <c r="T37" s="1752" t="s">
        <v>137</v>
      </c>
      <c r="U37" s="1753"/>
      <c r="V37" s="1754"/>
    </row>
    <row r="38" spans="1:22">
      <c r="A38" s="402" t="s">
        <v>266</v>
      </c>
      <c r="B38" s="862"/>
      <c r="C38" s="863"/>
      <c r="D38" s="1693" t="s">
        <v>122</v>
      </c>
      <c r="E38" s="1694"/>
      <c r="F38" s="1699"/>
      <c r="G38" s="382"/>
      <c r="H38" s="1759"/>
      <c r="I38" s="1759"/>
      <c r="J38" s="860" t="s">
        <v>114</v>
      </c>
      <c r="K38" s="860" t="s">
        <v>115</v>
      </c>
      <c r="L38" s="1749"/>
      <c r="M38" s="1749"/>
      <c r="N38" s="1749"/>
      <c r="O38" s="1749"/>
      <c r="P38" s="1749"/>
      <c r="Q38" s="377"/>
      <c r="R38" s="59">
        <v>0</v>
      </c>
      <c r="S38" s="854">
        <v>507</v>
      </c>
      <c r="T38" s="1733" t="s">
        <v>891</v>
      </c>
      <c r="U38" s="1734"/>
      <c r="V38" s="1735"/>
    </row>
    <row r="39" spans="1:22">
      <c r="A39" s="125" t="s">
        <v>123</v>
      </c>
      <c r="B39" s="860" t="s">
        <v>351</v>
      </c>
      <c r="C39" s="860" t="s">
        <v>352</v>
      </c>
      <c r="D39" s="860" t="s">
        <v>28</v>
      </c>
      <c r="E39" s="70" t="s">
        <v>351</v>
      </c>
      <c r="F39" s="70" t="s">
        <v>352</v>
      </c>
      <c r="G39" s="377"/>
      <c r="H39" s="865"/>
      <c r="I39" s="865"/>
      <c r="J39" s="865"/>
      <c r="K39" s="855"/>
      <c r="L39" s="1505"/>
      <c r="M39" s="1505"/>
      <c r="N39" s="1505"/>
      <c r="O39" s="1505"/>
      <c r="P39" s="1505"/>
      <c r="Q39" s="377"/>
      <c r="R39" s="59">
        <v>507</v>
      </c>
      <c r="S39" s="854">
        <v>1100</v>
      </c>
      <c r="T39" s="1733" t="s">
        <v>970</v>
      </c>
      <c r="U39" s="1734"/>
      <c r="V39" s="1735"/>
    </row>
    <row r="40" spans="1:22">
      <c r="A40" s="125"/>
      <c r="B40" s="860"/>
      <c r="C40" s="860"/>
      <c r="D40" s="860"/>
      <c r="E40" s="70"/>
      <c r="F40" s="70"/>
      <c r="G40" s="383"/>
      <c r="H40" s="865"/>
      <c r="I40" s="865"/>
      <c r="J40" s="865"/>
      <c r="K40" s="865"/>
      <c r="L40" s="1505"/>
      <c r="M40" s="1505"/>
      <c r="N40" s="1505"/>
      <c r="O40" s="1505"/>
      <c r="P40" s="1505"/>
      <c r="Q40" s="377"/>
      <c r="R40" s="59">
        <v>1100</v>
      </c>
      <c r="S40" s="854">
        <v>1641</v>
      </c>
      <c r="T40" s="1733" t="s">
        <v>1044</v>
      </c>
      <c r="U40" s="1734"/>
      <c r="V40" s="1735"/>
    </row>
    <row r="41" spans="1:22">
      <c r="A41" s="64"/>
      <c r="B41" s="866"/>
      <c r="C41" s="866"/>
      <c r="D41" s="865"/>
      <c r="E41" s="59"/>
      <c r="F41" s="59"/>
      <c r="G41" s="377"/>
      <c r="H41" s="865"/>
      <c r="I41" s="865"/>
      <c r="J41" s="865"/>
      <c r="K41" s="865"/>
      <c r="L41" s="1505"/>
      <c r="M41" s="1505"/>
      <c r="N41" s="1505"/>
      <c r="O41" s="1505"/>
      <c r="P41" s="1505"/>
      <c r="Q41" s="377"/>
      <c r="R41" s="59">
        <v>1641</v>
      </c>
      <c r="S41" s="854">
        <v>4184</v>
      </c>
      <c r="T41" s="1733" t="s">
        <v>1044</v>
      </c>
      <c r="U41" s="1734"/>
      <c r="V41" s="1735"/>
    </row>
    <row r="42" spans="1:22">
      <c r="A42" s="64"/>
      <c r="B42" s="866"/>
      <c r="C42" s="866"/>
      <c r="D42" s="865"/>
      <c r="E42" s="59"/>
      <c r="F42" s="59"/>
      <c r="G42" s="377"/>
      <c r="H42" s="865"/>
      <c r="I42" s="865"/>
      <c r="J42" s="865"/>
      <c r="K42" s="865"/>
      <c r="L42" s="1505"/>
      <c r="M42" s="1505"/>
      <c r="N42" s="1505"/>
      <c r="O42" s="1505"/>
      <c r="P42" s="1505"/>
      <c r="Q42" s="377"/>
      <c r="R42" s="1752" t="s">
        <v>13</v>
      </c>
      <c r="S42" s="1756"/>
      <c r="T42" s="1739" t="str">
        <f>'DATA SHEET'!H51</f>
        <v>Blackstone</v>
      </c>
      <c r="U42" s="1737"/>
      <c r="V42" s="1738"/>
    </row>
    <row r="43" spans="1:22">
      <c r="A43" s="1765" t="s">
        <v>355</v>
      </c>
      <c r="B43" s="1766"/>
      <c r="C43" s="1767"/>
      <c r="D43" s="865"/>
      <c r="E43" s="59"/>
      <c r="F43" s="59"/>
      <c r="G43" s="380"/>
      <c r="H43" s="391"/>
      <c r="I43" s="304"/>
      <c r="J43" s="304"/>
      <c r="K43" s="304"/>
      <c r="L43" s="304"/>
      <c r="M43" s="304"/>
      <c r="N43" s="304"/>
      <c r="O43" s="304"/>
      <c r="P43" s="304"/>
      <c r="Q43" s="304"/>
      <c r="R43" s="304"/>
      <c r="S43" s="304"/>
      <c r="T43" s="304"/>
      <c r="U43" s="304"/>
      <c r="V43" s="392"/>
    </row>
    <row r="44" spans="1:22">
      <c r="A44" s="125" t="s">
        <v>123</v>
      </c>
      <c r="B44" s="860" t="s">
        <v>351</v>
      </c>
      <c r="C44" s="860" t="s">
        <v>352</v>
      </c>
      <c r="D44" s="865"/>
      <c r="E44" s="59"/>
      <c r="F44" s="59"/>
      <c r="G44" s="380"/>
      <c r="H44" s="1693" t="s">
        <v>124</v>
      </c>
      <c r="I44" s="1768"/>
      <c r="J44" s="1768"/>
      <c r="K44" s="1768"/>
      <c r="L44" s="1768"/>
      <c r="M44" s="1768"/>
      <c r="N44" s="1768"/>
      <c r="O44" s="1768"/>
      <c r="P44" s="1768"/>
      <c r="Q44" s="1768"/>
      <c r="R44" s="1768"/>
      <c r="S44" s="1768"/>
      <c r="T44" s="1768"/>
      <c r="U44" s="1768"/>
      <c r="V44" s="1769"/>
    </row>
    <row r="45" spans="1:22">
      <c r="A45" s="65"/>
      <c r="B45" s="62"/>
      <c r="C45" s="62"/>
      <c r="D45" s="865"/>
      <c r="E45" s="59"/>
      <c r="F45" s="59"/>
      <c r="G45" s="380"/>
      <c r="H45" s="1752" t="s">
        <v>13</v>
      </c>
      <c r="I45" s="1770"/>
      <c r="J45" s="1739" t="str">
        <f>'DATA SHEET'!H64</f>
        <v>Major Pipe</v>
      </c>
      <c r="K45" s="1352"/>
      <c r="L45" s="1352"/>
      <c r="M45" s="1352"/>
      <c r="N45" s="1352"/>
      <c r="O45" s="1352"/>
      <c r="P45" s="1352"/>
      <c r="Q45" s="1352"/>
      <c r="R45" s="1352"/>
      <c r="S45" s="1352"/>
      <c r="T45" s="1352"/>
      <c r="U45" s="1352"/>
      <c r="V45" s="1740"/>
    </row>
    <row r="46" spans="1:22">
      <c r="A46" s="65"/>
      <c r="B46" s="62"/>
      <c r="C46" s="62"/>
      <c r="D46" s="854"/>
      <c r="E46" s="59"/>
      <c r="F46" s="59"/>
      <c r="G46" s="380"/>
      <c r="H46" s="405"/>
      <c r="I46" s="406"/>
      <c r="J46" s="407"/>
      <c r="K46" s="408"/>
      <c r="L46" s="408"/>
      <c r="M46" s="408"/>
      <c r="N46" s="408"/>
      <c r="O46" s="408"/>
      <c r="P46" s="408"/>
      <c r="Q46" s="408"/>
      <c r="R46" s="408"/>
      <c r="S46" s="408"/>
      <c r="T46" s="408"/>
      <c r="U46" s="408"/>
      <c r="V46" s="409"/>
    </row>
    <row r="47" spans="1:22">
      <c r="A47" s="65"/>
      <c r="B47" s="62"/>
      <c r="C47" s="62"/>
      <c r="D47" s="861"/>
      <c r="E47" s="59"/>
      <c r="F47" s="59"/>
      <c r="G47" s="380"/>
      <c r="H47" s="1771" t="s">
        <v>169</v>
      </c>
      <c r="I47" s="1772"/>
      <c r="J47" s="1739" t="str">
        <f>'DATA SHEET'!H65</f>
        <v>Nisku</v>
      </c>
      <c r="K47" s="1737"/>
      <c r="L47" s="1737"/>
      <c r="M47" s="1737"/>
      <c r="N47" s="1737"/>
      <c r="O47" s="1737"/>
      <c r="P47" s="1737"/>
      <c r="Q47" s="1737"/>
      <c r="R47" s="1737"/>
      <c r="S47" s="1737"/>
      <c r="T47" s="1737"/>
      <c r="U47" s="1737"/>
      <c r="V47" s="1738"/>
    </row>
    <row r="48" spans="1:22">
      <c r="A48" s="396"/>
      <c r="B48" s="397"/>
      <c r="C48" s="397"/>
      <c r="D48" s="397"/>
      <c r="E48" s="398"/>
      <c r="F48" s="398"/>
      <c r="G48" s="372"/>
      <c r="H48" s="1778" t="s">
        <v>111</v>
      </c>
      <c r="I48" s="1779"/>
      <c r="J48" s="70" t="s">
        <v>15</v>
      </c>
      <c r="K48" s="70" t="s">
        <v>16</v>
      </c>
      <c r="L48" s="70" t="s">
        <v>18</v>
      </c>
      <c r="M48" s="70" t="s">
        <v>17</v>
      </c>
      <c r="N48" s="70" t="s">
        <v>10</v>
      </c>
      <c r="O48" s="1752" t="s">
        <v>125</v>
      </c>
      <c r="P48" s="1753"/>
      <c r="Q48" s="1753"/>
      <c r="R48" s="1756"/>
      <c r="S48" s="1752" t="s">
        <v>14</v>
      </c>
      <c r="T48" s="1756"/>
      <c r="U48" s="1752" t="s">
        <v>126</v>
      </c>
      <c r="V48" s="1754"/>
    </row>
    <row r="49" spans="1:22">
      <c r="A49" s="403" t="s">
        <v>353</v>
      </c>
      <c r="B49" s="404" t="s">
        <v>354</v>
      </c>
      <c r="C49" s="1773" t="s">
        <v>681</v>
      </c>
      <c r="D49" s="1774"/>
      <c r="E49" s="1774"/>
      <c r="F49" s="1775"/>
      <c r="G49" s="384"/>
      <c r="H49" s="121" t="s">
        <v>116</v>
      </c>
      <c r="I49" s="122"/>
      <c r="J49" s="884">
        <f>'DATA SHEET'!H66</f>
        <v>244.5</v>
      </c>
      <c r="K49" s="884">
        <f>'DATA SHEET'!H68</f>
        <v>48.07</v>
      </c>
      <c r="L49" s="884" t="str">
        <f>'DATA SHEET'!H71</f>
        <v>J-55</v>
      </c>
      <c r="M49" s="884" t="str">
        <f>'DATA SHEET'!H69</f>
        <v>ST&amp;C</v>
      </c>
      <c r="N49" s="884">
        <f>'DATA SHEET'!H70</f>
        <v>3</v>
      </c>
      <c r="O49" s="1739">
        <v>507</v>
      </c>
      <c r="P49" s="1737"/>
      <c r="Q49" s="1737"/>
      <c r="R49" s="1755"/>
      <c r="S49" s="1739" t="s">
        <v>1992</v>
      </c>
      <c r="T49" s="1755"/>
      <c r="U49" s="1351"/>
      <c r="V49" s="1740"/>
    </row>
    <row r="50" spans="1:22">
      <c r="A50" s="66"/>
      <c r="B50" s="126"/>
      <c r="C50" s="1739"/>
      <c r="D50" s="1776"/>
      <c r="E50" s="1776"/>
      <c r="F50" s="1777"/>
      <c r="G50" s="385"/>
      <c r="H50" s="410" t="s">
        <v>167</v>
      </c>
      <c r="I50" s="411"/>
      <c r="J50" s="59">
        <f>'DATA SHEET'!U66</f>
        <v>177.8</v>
      </c>
      <c r="K50" s="59">
        <f>'DATA SHEET'!U68</f>
        <v>34.229999999999997</v>
      </c>
      <c r="L50" s="865" t="s">
        <v>1015</v>
      </c>
      <c r="M50" s="865" t="str">
        <f>'DATA SHEET'!U69</f>
        <v>LT&amp;C</v>
      </c>
      <c r="N50" s="865">
        <v>3</v>
      </c>
      <c r="O50" s="1739">
        <v>1641</v>
      </c>
      <c r="P50" s="1737"/>
      <c r="Q50" s="1737"/>
      <c r="R50" s="1755"/>
      <c r="S50" s="1739" t="s">
        <v>1992</v>
      </c>
      <c r="T50" s="1755"/>
      <c r="U50" s="1351"/>
      <c r="V50" s="1740"/>
    </row>
    <row r="51" spans="1:22">
      <c r="A51" s="66"/>
      <c r="B51" s="126"/>
      <c r="C51" s="1739"/>
      <c r="D51" s="1352"/>
      <c r="E51" s="1352"/>
      <c r="F51" s="1353"/>
      <c r="G51" s="380"/>
      <c r="H51" s="410"/>
      <c r="I51" s="411"/>
      <c r="J51" s="59"/>
      <c r="K51" s="865"/>
      <c r="L51" s="865"/>
      <c r="M51" s="865"/>
      <c r="N51" s="865"/>
      <c r="O51" s="1739"/>
      <c r="P51" s="1737"/>
      <c r="Q51" s="1352"/>
      <c r="R51" s="1353"/>
      <c r="S51" s="1739"/>
      <c r="T51" s="1784"/>
      <c r="U51" s="1783"/>
      <c r="V51" s="1740"/>
    </row>
    <row r="52" spans="1:22">
      <c r="A52" s="66"/>
      <c r="B52" s="126"/>
      <c r="C52" s="1739"/>
      <c r="D52" s="1352"/>
      <c r="E52" s="1352"/>
      <c r="F52" s="1353"/>
      <c r="G52" s="380"/>
      <c r="H52" s="1752" t="s">
        <v>242</v>
      </c>
      <c r="I52" s="1756"/>
      <c r="J52" s="59">
        <f>'DATA SHEET'!AF66</f>
        <v>114.3</v>
      </c>
      <c r="K52" s="865">
        <f>'DATA SHEET'!AF68</f>
        <v>20.09</v>
      </c>
      <c r="L52" s="865" t="str">
        <f>'DATA SHEET'!AF71</f>
        <v>P110</v>
      </c>
      <c r="M52" s="865" t="str">
        <f>'DATA SHEET'!U69</f>
        <v>LT&amp;C</v>
      </c>
      <c r="N52" s="865">
        <f>'DATA SHEET'!U70</f>
        <v>3</v>
      </c>
      <c r="O52" s="1739">
        <v>4176</v>
      </c>
      <c r="P52" s="1737"/>
      <c r="Q52" s="1352"/>
      <c r="R52" s="1353"/>
      <c r="S52" s="1739" t="s">
        <v>1992</v>
      </c>
      <c r="T52" s="1755"/>
      <c r="U52" s="1739" t="s">
        <v>1097</v>
      </c>
      <c r="V52" s="1738"/>
    </row>
    <row r="53" spans="1:22">
      <c r="A53" s="403" t="s">
        <v>353</v>
      </c>
      <c r="B53" s="404" t="s">
        <v>354</v>
      </c>
      <c r="C53" s="1773" t="s">
        <v>682</v>
      </c>
      <c r="D53" s="1774"/>
      <c r="E53" s="1774"/>
      <c r="F53" s="1775"/>
      <c r="G53" s="380"/>
      <c r="H53" s="1752" t="s">
        <v>1043</v>
      </c>
      <c r="I53" s="1756"/>
      <c r="J53" s="59">
        <v>114.3</v>
      </c>
      <c r="K53" s="865">
        <v>20.09</v>
      </c>
      <c r="L53" s="865" t="s">
        <v>1012</v>
      </c>
      <c r="M53" s="865" t="s">
        <v>893</v>
      </c>
      <c r="N53" s="865">
        <f>'DATA SHEET'!AQ70</f>
        <v>3</v>
      </c>
      <c r="O53" s="885"/>
      <c r="P53" s="886">
        <v>1585</v>
      </c>
      <c r="Q53" s="885"/>
      <c r="R53" s="887"/>
      <c r="S53" s="1739" t="s">
        <v>1992</v>
      </c>
      <c r="T53" s="1755"/>
      <c r="U53" s="1351" t="s">
        <v>1098</v>
      </c>
      <c r="V53" s="1740"/>
    </row>
    <row r="54" spans="1:22">
      <c r="A54" s="66"/>
      <c r="B54" s="126"/>
      <c r="C54" s="1739"/>
      <c r="D54" s="1737"/>
      <c r="E54" s="1737"/>
      <c r="F54" s="1755"/>
      <c r="G54" s="380"/>
      <c r="H54" s="1752"/>
      <c r="I54" s="1756"/>
      <c r="J54" s="59"/>
      <c r="K54" s="865"/>
      <c r="L54" s="865"/>
      <c r="M54" s="865"/>
      <c r="N54" s="865"/>
      <c r="O54" s="1739"/>
      <c r="P54" s="1737"/>
      <c r="Q54" s="1737"/>
      <c r="R54" s="1755"/>
      <c r="S54" s="1739"/>
      <c r="T54" s="1755"/>
      <c r="U54" s="1783"/>
      <c r="V54" s="1740"/>
    </row>
    <row r="55" spans="1:22" ht="13.5" thickBot="1">
      <c r="A55" s="67"/>
      <c r="B55" s="864"/>
      <c r="C55" s="1760"/>
      <c r="D55" s="1761"/>
      <c r="E55" s="1761"/>
      <c r="F55" s="1762"/>
      <c r="G55" s="386"/>
      <c r="H55" s="1763"/>
      <c r="I55" s="1764"/>
      <c r="J55" s="68"/>
      <c r="K55" s="69"/>
      <c r="L55" s="69"/>
      <c r="M55" s="69"/>
      <c r="N55" s="69"/>
      <c r="O55" s="1760"/>
      <c r="P55" s="1780"/>
      <c r="Q55" s="1761"/>
      <c r="R55" s="1762"/>
      <c r="S55" s="1781"/>
      <c r="T55" s="1762"/>
      <c r="U55" s="1781"/>
      <c r="V55" s="1782"/>
    </row>
    <row r="56" spans="1:22" ht="13.5" thickTop="1"/>
  </sheetData>
  <sheetProtection algorithmName="SHA-512" hashValue="g5So4gLxv6uxBANACJwrvCJyVL922NDN/V5+In5bXHc/x0hd7aAKaxox829aHcDL19g8R2+wv2ylLpKzxcMFfw==" saltValue="Tmy3F0y/+y28eZTVeNROmw==" spinCount="100000" sheet="1" objects="1" scenarios="1" selectLockedCells="1"/>
  <mergeCells count="146">
    <mergeCell ref="D21:F21"/>
    <mergeCell ref="D22:F22"/>
    <mergeCell ref="D23:F23"/>
    <mergeCell ref="D24:F24"/>
    <mergeCell ref="D25:F25"/>
    <mergeCell ref="D26:F26"/>
    <mergeCell ref="D27:F27"/>
    <mergeCell ref="D28:F28"/>
    <mergeCell ref="H26:I26"/>
    <mergeCell ref="H22:V22"/>
    <mergeCell ref="D13:F13"/>
    <mergeCell ref="D14:F14"/>
    <mergeCell ref="D15:F15"/>
    <mergeCell ref="D16:F16"/>
    <mergeCell ref="D17:F17"/>
    <mergeCell ref="D18:F18"/>
    <mergeCell ref="D19:F19"/>
    <mergeCell ref="D20:F20"/>
    <mergeCell ref="D12:F12"/>
    <mergeCell ref="Q14:R14"/>
    <mergeCell ref="Q15:R15"/>
    <mergeCell ref="Q20:R20"/>
    <mergeCell ref="Q19:R19"/>
    <mergeCell ref="Q16:R16"/>
    <mergeCell ref="Q18:R18"/>
    <mergeCell ref="H17:V17"/>
    <mergeCell ref="S13:T13"/>
    <mergeCell ref="S14:T14"/>
    <mergeCell ref="S15:T15"/>
    <mergeCell ref="S16:T16"/>
    <mergeCell ref="Q13:R13"/>
    <mergeCell ref="U55:V55"/>
    <mergeCell ref="C54:F54"/>
    <mergeCell ref="H54:I54"/>
    <mergeCell ref="C51:F51"/>
    <mergeCell ref="O54:R54"/>
    <mergeCell ref="S54:T54"/>
    <mergeCell ref="U54:V54"/>
    <mergeCell ref="O52:R52"/>
    <mergeCell ref="S52:T52"/>
    <mergeCell ref="U52:V52"/>
    <mergeCell ref="C53:F53"/>
    <mergeCell ref="H52:I52"/>
    <mergeCell ref="H53:I53"/>
    <mergeCell ref="S53:T53"/>
    <mergeCell ref="U53:V53"/>
    <mergeCell ref="C52:F52"/>
    <mergeCell ref="O51:R51"/>
    <mergeCell ref="S51:T51"/>
    <mergeCell ref="U51:V51"/>
    <mergeCell ref="L42:P42"/>
    <mergeCell ref="L40:P40"/>
    <mergeCell ref="L41:P41"/>
    <mergeCell ref="U50:V50"/>
    <mergeCell ref="T41:V41"/>
    <mergeCell ref="C55:F55"/>
    <mergeCell ref="H55:I55"/>
    <mergeCell ref="A43:C43"/>
    <mergeCell ref="H44:V44"/>
    <mergeCell ref="H45:I45"/>
    <mergeCell ref="J45:V45"/>
    <mergeCell ref="H47:I47"/>
    <mergeCell ref="J47:V47"/>
    <mergeCell ref="O48:R48"/>
    <mergeCell ref="C49:F49"/>
    <mergeCell ref="C50:F50"/>
    <mergeCell ref="S48:T48"/>
    <mergeCell ref="U48:V48"/>
    <mergeCell ref="O49:R49"/>
    <mergeCell ref="S49:T49"/>
    <mergeCell ref="U49:V49"/>
    <mergeCell ref="H48:I48"/>
    <mergeCell ref="O55:R55"/>
    <mergeCell ref="S55:T55"/>
    <mergeCell ref="O50:R50"/>
    <mergeCell ref="S50:T50"/>
    <mergeCell ref="L26:S26"/>
    <mergeCell ref="H23:I23"/>
    <mergeCell ref="E37:F37"/>
    <mergeCell ref="D32:F32"/>
    <mergeCell ref="D30:F30"/>
    <mergeCell ref="D36:F36"/>
    <mergeCell ref="J37:K37"/>
    <mergeCell ref="D38:F38"/>
    <mergeCell ref="D34:F34"/>
    <mergeCell ref="I37:I38"/>
    <mergeCell ref="H37:H38"/>
    <mergeCell ref="D35:F35"/>
    <mergeCell ref="O34:Q34"/>
    <mergeCell ref="R34:S34"/>
    <mergeCell ref="L25:S25"/>
    <mergeCell ref="H25:I25"/>
    <mergeCell ref="L27:S27"/>
    <mergeCell ref="L24:S24"/>
    <mergeCell ref="L23:S23"/>
    <mergeCell ref="R42:S42"/>
    <mergeCell ref="T42:V42"/>
    <mergeCell ref="T39:V39"/>
    <mergeCell ref="B7:D7"/>
    <mergeCell ref="A9:D10"/>
    <mergeCell ref="H5:O5"/>
    <mergeCell ref="T40:V40"/>
    <mergeCell ref="T32:V32"/>
    <mergeCell ref="J28:V28"/>
    <mergeCell ref="D31:F31"/>
    <mergeCell ref="H30:V30"/>
    <mergeCell ref="O33:Q33"/>
    <mergeCell ref="D29:F29"/>
    <mergeCell ref="D33:F33"/>
    <mergeCell ref="O32:Q32"/>
    <mergeCell ref="R32:S32"/>
    <mergeCell ref="R33:S33"/>
    <mergeCell ref="T33:V33"/>
    <mergeCell ref="T31:V31"/>
    <mergeCell ref="O31:Q31"/>
    <mergeCell ref="L37:P38"/>
    <mergeCell ref="H36:P36"/>
    <mergeCell ref="L39:P39"/>
    <mergeCell ref="T34:V34"/>
    <mergeCell ref="T37:V37"/>
    <mergeCell ref="T38:V38"/>
    <mergeCell ref="R36:V36"/>
    <mergeCell ref="F1:G1"/>
    <mergeCell ref="H1:R1"/>
    <mergeCell ref="Q5:V5"/>
    <mergeCell ref="H12:V12"/>
    <mergeCell ref="Q6:R6"/>
    <mergeCell ref="Q7:R7"/>
    <mergeCell ref="Q8:R8"/>
    <mergeCell ref="Q9:R9"/>
    <mergeCell ref="E5:F5"/>
    <mergeCell ref="S1:T1"/>
    <mergeCell ref="U1:V1"/>
    <mergeCell ref="F2:G2"/>
    <mergeCell ref="H2:R2"/>
    <mergeCell ref="S2:T2"/>
    <mergeCell ref="U2:V2"/>
    <mergeCell ref="F3:G3"/>
    <mergeCell ref="H3:R3"/>
    <mergeCell ref="S3:T3"/>
    <mergeCell ref="Q10:R10"/>
    <mergeCell ref="Q11:R11"/>
    <mergeCell ref="D11:F11"/>
    <mergeCell ref="U3:V3"/>
    <mergeCell ref="A1:E3"/>
    <mergeCell ref="B8:D8"/>
  </mergeCells>
  <conditionalFormatting sqref="B12">
    <cfRule type="expression" dxfId="159" priority="20">
      <formula>ISBLANK(B12)</formula>
    </cfRule>
  </conditionalFormatting>
  <conditionalFormatting sqref="C12">
    <cfRule type="expression" dxfId="158" priority="19">
      <formula>ISBLANK(C12)</formula>
    </cfRule>
  </conditionalFormatting>
  <conditionalFormatting sqref="J7:P7">
    <cfRule type="expression" dxfId="157" priority="12">
      <formula>ISBLANK(J7)</formula>
    </cfRule>
  </conditionalFormatting>
  <conditionalFormatting sqref="A12">
    <cfRule type="expression" dxfId="156" priority="11">
      <formula>ISBLANK($A$12)</formula>
    </cfRule>
  </conditionalFormatting>
  <conditionalFormatting sqref="H7">
    <cfRule type="expression" dxfId="155" priority="9">
      <formula>ISBLANK(H7)</formula>
    </cfRule>
  </conditionalFormatting>
  <conditionalFormatting sqref="D12:F12">
    <cfRule type="expression" dxfId="154" priority="5">
      <formula>ISBLANK(D12)</formula>
    </cfRule>
  </conditionalFormatting>
  <conditionalFormatting sqref="A13">
    <cfRule type="expression" dxfId="153" priority="4">
      <formula>ISBLANK($A$12)</formula>
    </cfRule>
  </conditionalFormatting>
  <conditionalFormatting sqref="A14">
    <cfRule type="expression" dxfId="152" priority="3">
      <formula>ISBLANK($A$12)</formula>
    </cfRule>
  </conditionalFormatting>
  <conditionalFormatting sqref="A15">
    <cfRule type="expression" dxfId="151" priority="2">
      <formula>ISBLANK($A$12)</formula>
    </cfRule>
  </conditionalFormatting>
  <conditionalFormatting sqref="I7">
    <cfRule type="expression" dxfId="150" priority="1">
      <formula>ISBLANK(I7)</formula>
    </cfRule>
  </conditionalFormatting>
  <printOptions horizontalCentered="1" verticalCentered="1"/>
  <pageMargins left="0" right="0" top="0" bottom="0" header="0" footer="0"/>
  <pageSetup scale="47" orientation="landscape" horizontalDpi="1200" verticalDpi="1200" r:id="rId1"/>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8">
    <pageSetUpPr fitToPage="1"/>
  </sheetPr>
  <dimension ref="A1:AA45"/>
  <sheetViews>
    <sheetView showGridLines="0" topLeftCell="A16" zoomScale="120" zoomScaleNormal="120" zoomScalePageLayoutView="85" workbookViewId="0">
      <pane xSplit="1" topLeftCell="B16" activePane="topRight" state="frozen"/>
      <selection activeCell="A2" sqref="A2"/>
      <selection pane="topRight" activeCell="E18" sqref="E18"/>
    </sheetView>
  </sheetViews>
  <sheetFormatPr defaultColWidth="8.8984375" defaultRowHeight="12.75"/>
  <cols>
    <col min="1" max="1" width="25.3515625" customWidth="1"/>
    <col min="2" max="2" width="11.32421875" bestFit="1" customWidth="1"/>
    <col min="3" max="3" width="31.1484375" bestFit="1" customWidth="1"/>
    <col min="4" max="4" width="11.59375" bestFit="1" customWidth="1"/>
    <col min="5" max="7" width="15.37109375" bestFit="1" customWidth="1"/>
    <col min="8" max="8" width="15.37109375" style="662" bestFit="1" customWidth="1"/>
    <col min="9" max="15" width="15.37109375" bestFit="1" customWidth="1"/>
    <col min="16" max="23" width="15.37109375" customWidth="1"/>
    <col min="24" max="25" width="15.37109375" bestFit="1" customWidth="1"/>
    <col min="26" max="26" width="23.05859375" bestFit="1" customWidth="1"/>
    <col min="27" max="27" width="14.29296875" style="237" bestFit="1" customWidth="1"/>
  </cols>
  <sheetData>
    <row r="1" spans="1:27" ht="19.5" customHeight="1">
      <c r="A1" s="1793" t="s">
        <v>399</v>
      </c>
      <c r="B1" s="1793"/>
      <c r="C1" s="1793"/>
      <c r="D1" s="1793"/>
      <c r="E1" s="743" t="s">
        <v>1</v>
      </c>
      <c r="F1" s="743"/>
      <c r="G1" s="743"/>
      <c r="H1" s="662" t="str">
        <f>'DATA SHEET'!H27</f>
        <v>Stampede Drilling</v>
      </c>
      <c r="I1" s="662"/>
      <c r="J1" s="687" t="s">
        <v>2</v>
      </c>
      <c r="K1" s="738">
        <f>IF('DATA SHEET'!H36="","",'DATA SHEET'!H36)</f>
        <v>45532.697916666664</v>
      </c>
      <c r="L1" s="738"/>
      <c r="M1" s="738"/>
      <c r="N1" s="739"/>
      <c r="O1" s="739"/>
      <c r="P1" s="739"/>
      <c r="Q1" s="739"/>
      <c r="R1" s="739"/>
      <c r="S1" s="739"/>
      <c r="T1" s="739"/>
      <c r="U1" s="739"/>
      <c r="V1" s="739"/>
      <c r="W1" s="739"/>
      <c r="X1" s="739"/>
      <c r="Y1" s="739"/>
      <c r="Z1" s="739"/>
    </row>
    <row r="2" spans="1:27" ht="19.5" customHeight="1">
      <c r="A2" s="1793"/>
      <c r="B2" s="1793"/>
      <c r="C2" s="1793"/>
      <c r="D2" s="1793"/>
      <c r="E2" s="744" t="s">
        <v>706</v>
      </c>
      <c r="F2" s="744"/>
      <c r="G2" s="744"/>
      <c r="H2" s="662" t="str">
        <f>'DATA SHEET'!F7</f>
        <v>E24DR186</v>
      </c>
      <c r="I2" s="662"/>
      <c r="J2" s="745" t="s">
        <v>3</v>
      </c>
      <c r="K2" s="766">
        <f>IF('DATA SHEET'!H40="","",'DATA SHEET'!H40)</f>
        <v>45546.333333333336</v>
      </c>
      <c r="L2" s="766"/>
      <c r="M2" s="766"/>
      <c r="N2" s="739"/>
      <c r="O2" s="739"/>
      <c r="P2" s="739"/>
      <c r="Q2" s="739"/>
      <c r="R2" s="739"/>
      <c r="S2" s="739"/>
      <c r="T2" s="739"/>
      <c r="U2" s="739"/>
      <c r="V2" s="739"/>
      <c r="W2" s="739"/>
      <c r="X2" s="739"/>
      <c r="Y2" s="739"/>
      <c r="Z2" s="739"/>
    </row>
    <row r="3" spans="1:27" ht="19.5" customHeight="1">
      <c r="A3" s="1792"/>
      <c r="B3" s="1792"/>
      <c r="C3" s="1792"/>
      <c r="E3" s="665" t="s">
        <v>139</v>
      </c>
      <c r="F3" s="665"/>
      <c r="G3" s="665"/>
      <c r="H3" s="661" t="str">
        <f>'DATA SHEET'!R5</f>
        <v>07-32--069-19W5</v>
      </c>
      <c r="I3" s="661"/>
      <c r="J3" s="661"/>
      <c r="K3" s="661"/>
      <c r="L3" s="661"/>
      <c r="M3" s="661"/>
      <c r="N3" s="661"/>
      <c r="O3" s="661"/>
      <c r="P3" s="661"/>
      <c r="Q3" s="661"/>
      <c r="R3" s="661"/>
      <c r="S3" s="661"/>
      <c r="T3" s="661"/>
      <c r="U3" s="661"/>
      <c r="V3" s="661"/>
      <c r="W3" s="661"/>
      <c r="X3" s="661"/>
      <c r="Y3" s="661"/>
      <c r="Z3" s="661"/>
    </row>
    <row r="4" spans="1:27" ht="20.100000000000001" customHeight="1">
      <c r="D4" s="746"/>
      <c r="E4" s="1790"/>
      <c r="F4" s="1790"/>
      <c r="G4" s="1790"/>
      <c r="H4" s="1790"/>
      <c r="I4" s="1790"/>
      <c r="J4" s="1790"/>
      <c r="K4" s="1790"/>
      <c r="L4" s="1790"/>
      <c r="M4" s="1790"/>
      <c r="N4" s="1790"/>
      <c r="O4" s="968"/>
      <c r="P4" s="968"/>
      <c r="Q4" s="968"/>
      <c r="R4" s="968"/>
      <c r="S4" s="968"/>
      <c r="T4" s="968"/>
      <c r="U4" s="968"/>
      <c r="V4" s="968"/>
      <c r="W4" s="968"/>
      <c r="X4" s="968"/>
      <c r="Y4" s="968"/>
      <c r="Z4" s="968"/>
    </row>
    <row r="5" spans="1:27" ht="20.100000000000001" customHeight="1">
      <c r="A5" s="1795" t="s">
        <v>738</v>
      </c>
      <c r="B5" s="1795" t="s">
        <v>739</v>
      </c>
      <c r="C5" s="1795" t="s">
        <v>740</v>
      </c>
      <c r="D5" s="1795" t="s">
        <v>741</v>
      </c>
      <c r="E5" s="970" t="s">
        <v>833</v>
      </c>
      <c r="F5" s="970" t="s">
        <v>834</v>
      </c>
      <c r="G5" s="970" t="s">
        <v>783</v>
      </c>
      <c r="H5" s="970" t="s">
        <v>784</v>
      </c>
      <c r="I5" s="970" t="s">
        <v>785</v>
      </c>
      <c r="J5" s="970" t="s">
        <v>786</v>
      </c>
      <c r="K5" s="970" t="s">
        <v>787</v>
      </c>
      <c r="L5" s="970" t="s">
        <v>736</v>
      </c>
      <c r="M5" s="970" t="s">
        <v>788</v>
      </c>
      <c r="N5" s="970" t="s">
        <v>789</v>
      </c>
      <c r="O5" s="970" t="s">
        <v>909</v>
      </c>
      <c r="P5" s="970" t="s">
        <v>910</v>
      </c>
      <c r="Q5" s="970" t="s">
        <v>911</v>
      </c>
      <c r="R5" s="970" t="s">
        <v>912</v>
      </c>
      <c r="S5" s="970" t="s">
        <v>972</v>
      </c>
      <c r="T5" s="970" t="s">
        <v>973</v>
      </c>
      <c r="U5" s="970" t="s">
        <v>974</v>
      </c>
      <c r="V5" s="970" t="s">
        <v>975</v>
      </c>
      <c r="W5" s="970" t="s">
        <v>976</v>
      </c>
      <c r="X5" s="970" t="s">
        <v>977</v>
      </c>
      <c r="Y5" s="970" t="s">
        <v>978</v>
      </c>
      <c r="Z5" s="970" t="s">
        <v>979</v>
      </c>
      <c r="AA5" s="1791" t="s">
        <v>277</v>
      </c>
    </row>
    <row r="6" spans="1:27" ht="20.100000000000001" customHeight="1">
      <c r="A6" s="1795"/>
      <c r="B6" s="1795"/>
      <c r="C6" s="1795"/>
      <c r="D6" s="1795"/>
      <c r="E6" s="1043">
        <f>'DATA SHEET'!H35</f>
        <v>45531</v>
      </c>
      <c r="F6" s="1043">
        <f>E6+1</f>
        <v>45532</v>
      </c>
      <c r="G6" s="1043">
        <f t="shared" ref="G6:M6" si="0">F6+1</f>
        <v>45533</v>
      </c>
      <c r="H6" s="1043">
        <f t="shared" si="0"/>
        <v>45534</v>
      </c>
      <c r="I6" s="1043">
        <f t="shared" si="0"/>
        <v>45535</v>
      </c>
      <c r="J6" s="1043">
        <f t="shared" si="0"/>
        <v>45536</v>
      </c>
      <c r="K6" s="1020">
        <f t="shared" si="0"/>
        <v>45537</v>
      </c>
      <c r="L6" s="1020">
        <f t="shared" si="0"/>
        <v>45538</v>
      </c>
      <c r="M6" s="1020">
        <f t="shared" si="0"/>
        <v>45539</v>
      </c>
      <c r="N6" s="1020">
        <f t="shared" ref="N6:Y6" si="1">M6+1</f>
        <v>45540</v>
      </c>
      <c r="O6" s="1020">
        <f t="shared" si="1"/>
        <v>45541</v>
      </c>
      <c r="P6" s="1020">
        <f t="shared" si="1"/>
        <v>45542</v>
      </c>
      <c r="Q6" s="1020">
        <f t="shared" si="1"/>
        <v>45543</v>
      </c>
      <c r="R6" s="1020">
        <f t="shared" si="1"/>
        <v>45544</v>
      </c>
      <c r="S6" s="1209">
        <f t="shared" si="1"/>
        <v>45545</v>
      </c>
      <c r="T6" s="1209">
        <f t="shared" si="1"/>
        <v>45546</v>
      </c>
      <c r="U6" s="1209">
        <f t="shared" si="1"/>
        <v>45547</v>
      </c>
      <c r="V6" s="1209">
        <f t="shared" si="1"/>
        <v>45548</v>
      </c>
      <c r="W6" s="971">
        <f t="shared" si="1"/>
        <v>45549</v>
      </c>
      <c r="X6" s="971">
        <f t="shared" si="1"/>
        <v>45550</v>
      </c>
      <c r="Y6" s="971">
        <f t="shared" si="1"/>
        <v>45551</v>
      </c>
      <c r="Z6" s="971">
        <f>S6</f>
        <v>45545</v>
      </c>
      <c r="AA6" s="1791"/>
    </row>
    <row r="7" spans="1:27" ht="20.100000000000001" customHeight="1">
      <c r="A7" s="953" t="s">
        <v>1139</v>
      </c>
      <c r="B7" s="954"/>
      <c r="C7" s="1044" t="s">
        <v>1073</v>
      </c>
      <c r="D7" s="982">
        <v>1075</v>
      </c>
      <c r="E7" s="1030">
        <v>1075</v>
      </c>
      <c r="F7" s="1030">
        <v>1075</v>
      </c>
      <c r="G7" s="969">
        <v>1075</v>
      </c>
      <c r="H7" s="969">
        <v>1075</v>
      </c>
      <c r="I7" s="969">
        <v>1075</v>
      </c>
      <c r="J7" s="969">
        <v>1075</v>
      </c>
      <c r="K7" s="969">
        <v>1075</v>
      </c>
      <c r="L7" s="969">
        <v>1075</v>
      </c>
      <c r="M7" s="969">
        <v>1075</v>
      </c>
      <c r="N7" s="969">
        <v>1075</v>
      </c>
      <c r="O7" s="969">
        <v>1075</v>
      </c>
      <c r="P7" s="969">
        <v>1075</v>
      </c>
      <c r="Q7" s="969">
        <v>1075</v>
      </c>
      <c r="R7" s="969">
        <v>1075</v>
      </c>
      <c r="S7" s="969">
        <v>1075</v>
      </c>
      <c r="T7" s="969">
        <v>1075</v>
      </c>
      <c r="U7" s="969"/>
      <c r="V7" s="969"/>
      <c r="W7" s="969"/>
      <c r="X7" s="969"/>
      <c r="Y7" s="969"/>
      <c r="Z7" s="969"/>
      <c r="AA7" s="237">
        <f t="shared" ref="AA7:AA42" si="2">COUNT(E7:Z7)</f>
        <v>16</v>
      </c>
    </row>
    <row r="8" spans="1:27" ht="20.100000000000001" customHeight="1">
      <c r="A8" s="953" t="s">
        <v>1140</v>
      </c>
      <c r="B8" s="954"/>
      <c r="C8" s="1045" t="s">
        <v>1141</v>
      </c>
      <c r="D8" s="982">
        <v>200</v>
      </c>
      <c r="E8" s="1030">
        <v>200</v>
      </c>
      <c r="F8" s="1030">
        <v>200</v>
      </c>
      <c r="G8" s="969">
        <v>200</v>
      </c>
      <c r="H8" s="969">
        <v>200</v>
      </c>
      <c r="I8" s="969">
        <v>200</v>
      </c>
      <c r="J8" s="969">
        <v>200</v>
      </c>
      <c r="K8" s="969">
        <v>200</v>
      </c>
      <c r="L8" s="969">
        <v>200</v>
      </c>
      <c r="M8" s="969">
        <v>200</v>
      </c>
      <c r="N8" s="969">
        <v>200</v>
      </c>
      <c r="O8" s="969">
        <v>200</v>
      </c>
      <c r="P8" s="969">
        <v>200</v>
      </c>
      <c r="Q8" s="969">
        <v>200</v>
      </c>
      <c r="R8" s="969">
        <v>200</v>
      </c>
      <c r="S8" s="969">
        <v>200</v>
      </c>
      <c r="T8" s="969">
        <v>200</v>
      </c>
      <c r="U8" s="969"/>
      <c r="V8" s="969"/>
      <c r="W8" s="969"/>
      <c r="X8" s="969"/>
      <c r="Y8" s="969"/>
      <c r="Z8" s="969"/>
    </row>
    <row r="9" spans="1:27" ht="20.100000000000001" customHeight="1">
      <c r="A9" s="953" t="s">
        <v>1140</v>
      </c>
      <c r="B9" s="954"/>
      <c r="C9" s="955" t="s">
        <v>1142</v>
      </c>
      <c r="D9" s="982">
        <v>70</v>
      </c>
      <c r="E9" s="1030">
        <v>70</v>
      </c>
      <c r="F9" s="1030">
        <v>70</v>
      </c>
      <c r="G9" s="969">
        <v>70</v>
      </c>
      <c r="H9" s="969">
        <v>70</v>
      </c>
      <c r="I9" s="969">
        <v>70</v>
      </c>
      <c r="J9" s="969">
        <v>70</v>
      </c>
      <c r="K9" s="969">
        <v>70</v>
      </c>
      <c r="L9" s="969">
        <v>70</v>
      </c>
      <c r="M9" s="969">
        <v>70</v>
      </c>
      <c r="N9" s="969">
        <v>70</v>
      </c>
      <c r="O9" s="969">
        <v>70</v>
      </c>
      <c r="P9" s="969">
        <v>70</v>
      </c>
      <c r="Q9" s="969">
        <v>70</v>
      </c>
      <c r="R9" s="969">
        <v>70</v>
      </c>
      <c r="S9" s="969">
        <v>70</v>
      </c>
      <c r="T9" s="969">
        <v>70</v>
      </c>
      <c r="U9" s="969"/>
      <c r="V9" s="969"/>
      <c r="W9" s="969"/>
      <c r="X9" s="969"/>
      <c r="Y9" s="969"/>
      <c r="Z9" s="969"/>
    </row>
    <row r="10" spans="1:27" ht="20.100000000000001" customHeight="1">
      <c r="A10" s="953" t="s">
        <v>1140</v>
      </c>
      <c r="B10" s="954"/>
      <c r="C10" s="955" t="s">
        <v>1143</v>
      </c>
      <c r="D10" s="982">
        <v>550</v>
      </c>
      <c r="E10" s="1031">
        <v>550</v>
      </c>
      <c r="F10" s="1031">
        <v>550</v>
      </c>
      <c r="G10" s="759">
        <v>550</v>
      </c>
      <c r="H10" s="759">
        <v>550</v>
      </c>
      <c r="I10" s="759">
        <v>550</v>
      </c>
      <c r="J10" s="759">
        <v>550</v>
      </c>
      <c r="K10" s="759">
        <v>550</v>
      </c>
      <c r="L10" s="759">
        <v>550</v>
      </c>
      <c r="M10" s="759">
        <v>550</v>
      </c>
      <c r="N10" s="759">
        <v>550</v>
      </c>
      <c r="O10" s="759">
        <v>550</v>
      </c>
      <c r="P10" s="759">
        <v>550</v>
      </c>
      <c r="Q10" s="759">
        <v>550</v>
      </c>
      <c r="R10" s="759">
        <v>550</v>
      </c>
      <c r="S10" s="759"/>
      <c r="T10" s="759"/>
      <c r="U10" s="1004"/>
      <c r="V10" s="1004"/>
      <c r="W10" s="1004"/>
      <c r="X10" s="759"/>
      <c r="Y10" s="759"/>
      <c r="Z10" s="759"/>
      <c r="AA10" s="237">
        <f t="shared" si="2"/>
        <v>14</v>
      </c>
    </row>
    <row r="11" spans="1:27" ht="20.100000000000001" customHeight="1">
      <c r="A11" s="953" t="s">
        <v>1140</v>
      </c>
      <c r="B11" s="954"/>
      <c r="C11" s="955" t="s">
        <v>1144</v>
      </c>
      <c r="D11" s="982">
        <v>90</v>
      </c>
      <c r="E11" s="1031">
        <v>90</v>
      </c>
      <c r="F11" s="1031">
        <v>90</v>
      </c>
      <c r="G11" s="759">
        <v>90</v>
      </c>
      <c r="H11" s="759">
        <v>90</v>
      </c>
      <c r="I11" s="759">
        <v>90</v>
      </c>
      <c r="J11" s="759">
        <v>90</v>
      </c>
      <c r="K11" s="759">
        <v>90</v>
      </c>
      <c r="L11" s="759">
        <v>90</v>
      </c>
      <c r="M11" s="759">
        <v>90</v>
      </c>
      <c r="N11" s="759">
        <v>90</v>
      </c>
      <c r="O11" s="759">
        <v>90</v>
      </c>
      <c r="P11" s="759">
        <v>90</v>
      </c>
      <c r="Q11" s="759">
        <v>90</v>
      </c>
      <c r="R11" s="759">
        <v>90</v>
      </c>
      <c r="S11" s="759">
        <v>90</v>
      </c>
      <c r="T11" s="759">
        <v>90</v>
      </c>
      <c r="U11" s="1004"/>
      <c r="V11" s="1004"/>
      <c r="W11" s="1004"/>
      <c r="X11" s="759"/>
      <c r="Y11" s="759"/>
      <c r="Z11" s="759"/>
      <c r="AA11" s="237">
        <f t="shared" si="2"/>
        <v>16</v>
      </c>
    </row>
    <row r="12" spans="1:27" ht="20.100000000000001" customHeight="1">
      <c r="A12" s="953" t="s">
        <v>1140</v>
      </c>
      <c r="B12" s="954"/>
      <c r="C12" s="956" t="s">
        <v>1027</v>
      </c>
      <c r="D12" s="982">
        <v>50</v>
      </c>
      <c r="E12" s="1031"/>
      <c r="F12" s="1031">
        <v>50</v>
      </c>
      <c r="G12" s="759">
        <v>50</v>
      </c>
      <c r="H12" s="759">
        <v>50</v>
      </c>
      <c r="I12" s="759">
        <v>50</v>
      </c>
      <c r="J12" s="759">
        <v>50</v>
      </c>
      <c r="K12" s="759">
        <v>50</v>
      </c>
      <c r="L12" s="759">
        <v>50</v>
      </c>
      <c r="M12" s="759">
        <v>50</v>
      </c>
      <c r="N12" s="759">
        <v>50</v>
      </c>
      <c r="O12" s="759">
        <v>50</v>
      </c>
      <c r="P12" s="759">
        <v>50</v>
      </c>
      <c r="Q12" s="759">
        <v>50</v>
      </c>
      <c r="R12" s="759">
        <v>50</v>
      </c>
      <c r="S12" s="759">
        <v>50</v>
      </c>
      <c r="T12" s="759">
        <v>50</v>
      </c>
      <c r="U12" s="1004"/>
      <c r="V12" s="1004"/>
      <c r="W12" s="1004"/>
      <c r="X12" s="759"/>
      <c r="Y12" s="759"/>
      <c r="Z12" s="759"/>
      <c r="AA12" s="237">
        <f t="shared" si="2"/>
        <v>15</v>
      </c>
    </row>
    <row r="13" spans="1:27" ht="20.100000000000001" customHeight="1">
      <c r="A13" s="953" t="s">
        <v>1140</v>
      </c>
      <c r="B13" s="954"/>
      <c r="C13" s="956" t="s">
        <v>1145</v>
      </c>
      <c r="D13" s="982">
        <v>25</v>
      </c>
      <c r="E13" s="1031">
        <v>25</v>
      </c>
      <c r="F13" s="1031">
        <v>25</v>
      </c>
      <c r="G13" s="759">
        <v>25</v>
      </c>
      <c r="H13" s="759">
        <v>25</v>
      </c>
      <c r="I13" s="759">
        <v>25</v>
      </c>
      <c r="J13" s="759">
        <v>25</v>
      </c>
      <c r="K13" s="759">
        <v>25</v>
      </c>
      <c r="L13" s="759">
        <v>25</v>
      </c>
      <c r="M13" s="759">
        <v>25</v>
      </c>
      <c r="N13" s="759">
        <v>25</v>
      </c>
      <c r="O13" s="759">
        <v>25</v>
      </c>
      <c r="P13" s="759">
        <v>25</v>
      </c>
      <c r="Q13" s="759">
        <v>25</v>
      </c>
      <c r="R13" s="759">
        <v>25</v>
      </c>
      <c r="S13" s="759">
        <v>25</v>
      </c>
      <c r="T13" s="759">
        <v>25</v>
      </c>
      <c r="U13" s="1004"/>
      <c r="V13" s="1004"/>
      <c r="W13" s="1004"/>
      <c r="X13" s="759"/>
      <c r="Y13" s="759"/>
      <c r="Z13" s="759"/>
      <c r="AA13" s="237">
        <f t="shared" si="2"/>
        <v>16</v>
      </c>
    </row>
    <row r="14" spans="1:27" ht="20.100000000000001" customHeight="1">
      <c r="A14" s="953" t="s">
        <v>1028</v>
      </c>
      <c r="B14" s="954"/>
      <c r="C14" s="956" t="s">
        <v>1146</v>
      </c>
      <c r="D14" s="982">
        <v>300</v>
      </c>
      <c r="E14" s="1031">
        <v>300</v>
      </c>
      <c r="F14" s="1031">
        <v>300</v>
      </c>
      <c r="G14" s="759">
        <v>300</v>
      </c>
      <c r="H14" s="759">
        <v>300</v>
      </c>
      <c r="I14" s="759">
        <v>300</v>
      </c>
      <c r="J14" s="759">
        <v>300</v>
      </c>
      <c r="K14" s="759">
        <v>300</v>
      </c>
      <c r="L14" s="759">
        <v>300</v>
      </c>
      <c r="M14" s="759">
        <v>300</v>
      </c>
      <c r="N14" s="759">
        <v>300</v>
      </c>
      <c r="O14" s="759">
        <v>300</v>
      </c>
      <c r="P14" s="759">
        <v>300</v>
      </c>
      <c r="Q14" s="759">
        <v>300</v>
      </c>
      <c r="R14" s="759">
        <v>300</v>
      </c>
      <c r="S14" s="759">
        <v>300</v>
      </c>
      <c r="T14" s="759">
        <v>300</v>
      </c>
      <c r="U14" s="1004"/>
      <c r="V14" s="1004"/>
      <c r="W14" s="1004"/>
      <c r="X14" s="759"/>
      <c r="Y14" s="759"/>
      <c r="Z14" s="759"/>
      <c r="AA14" s="237">
        <f t="shared" si="2"/>
        <v>16</v>
      </c>
    </row>
    <row r="15" spans="1:27" ht="20.100000000000001" customHeight="1">
      <c r="A15" s="953" t="s">
        <v>1147</v>
      </c>
      <c r="B15" s="954"/>
      <c r="C15" s="956" t="s">
        <v>1029</v>
      </c>
      <c r="D15" s="982">
        <v>705</v>
      </c>
      <c r="E15" s="1031">
        <v>705</v>
      </c>
      <c r="F15" s="1031">
        <v>705</v>
      </c>
      <c r="G15" s="759">
        <v>705</v>
      </c>
      <c r="H15" s="759">
        <v>705</v>
      </c>
      <c r="I15" s="759">
        <v>705</v>
      </c>
      <c r="J15" s="759">
        <v>705</v>
      </c>
      <c r="K15" s="759">
        <v>705</v>
      </c>
      <c r="L15" s="759">
        <v>705</v>
      </c>
      <c r="M15" s="759">
        <v>705</v>
      </c>
      <c r="N15" s="759">
        <v>705</v>
      </c>
      <c r="O15" s="759">
        <v>705</v>
      </c>
      <c r="P15" s="759">
        <v>705</v>
      </c>
      <c r="Q15" s="759">
        <v>705</v>
      </c>
      <c r="R15" s="759">
        <v>705</v>
      </c>
      <c r="S15" s="759">
        <v>705</v>
      </c>
      <c r="T15" s="759">
        <v>705</v>
      </c>
      <c r="U15" s="1004"/>
      <c r="V15" s="1004"/>
      <c r="W15" s="1004"/>
      <c r="X15" s="759"/>
      <c r="Y15" s="759"/>
      <c r="Z15" s="759"/>
      <c r="AA15" s="237">
        <f t="shared" si="2"/>
        <v>16</v>
      </c>
    </row>
    <row r="16" spans="1:27" ht="20.100000000000001" customHeight="1">
      <c r="A16" s="953" t="s">
        <v>929</v>
      </c>
      <c r="B16" s="954"/>
      <c r="C16" s="956" t="s">
        <v>930</v>
      </c>
      <c r="D16" s="982">
        <v>1805</v>
      </c>
      <c r="E16" s="1031">
        <v>1805</v>
      </c>
      <c r="F16" s="1031">
        <v>1805</v>
      </c>
      <c r="G16" s="759">
        <v>1805</v>
      </c>
      <c r="H16" s="759">
        <v>1805</v>
      </c>
      <c r="I16" s="759">
        <v>1805</v>
      </c>
      <c r="J16" s="759">
        <v>1805</v>
      </c>
      <c r="K16" s="759">
        <v>1805</v>
      </c>
      <c r="L16" s="759">
        <v>1805</v>
      </c>
      <c r="M16" s="759">
        <v>1805</v>
      </c>
      <c r="N16" s="759">
        <v>1805</v>
      </c>
      <c r="O16" s="759">
        <v>1805</v>
      </c>
      <c r="P16" s="759">
        <v>1805</v>
      </c>
      <c r="Q16" s="759">
        <v>1805</v>
      </c>
      <c r="R16" s="759">
        <v>1805</v>
      </c>
      <c r="S16" s="759">
        <v>1805</v>
      </c>
      <c r="T16" s="759">
        <v>1805</v>
      </c>
      <c r="U16" s="1004"/>
      <c r="V16" s="1004"/>
      <c r="W16" s="1004"/>
      <c r="X16" s="759"/>
      <c r="Y16" s="759"/>
      <c r="Z16" s="759"/>
      <c r="AA16" s="237">
        <f t="shared" si="2"/>
        <v>16</v>
      </c>
    </row>
    <row r="17" spans="1:27" ht="20.100000000000001" customHeight="1">
      <c r="A17" s="953" t="s">
        <v>1129</v>
      </c>
      <c r="B17" s="954"/>
      <c r="C17" s="956" t="s">
        <v>1036</v>
      </c>
      <c r="D17" s="982">
        <v>600</v>
      </c>
      <c r="E17" s="1031">
        <v>619</v>
      </c>
      <c r="F17" s="1031">
        <v>600</v>
      </c>
      <c r="G17" s="759">
        <v>600</v>
      </c>
      <c r="H17" s="759">
        <v>600</v>
      </c>
      <c r="I17" s="759">
        <v>600</v>
      </c>
      <c r="J17" s="759">
        <v>600</v>
      </c>
      <c r="K17" s="759">
        <v>600</v>
      </c>
      <c r="L17" s="759">
        <v>600</v>
      </c>
      <c r="M17" s="759">
        <v>600</v>
      </c>
      <c r="N17" s="759">
        <v>600</v>
      </c>
      <c r="O17" s="759">
        <v>600</v>
      </c>
      <c r="P17" s="759">
        <v>600</v>
      </c>
      <c r="Q17" s="759">
        <v>600</v>
      </c>
      <c r="R17" s="759">
        <v>600</v>
      </c>
      <c r="S17" s="759">
        <v>600</v>
      </c>
      <c r="T17" s="759">
        <v>600</v>
      </c>
      <c r="U17" s="1004">
        <v>600</v>
      </c>
      <c r="V17" s="1004"/>
      <c r="W17" s="1004"/>
      <c r="X17" s="759"/>
      <c r="Y17" s="759"/>
      <c r="Z17" s="759"/>
      <c r="AA17" s="237">
        <f t="shared" si="2"/>
        <v>17</v>
      </c>
    </row>
    <row r="18" spans="1:27" ht="20.100000000000001" customHeight="1">
      <c r="A18" s="980" t="s">
        <v>1138</v>
      </c>
      <c r="B18" s="954"/>
      <c r="C18" s="956" t="s">
        <v>1158</v>
      </c>
      <c r="D18" s="982">
        <v>1020</v>
      </c>
      <c r="E18" s="1031">
        <v>1020</v>
      </c>
      <c r="F18" s="1031">
        <v>1020</v>
      </c>
      <c r="G18" s="1031">
        <v>1020</v>
      </c>
      <c r="H18" s="1031">
        <v>1020</v>
      </c>
      <c r="I18" s="1031">
        <v>1020</v>
      </c>
      <c r="J18" s="1031">
        <v>1020</v>
      </c>
      <c r="K18" s="1031">
        <v>1020</v>
      </c>
      <c r="L18" s="1031">
        <v>1020</v>
      </c>
      <c r="M18" s="1031">
        <v>1020</v>
      </c>
      <c r="N18" s="1031">
        <v>1020</v>
      </c>
      <c r="O18" s="1031">
        <v>1020</v>
      </c>
      <c r="P18" s="1031">
        <v>1020</v>
      </c>
      <c r="Q18" s="1031">
        <v>1020</v>
      </c>
      <c r="R18" s="1031">
        <v>1020</v>
      </c>
      <c r="S18" s="1031"/>
      <c r="T18" s="1031"/>
      <c r="U18" s="1004"/>
      <c r="V18" s="1004"/>
      <c r="W18" s="1004"/>
      <c r="X18" s="759"/>
      <c r="Y18" s="759"/>
      <c r="Z18" s="759"/>
      <c r="AA18" s="237">
        <f t="shared" si="2"/>
        <v>14</v>
      </c>
    </row>
    <row r="19" spans="1:27" ht="20.100000000000001" customHeight="1">
      <c r="A19" s="953" t="s">
        <v>1148</v>
      </c>
      <c r="B19" s="954"/>
      <c r="C19" s="956" t="s">
        <v>1149</v>
      </c>
      <c r="D19" s="982">
        <v>3240</v>
      </c>
      <c r="E19" s="1031">
        <v>3240</v>
      </c>
      <c r="F19" s="1031">
        <v>3240</v>
      </c>
      <c r="G19" s="759">
        <v>3240</v>
      </c>
      <c r="H19" s="759">
        <v>3240</v>
      </c>
      <c r="I19" s="759">
        <v>3240</v>
      </c>
      <c r="J19" s="759">
        <v>3240</v>
      </c>
      <c r="K19" s="759">
        <v>3240</v>
      </c>
      <c r="L19" s="759">
        <v>3240</v>
      </c>
      <c r="M19" s="759">
        <v>3240</v>
      </c>
      <c r="N19" s="759">
        <v>3240</v>
      </c>
      <c r="O19" s="759">
        <v>3240</v>
      </c>
      <c r="P19" s="759">
        <v>3240</v>
      </c>
      <c r="Q19" s="759">
        <v>3240</v>
      </c>
      <c r="R19" s="759">
        <v>3240</v>
      </c>
      <c r="S19" s="759">
        <v>3240</v>
      </c>
      <c r="T19" s="759">
        <v>3240</v>
      </c>
      <c r="U19" s="1004"/>
      <c r="V19" s="1004"/>
      <c r="W19" s="1004"/>
      <c r="X19" s="759"/>
      <c r="Y19" s="759"/>
      <c r="Z19" s="759"/>
      <c r="AA19" s="237">
        <f t="shared" si="2"/>
        <v>16</v>
      </c>
    </row>
    <row r="20" spans="1:27" ht="20.100000000000001" customHeight="1">
      <c r="A20" s="953" t="s">
        <v>1150</v>
      </c>
      <c r="B20" s="954"/>
      <c r="C20" s="956" t="s">
        <v>1217</v>
      </c>
      <c r="D20" s="982">
        <v>1200</v>
      </c>
      <c r="E20" s="1031"/>
      <c r="F20" s="1031">
        <v>950</v>
      </c>
      <c r="G20" s="759"/>
      <c r="H20" s="759">
        <v>950</v>
      </c>
      <c r="I20" s="759"/>
      <c r="J20" s="759">
        <v>950</v>
      </c>
      <c r="K20" s="759"/>
      <c r="L20" s="759">
        <v>950</v>
      </c>
      <c r="M20" s="759"/>
      <c r="N20" s="759">
        <v>950</v>
      </c>
      <c r="O20" s="759"/>
      <c r="P20" s="759"/>
      <c r="Q20" s="759">
        <v>950</v>
      </c>
      <c r="R20" s="759"/>
      <c r="S20" s="759"/>
      <c r="T20" s="759"/>
      <c r="U20" s="1004"/>
      <c r="V20" s="1004"/>
      <c r="W20" s="1004"/>
      <c r="X20" s="759"/>
      <c r="Y20" s="759"/>
      <c r="Z20" s="759"/>
      <c r="AA20" s="237">
        <f t="shared" si="2"/>
        <v>6</v>
      </c>
    </row>
    <row r="21" spans="1:27" ht="20.100000000000001" customHeight="1">
      <c r="A21" s="953" t="s">
        <v>1151</v>
      </c>
      <c r="B21" s="954"/>
      <c r="C21" s="956" t="s">
        <v>1152</v>
      </c>
      <c r="D21" s="982">
        <v>890</v>
      </c>
      <c r="E21" s="1028"/>
      <c r="F21" s="1028"/>
      <c r="G21" s="759"/>
      <c r="H21" s="759"/>
      <c r="I21" s="759"/>
      <c r="J21" s="759"/>
      <c r="K21" s="759"/>
      <c r="L21" s="759"/>
      <c r="M21" s="759"/>
      <c r="N21" s="759"/>
      <c r="O21" s="759"/>
      <c r="P21" s="759"/>
      <c r="Q21" s="759"/>
      <c r="R21" s="759"/>
      <c r="S21" s="759"/>
      <c r="T21" s="759"/>
      <c r="U21" s="1004"/>
      <c r="V21" s="1004"/>
      <c r="W21" s="1004"/>
      <c r="X21" s="759"/>
      <c r="Y21" s="759"/>
      <c r="Z21" s="759"/>
      <c r="AA21" s="237">
        <f t="shared" si="2"/>
        <v>0</v>
      </c>
    </row>
    <row r="22" spans="1:27" ht="20.100000000000001" customHeight="1">
      <c r="A22" s="953" t="s">
        <v>1156</v>
      </c>
      <c r="B22" s="954"/>
      <c r="C22" s="956" t="s">
        <v>1157</v>
      </c>
      <c r="D22" s="982">
        <v>300</v>
      </c>
      <c r="E22" s="1028">
        <v>300</v>
      </c>
      <c r="F22" s="1028">
        <v>300</v>
      </c>
      <c r="G22" s="759">
        <v>300</v>
      </c>
      <c r="H22" s="759">
        <v>300</v>
      </c>
      <c r="I22" s="759">
        <v>300</v>
      </c>
      <c r="J22" s="759">
        <v>300</v>
      </c>
      <c r="K22" s="759">
        <v>300</v>
      </c>
      <c r="L22" s="759">
        <v>300</v>
      </c>
      <c r="M22" s="759">
        <v>300</v>
      </c>
      <c r="N22" s="759">
        <v>300</v>
      </c>
      <c r="O22" s="759">
        <v>300</v>
      </c>
      <c r="P22" s="759">
        <v>300</v>
      </c>
      <c r="Q22" s="759">
        <v>300</v>
      </c>
      <c r="R22" s="759">
        <v>300</v>
      </c>
      <c r="S22" s="759">
        <v>300</v>
      </c>
      <c r="T22" s="759">
        <v>900</v>
      </c>
      <c r="U22" s="1004"/>
      <c r="V22" s="1004"/>
      <c r="W22" s="1004"/>
      <c r="X22" s="759"/>
      <c r="Y22" s="759"/>
      <c r="Z22" s="759"/>
      <c r="AA22" s="237">
        <f t="shared" si="2"/>
        <v>16</v>
      </c>
    </row>
    <row r="23" spans="1:27" ht="20.100000000000001" customHeight="1">
      <c r="A23" s="953" t="s">
        <v>1289</v>
      </c>
      <c r="B23" s="954"/>
      <c r="C23" s="956" t="s">
        <v>1290</v>
      </c>
      <c r="D23" s="982">
        <v>60</v>
      </c>
      <c r="E23" s="1031"/>
      <c r="F23" s="1031"/>
      <c r="G23" s="759">
        <v>60</v>
      </c>
      <c r="H23" s="759">
        <v>60</v>
      </c>
      <c r="I23" s="759">
        <v>60</v>
      </c>
      <c r="J23" s="759">
        <v>60</v>
      </c>
      <c r="K23" s="759">
        <v>60</v>
      </c>
      <c r="L23" s="759">
        <v>60</v>
      </c>
      <c r="M23" s="759">
        <v>60</v>
      </c>
      <c r="N23" s="759">
        <v>60</v>
      </c>
      <c r="O23" s="759">
        <v>60</v>
      </c>
      <c r="P23" s="759">
        <v>60</v>
      </c>
      <c r="Q23" s="759">
        <v>60</v>
      </c>
      <c r="R23" s="759">
        <v>60</v>
      </c>
      <c r="S23" s="759">
        <v>60</v>
      </c>
      <c r="T23" s="759">
        <v>60</v>
      </c>
      <c r="U23" s="1004"/>
      <c r="V23" s="1004"/>
      <c r="W23" s="1004"/>
      <c r="X23" s="759"/>
      <c r="Y23" s="759"/>
      <c r="Z23" s="759"/>
      <c r="AA23" s="237">
        <f t="shared" si="2"/>
        <v>14</v>
      </c>
    </row>
    <row r="24" spans="1:27" ht="20.100000000000001" customHeight="1">
      <c r="A24" s="953" t="s">
        <v>1291</v>
      </c>
      <c r="B24" s="954"/>
      <c r="C24" s="956" t="s">
        <v>1301</v>
      </c>
      <c r="D24" s="982">
        <v>220</v>
      </c>
      <c r="E24" s="1031"/>
      <c r="F24" s="1031"/>
      <c r="G24" s="759"/>
      <c r="H24" s="759"/>
      <c r="I24" s="759">
        <v>456</v>
      </c>
      <c r="J24" s="759">
        <v>456</v>
      </c>
      <c r="K24" s="759">
        <v>456</v>
      </c>
      <c r="L24" s="759">
        <v>456</v>
      </c>
      <c r="M24" s="759">
        <v>456</v>
      </c>
      <c r="N24" s="759">
        <v>456</v>
      </c>
      <c r="O24" s="759">
        <v>456</v>
      </c>
      <c r="P24" s="759">
        <v>456</v>
      </c>
      <c r="Q24" s="759">
        <v>456</v>
      </c>
      <c r="R24" s="759">
        <v>456</v>
      </c>
      <c r="S24" s="759">
        <v>456</v>
      </c>
      <c r="T24" s="759">
        <v>456</v>
      </c>
      <c r="U24" s="1004"/>
      <c r="V24" s="1004"/>
      <c r="W24" s="1004"/>
      <c r="X24" s="759"/>
      <c r="Y24" s="759"/>
      <c r="Z24" s="759"/>
      <c r="AA24" s="237">
        <f t="shared" si="2"/>
        <v>12</v>
      </c>
    </row>
    <row r="25" spans="1:27" ht="20.100000000000001" customHeight="1">
      <c r="A25" s="953" t="s">
        <v>1129</v>
      </c>
      <c r="B25" s="954"/>
      <c r="C25" s="956" t="s">
        <v>1078</v>
      </c>
      <c r="D25" s="982">
        <v>715</v>
      </c>
      <c r="E25" s="1028"/>
      <c r="F25" s="1028"/>
      <c r="G25" s="759"/>
      <c r="H25" s="759"/>
      <c r="I25" s="759"/>
      <c r="J25" s="759"/>
      <c r="K25" s="759"/>
      <c r="L25" s="759"/>
      <c r="M25" s="759"/>
      <c r="N25" s="759"/>
      <c r="O25" s="759"/>
      <c r="P25" s="759"/>
      <c r="Q25" s="759"/>
      <c r="R25" s="759"/>
      <c r="S25" s="759"/>
      <c r="T25" s="759"/>
      <c r="U25" s="1004"/>
      <c r="V25" s="1004"/>
      <c r="W25" s="1004"/>
      <c r="X25" s="759"/>
      <c r="Y25" s="759"/>
      <c r="Z25" s="759"/>
      <c r="AA25" s="237">
        <f t="shared" si="2"/>
        <v>0</v>
      </c>
    </row>
    <row r="26" spans="1:27" ht="20.100000000000001" customHeight="1">
      <c r="A26" s="953" t="s">
        <v>1129</v>
      </c>
      <c r="B26" s="954"/>
      <c r="C26" s="956" t="s">
        <v>1037</v>
      </c>
      <c r="D26" s="982">
        <v>1054</v>
      </c>
      <c r="E26" s="1028"/>
      <c r="F26" s="1028"/>
      <c r="G26" s="1028"/>
      <c r="H26" s="1028"/>
      <c r="I26" s="1028"/>
      <c r="J26" s="1028"/>
      <c r="K26" s="1028"/>
      <c r="L26" s="1028"/>
      <c r="M26" s="1028"/>
      <c r="N26" s="1028"/>
      <c r="O26" s="1028"/>
      <c r="P26" s="1028"/>
      <c r="Q26" s="1028"/>
      <c r="R26" s="1028"/>
      <c r="S26" s="759"/>
      <c r="T26" s="759"/>
      <c r="U26" s="1004"/>
      <c r="V26" s="1004"/>
      <c r="W26" s="1004"/>
      <c r="X26" s="759"/>
      <c r="Y26" s="759"/>
      <c r="Z26" s="759"/>
      <c r="AA26" s="237">
        <f t="shared" si="2"/>
        <v>0</v>
      </c>
    </row>
    <row r="27" spans="1:27" ht="20.100000000000001" customHeight="1">
      <c r="A27" s="953" t="s">
        <v>1129</v>
      </c>
      <c r="B27" s="954"/>
      <c r="C27" s="981" t="s">
        <v>1005</v>
      </c>
      <c r="D27" s="982">
        <v>550</v>
      </c>
      <c r="E27" s="1028"/>
      <c r="F27" s="1028"/>
      <c r="G27" s="759"/>
      <c r="H27" s="759"/>
      <c r="I27" s="759"/>
      <c r="J27" s="759"/>
      <c r="K27" s="759"/>
      <c r="L27" s="759"/>
      <c r="M27" s="759"/>
      <c r="N27" s="759"/>
      <c r="O27" s="759"/>
      <c r="P27" s="759"/>
      <c r="Q27" s="759"/>
      <c r="R27" s="759"/>
      <c r="S27" s="759"/>
      <c r="T27" s="759"/>
      <c r="U27" s="1004"/>
      <c r="V27" s="1004"/>
      <c r="W27" s="1004"/>
      <c r="X27" s="759"/>
      <c r="Y27" s="759"/>
      <c r="Z27" s="759"/>
      <c r="AA27" s="237">
        <f t="shared" si="2"/>
        <v>0</v>
      </c>
    </row>
    <row r="28" spans="1:27" ht="20.100000000000001" customHeight="1">
      <c r="A28" s="980" t="s">
        <v>1138</v>
      </c>
      <c r="B28" s="954"/>
      <c r="C28" s="956" t="s">
        <v>1548</v>
      </c>
      <c r="D28" s="982">
        <v>200</v>
      </c>
      <c r="E28" s="1031"/>
      <c r="F28" s="1031">
        <v>200</v>
      </c>
      <c r="G28" s="759">
        <v>200</v>
      </c>
      <c r="H28" s="759">
        <v>200</v>
      </c>
      <c r="I28" s="759">
        <v>200</v>
      </c>
      <c r="J28" s="759">
        <v>200</v>
      </c>
      <c r="K28" s="759">
        <v>200</v>
      </c>
      <c r="L28" s="759">
        <v>200</v>
      </c>
      <c r="M28" s="759">
        <v>200</v>
      </c>
      <c r="N28" s="759">
        <v>200</v>
      </c>
      <c r="O28" s="759">
        <v>200</v>
      </c>
      <c r="P28" s="759">
        <v>200</v>
      </c>
      <c r="Q28" s="759">
        <v>200</v>
      </c>
      <c r="R28" s="759">
        <v>200</v>
      </c>
      <c r="S28" s="759"/>
      <c r="T28" s="759"/>
      <c r="U28" s="1004"/>
      <c r="V28" s="1004"/>
      <c r="W28" s="1004"/>
      <c r="X28" s="759"/>
      <c r="Y28" s="759"/>
      <c r="Z28" s="759"/>
      <c r="AA28" s="237">
        <f t="shared" si="2"/>
        <v>13</v>
      </c>
    </row>
    <row r="29" spans="1:27" ht="20.100000000000001" customHeight="1">
      <c r="A29" s="953" t="s">
        <v>1081</v>
      </c>
      <c r="B29" s="954"/>
      <c r="C29" s="956" t="s">
        <v>1082</v>
      </c>
      <c r="D29" s="982">
        <v>1425</v>
      </c>
      <c r="E29" s="1028"/>
      <c r="F29" s="1028"/>
      <c r="G29" s="759"/>
      <c r="H29" s="759"/>
      <c r="I29" s="759"/>
      <c r="J29" s="759"/>
      <c r="K29" s="759"/>
      <c r="L29" s="759"/>
      <c r="M29" s="759"/>
      <c r="N29" s="1122"/>
      <c r="O29" s="759">
        <v>5100</v>
      </c>
      <c r="P29" s="1122">
        <v>1425</v>
      </c>
      <c r="Q29" s="1122">
        <v>1425</v>
      </c>
      <c r="R29" s="759"/>
      <c r="S29" s="759"/>
      <c r="T29" s="759"/>
      <c r="U29" s="1004"/>
      <c r="V29" s="1004"/>
      <c r="W29" s="1004"/>
      <c r="X29" s="759"/>
      <c r="Y29" s="759"/>
      <c r="Z29" s="759"/>
      <c r="AA29" s="237">
        <f t="shared" si="2"/>
        <v>3</v>
      </c>
    </row>
    <row r="30" spans="1:27" ht="20.100000000000001" customHeight="1">
      <c r="A30" s="953" t="s">
        <v>1081</v>
      </c>
      <c r="B30" s="954"/>
      <c r="C30" s="956" t="s">
        <v>1083</v>
      </c>
      <c r="D30" s="982">
        <v>2850</v>
      </c>
      <c r="E30" s="1028"/>
      <c r="F30" s="1028"/>
      <c r="G30" s="759"/>
      <c r="H30" s="759"/>
      <c r="I30" s="759"/>
      <c r="J30" s="759"/>
      <c r="K30" s="759"/>
      <c r="L30" s="759"/>
      <c r="M30" s="759"/>
      <c r="N30" s="1122"/>
      <c r="O30" s="759">
        <v>5600</v>
      </c>
      <c r="P30" s="1122">
        <v>2450</v>
      </c>
      <c r="Q30" s="1122">
        <v>2450</v>
      </c>
      <c r="R30" s="759"/>
      <c r="S30" s="759"/>
      <c r="T30" s="759"/>
      <c r="U30" s="1004"/>
      <c r="V30" s="1004"/>
      <c r="W30" s="1004"/>
      <c r="X30" s="759"/>
      <c r="Y30" s="759"/>
      <c r="Z30" s="759"/>
      <c r="AA30" s="237">
        <f t="shared" si="2"/>
        <v>3</v>
      </c>
    </row>
    <row r="31" spans="1:27" ht="20.100000000000001" customHeight="1">
      <c r="A31" s="980" t="s">
        <v>1034</v>
      </c>
      <c r="B31" s="980" t="s">
        <v>1035</v>
      </c>
      <c r="C31" s="981" t="s">
        <v>1084</v>
      </c>
      <c r="D31" s="982">
        <v>495</v>
      </c>
      <c r="E31" s="1028"/>
      <c r="F31" s="1028"/>
      <c r="G31" s="759"/>
      <c r="H31" s="759"/>
      <c r="I31" s="759"/>
      <c r="J31" s="759"/>
      <c r="K31" s="759"/>
      <c r="L31" s="759"/>
      <c r="M31" s="759"/>
      <c r="N31" s="759"/>
      <c r="O31" s="759"/>
      <c r="P31" s="759"/>
      <c r="Q31" s="759"/>
      <c r="R31" s="759"/>
      <c r="S31" s="759"/>
      <c r="T31" s="759"/>
      <c r="U31" s="1004"/>
      <c r="V31" s="1004"/>
      <c r="W31" s="1004"/>
      <c r="X31" s="759"/>
      <c r="Y31" s="759"/>
      <c r="Z31" s="759"/>
      <c r="AA31" s="237">
        <f t="shared" si="2"/>
        <v>0</v>
      </c>
    </row>
    <row r="32" spans="1:27" ht="20.100000000000001" customHeight="1">
      <c r="A32" s="980" t="s">
        <v>1033</v>
      </c>
      <c r="B32" s="980"/>
      <c r="C32" s="981" t="s">
        <v>1046</v>
      </c>
      <c r="D32" s="982">
        <v>900</v>
      </c>
      <c r="E32" s="1028"/>
      <c r="F32" s="1028"/>
      <c r="G32" s="759"/>
      <c r="H32" s="759"/>
      <c r="I32" s="759"/>
      <c r="J32" s="759"/>
      <c r="K32" s="759"/>
      <c r="L32" s="759"/>
      <c r="M32" s="759"/>
      <c r="N32" s="759"/>
      <c r="O32" s="759"/>
      <c r="P32" s="759"/>
      <c r="Q32" s="759"/>
      <c r="R32" s="1004"/>
      <c r="S32" s="1004"/>
      <c r="T32" s="1004"/>
      <c r="U32" s="1004"/>
      <c r="V32" s="1004"/>
      <c r="W32" s="1004"/>
      <c r="X32" s="759"/>
      <c r="Y32" s="759"/>
      <c r="Z32" s="759"/>
      <c r="AA32" s="237">
        <f t="shared" si="2"/>
        <v>0</v>
      </c>
    </row>
    <row r="33" spans="1:27" ht="20.100000000000001" customHeight="1">
      <c r="A33" s="980" t="s">
        <v>1033</v>
      </c>
      <c r="B33" s="980"/>
      <c r="C33" s="981" t="s">
        <v>1492</v>
      </c>
      <c r="D33" s="982">
        <v>365</v>
      </c>
      <c r="E33" s="1029"/>
      <c r="F33" s="1029"/>
      <c r="G33" s="759"/>
      <c r="H33" s="759"/>
      <c r="I33" s="759" t="s">
        <v>908</v>
      </c>
      <c r="J33" s="759" t="s">
        <v>908</v>
      </c>
      <c r="K33" s="759" t="s">
        <v>908</v>
      </c>
      <c r="L33" s="759">
        <v>2695</v>
      </c>
      <c r="M33" s="759"/>
      <c r="N33" s="759"/>
      <c r="O33" s="759"/>
      <c r="P33" s="759"/>
      <c r="Q33" s="759"/>
      <c r="R33" s="1004"/>
      <c r="S33" s="1004"/>
      <c r="T33" s="1004"/>
      <c r="U33" s="1004"/>
      <c r="V33" s="1004"/>
      <c r="W33" s="1004"/>
      <c r="X33" s="759"/>
      <c r="Y33" s="759"/>
      <c r="Z33" s="759"/>
      <c r="AA33" s="237">
        <f t="shared" si="2"/>
        <v>1</v>
      </c>
    </row>
    <row r="34" spans="1:27" ht="20.100000000000001" customHeight="1">
      <c r="A34" s="980" t="s">
        <v>1033</v>
      </c>
      <c r="B34" s="980"/>
      <c r="C34" s="981" t="s">
        <v>1493</v>
      </c>
      <c r="D34" s="982">
        <v>365</v>
      </c>
      <c r="E34" s="759"/>
      <c r="F34" s="759"/>
      <c r="G34" s="759"/>
      <c r="H34" s="759"/>
      <c r="I34" s="759"/>
      <c r="J34" s="759"/>
      <c r="K34" s="759"/>
      <c r="L34" s="759"/>
      <c r="M34" s="759" t="s">
        <v>908</v>
      </c>
      <c r="N34" s="759" t="s">
        <v>908</v>
      </c>
      <c r="O34" s="759" t="s">
        <v>908</v>
      </c>
      <c r="P34" s="759" t="s">
        <v>908</v>
      </c>
      <c r="Q34" s="759" t="s">
        <v>908</v>
      </c>
      <c r="R34" s="759"/>
      <c r="S34" s="759"/>
      <c r="T34" s="759"/>
      <c r="U34" s="1004"/>
      <c r="V34" s="1004"/>
      <c r="W34" s="1004"/>
      <c r="X34" s="759"/>
      <c r="Y34" s="759"/>
      <c r="Z34" s="759"/>
      <c r="AA34" s="237">
        <f t="shared" si="2"/>
        <v>0</v>
      </c>
    </row>
    <row r="35" spans="1:27" ht="20.100000000000001" customHeight="1">
      <c r="A35" s="980" t="s">
        <v>1289</v>
      </c>
      <c r="B35" s="980"/>
      <c r="C35" s="981" t="s">
        <v>1549</v>
      </c>
      <c r="D35" s="982">
        <v>200</v>
      </c>
      <c r="E35" s="759"/>
      <c r="F35" s="759">
        <v>200</v>
      </c>
      <c r="G35" s="759">
        <v>200</v>
      </c>
      <c r="H35" s="759">
        <v>200</v>
      </c>
      <c r="I35" s="759">
        <v>200</v>
      </c>
      <c r="J35" s="759">
        <v>200</v>
      </c>
      <c r="K35" s="759">
        <v>200</v>
      </c>
      <c r="L35" s="759">
        <v>200</v>
      </c>
      <c r="M35" s="759">
        <v>200</v>
      </c>
      <c r="N35" s="759">
        <v>200</v>
      </c>
      <c r="O35" s="759">
        <v>200</v>
      </c>
      <c r="P35" s="759">
        <v>200</v>
      </c>
      <c r="Q35" s="759">
        <v>200</v>
      </c>
      <c r="R35" s="1004"/>
      <c r="S35" s="1004"/>
      <c r="T35" s="1004"/>
      <c r="U35" s="1004"/>
      <c r="V35" s="1004"/>
      <c r="W35" s="1004"/>
      <c r="X35" s="759"/>
      <c r="Y35" s="759"/>
      <c r="Z35" s="759"/>
      <c r="AA35" s="237">
        <f t="shared" si="2"/>
        <v>12</v>
      </c>
    </row>
    <row r="36" spans="1:27" ht="20.100000000000001" customHeight="1">
      <c r="A36" s="412"/>
      <c r="B36" s="412"/>
      <c r="C36" s="1159"/>
      <c r="D36" s="740"/>
      <c r="E36" s="434"/>
      <c r="F36" s="759"/>
      <c r="G36" s="759"/>
      <c r="H36" s="759"/>
      <c r="I36" s="759"/>
      <c r="J36" s="759"/>
      <c r="K36" s="759"/>
      <c r="L36" s="759"/>
      <c r="M36" s="759"/>
      <c r="N36" s="759"/>
      <c r="O36" s="1122"/>
      <c r="P36" s="1161"/>
      <c r="Q36" s="1161"/>
      <c r="R36" s="1004"/>
      <c r="S36" s="1004"/>
      <c r="T36" s="1004"/>
      <c r="U36" s="1004"/>
      <c r="V36" s="1004"/>
      <c r="W36" s="1004"/>
      <c r="X36" s="759"/>
      <c r="Y36" s="759"/>
      <c r="Z36" s="759"/>
      <c r="AA36" s="237">
        <f t="shared" si="2"/>
        <v>0</v>
      </c>
    </row>
    <row r="37" spans="1:27" ht="20.100000000000001" customHeight="1">
      <c r="A37" s="412"/>
      <c r="B37" s="412"/>
      <c r="C37" s="1159"/>
      <c r="D37" s="1160"/>
      <c r="E37" s="759"/>
      <c r="F37" s="759"/>
      <c r="G37" s="759"/>
      <c r="H37" s="759"/>
      <c r="I37" s="759"/>
      <c r="J37" s="759"/>
      <c r="K37" s="759"/>
      <c r="L37" s="759"/>
      <c r="M37" s="759"/>
      <c r="N37" s="759"/>
      <c r="O37" s="1122"/>
      <c r="P37" s="1161"/>
      <c r="Q37" s="1161"/>
      <c r="R37" s="1004"/>
      <c r="S37" s="1004"/>
      <c r="T37" s="1004"/>
      <c r="U37" s="1004"/>
      <c r="V37" s="1004"/>
      <c r="W37" s="1004"/>
      <c r="X37" s="759"/>
      <c r="Y37" s="759"/>
      <c r="Z37" s="759"/>
      <c r="AA37" s="237">
        <f t="shared" si="2"/>
        <v>0</v>
      </c>
    </row>
    <row r="38" spans="1:27" ht="20.100000000000001" customHeight="1">
      <c r="A38" s="412"/>
      <c r="B38" s="412"/>
      <c r="C38" s="741"/>
      <c r="D38" s="740"/>
      <c r="E38" s="759"/>
      <c r="F38" s="759"/>
      <c r="G38" s="759"/>
      <c r="H38" s="759"/>
      <c r="I38" s="759"/>
      <c r="J38" s="759"/>
      <c r="K38" s="759"/>
      <c r="L38" s="759"/>
      <c r="M38" s="759"/>
      <c r="N38" s="759"/>
      <c r="O38" s="1122"/>
      <c r="P38" s="759"/>
      <c r="Q38" s="759"/>
      <c r="R38" s="759"/>
      <c r="S38" s="1004"/>
      <c r="T38" s="1004"/>
      <c r="U38" s="1004"/>
      <c r="V38" s="1004"/>
      <c r="W38" s="1004"/>
      <c r="X38" s="759"/>
      <c r="Y38" s="759"/>
      <c r="Z38" s="759"/>
      <c r="AA38" s="237">
        <f t="shared" si="2"/>
        <v>0</v>
      </c>
    </row>
    <row r="39" spans="1:27" ht="20.100000000000001" customHeight="1">
      <c r="A39" s="412"/>
      <c r="B39" s="412"/>
      <c r="C39" s="741"/>
      <c r="D39" s="740"/>
      <c r="E39" s="759"/>
      <c r="F39" s="759"/>
      <c r="G39" s="759"/>
      <c r="H39" s="759"/>
      <c r="I39" s="759"/>
      <c r="J39" s="759"/>
      <c r="K39" s="759"/>
      <c r="L39" s="759"/>
      <c r="M39" s="759"/>
      <c r="N39" s="759"/>
      <c r="O39" s="759"/>
      <c r="P39" s="1004"/>
      <c r="Q39" s="1004"/>
      <c r="R39" s="1004"/>
      <c r="S39" s="1004"/>
      <c r="T39" s="1004"/>
      <c r="U39" s="1004"/>
      <c r="V39" s="1004"/>
      <c r="W39" s="1004"/>
      <c r="X39" s="759"/>
      <c r="Y39" s="759"/>
      <c r="Z39" s="759"/>
      <c r="AA39" s="237">
        <f t="shared" si="2"/>
        <v>0</v>
      </c>
    </row>
    <row r="40" spans="1:27" ht="20.100000000000001" customHeight="1">
      <c r="A40" s="412"/>
      <c r="B40" s="412"/>
      <c r="C40" s="741"/>
      <c r="D40" s="740"/>
      <c r="E40" s="759"/>
      <c r="F40" s="759"/>
      <c r="G40" s="759"/>
      <c r="H40" s="759"/>
      <c r="I40" s="759"/>
      <c r="J40" s="759"/>
      <c r="K40" s="759"/>
      <c r="L40" s="759"/>
      <c r="M40" s="759"/>
      <c r="N40" s="759"/>
      <c r="O40" s="759"/>
      <c r="P40" s="1004"/>
      <c r="Q40" s="1004"/>
      <c r="R40" s="1004"/>
      <c r="S40" s="1004"/>
      <c r="T40" s="1004"/>
      <c r="U40" s="1004"/>
      <c r="V40" s="1004"/>
      <c r="W40" s="1004"/>
      <c r="X40" s="759"/>
      <c r="Y40" s="759"/>
      <c r="Z40" s="759"/>
      <c r="AA40" s="237">
        <f t="shared" si="2"/>
        <v>0</v>
      </c>
    </row>
    <row r="41" spans="1:27" ht="20.100000000000001" customHeight="1">
      <c r="A41" s="412"/>
      <c r="B41" s="412"/>
      <c r="C41" s="741"/>
      <c r="D41" s="740"/>
      <c r="E41" s="759"/>
      <c r="F41" s="759"/>
      <c r="G41" s="759"/>
      <c r="H41" s="759"/>
      <c r="I41" s="759"/>
      <c r="J41" s="759"/>
      <c r="K41" s="759"/>
      <c r="L41" s="759"/>
      <c r="M41" s="759"/>
      <c r="N41" s="759"/>
      <c r="O41" s="759"/>
      <c r="P41" s="1004"/>
      <c r="Q41" s="1004"/>
      <c r="R41" s="1004"/>
      <c r="S41" s="1004"/>
      <c r="T41" s="1004"/>
      <c r="U41" s="1004"/>
      <c r="V41" s="1004"/>
      <c r="W41" s="1004"/>
      <c r="X41" s="759"/>
      <c r="Y41" s="759"/>
      <c r="Z41" s="759"/>
      <c r="AA41" s="237">
        <f t="shared" si="2"/>
        <v>0</v>
      </c>
    </row>
    <row r="42" spans="1:27" ht="20.100000000000001" customHeight="1">
      <c r="A42" s="412"/>
      <c r="B42" s="412"/>
      <c r="C42" s="741"/>
      <c r="D42" s="740"/>
      <c r="E42" s="759"/>
      <c r="F42" s="759"/>
      <c r="G42" s="759"/>
      <c r="H42" s="759"/>
      <c r="I42" s="759"/>
      <c r="J42" s="759"/>
      <c r="K42" s="759"/>
      <c r="L42" s="759"/>
      <c r="M42" s="759"/>
      <c r="N42" s="759"/>
      <c r="O42" s="759"/>
      <c r="P42" s="1004"/>
      <c r="Q42" s="1004"/>
      <c r="R42" s="1004"/>
      <c r="S42" s="1004"/>
      <c r="T42" s="1004"/>
      <c r="U42" s="1004"/>
      <c r="V42" s="1004"/>
      <c r="W42" s="1004"/>
      <c r="X42" s="759"/>
      <c r="Y42" s="759"/>
      <c r="Z42" s="759"/>
      <c r="AA42" s="237">
        <f t="shared" si="2"/>
        <v>0</v>
      </c>
    </row>
    <row r="43" spans="1:27" ht="20.100000000000001" customHeight="1">
      <c r="A43" s="1796" t="s">
        <v>35</v>
      </c>
      <c r="B43" s="1796"/>
      <c r="C43" s="1796"/>
      <c r="D43" s="1796"/>
      <c r="E43" s="742">
        <f t="shared" ref="E43:Y43" si="3">SUM(E7:E42)</f>
        <v>9999</v>
      </c>
      <c r="F43" s="742">
        <f t="shared" si="3"/>
        <v>11380</v>
      </c>
      <c r="G43" s="742">
        <f t="shared" si="3"/>
        <v>10490</v>
      </c>
      <c r="H43" s="742">
        <f t="shared" si="3"/>
        <v>11440</v>
      </c>
      <c r="I43" s="1083">
        <f t="shared" si="3"/>
        <v>10946</v>
      </c>
      <c r="J43" s="742">
        <f>SUM(J7:J42)</f>
        <v>11896</v>
      </c>
      <c r="K43" s="742">
        <f t="shared" si="3"/>
        <v>10946</v>
      </c>
      <c r="L43" s="742">
        <f t="shared" si="3"/>
        <v>14591</v>
      </c>
      <c r="M43" s="742">
        <f t="shared" si="3"/>
        <v>10946</v>
      </c>
      <c r="N43" s="742">
        <f t="shared" si="3"/>
        <v>11896</v>
      </c>
      <c r="O43" s="742">
        <f t="shared" si="3"/>
        <v>21646</v>
      </c>
      <c r="P43" s="742">
        <f t="shared" si="3"/>
        <v>14821</v>
      </c>
      <c r="Q43" s="742">
        <f t="shared" si="3"/>
        <v>15771</v>
      </c>
      <c r="R43" s="742">
        <f t="shared" si="3"/>
        <v>10746</v>
      </c>
      <c r="S43" s="742">
        <f t="shared" si="3"/>
        <v>8976</v>
      </c>
      <c r="T43" s="742">
        <f t="shared" si="3"/>
        <v>9576</v>
      </c>
      <c r="U43" s="742">
        <f t="shared" si="3"/>
        <v>600</v>
      </c>
      <c r="V43" s="742">
        <f t="shared" si="3"/>
        <v>0</v>
      </c>
      <c r="W43" s="742">
        <f t="shared" si="3"/>
        <v>0</v>
      </c>
      <c r="X43" s="742">
        <f t="shared" si="3"/>
        <v>0</v>
      </c>
      <c r="Y43" s="742">
        <f t="shared" si="3"/>
        <v>0</v>
      </c>
      <c r="Z43" s="742">
        <f>SUM(Z7:Z42)</f>
        <v>0</v>
      </c>
    </row>
    <row r="44" spans="1:27" ht="6" customHeight="1">
      <c r="A44" s="747"/>
      <c r="B44" s="747"/>
      <c r="C44" s="748"/>
      <c r="D44" s="749"/>
      <c r="E44" s="750"/>
      <c r="F44" s="750"/>
      <c r="G44" s="750"/>
      <c r="H44" s="750"/>
      <c r="I44" s="750"/>
      <c r="J44" s="750"/>
      <c r="K44" s="750"/>
      <c r="L44" s="750"/>
      <c r="M44" s="750"/>
      <c r="N44" s="750"/>
      <c r="O44" s="750"/>
      <c r="P44" s="750"/>
      <c r="Q44" s="750"/>
      <c r="R44" s="750"/>
      <c r="S44" s="750"/>
      <c r="T44" s="750"/>
      <c r="U44" s="750"/>
      <c r="V44" s="750"/>
      <c r="W44" s="750"/>
      <c r="X44" s="750"/>
      <c r="Y44" s="750"/>
      <c r="Z44" s="750"/>
    </row>
    <row r="45" spans="1:27">
      <c r="E45" s="751"/>
      <c r="F45" s="751"/>
      <c r="G45" s="751"/>
      <c r="H45" s="751"/>
      <c r="I45" s="1794"/>
      <c r="J45" s="1794"/>
      <c r="K45" s="1794"/>
      <c r="L45" s="751"/>
      <c r="M45" s="751"/>
      <c r="O45" s="752"/>
      <c r="P45" s="752"/>
      <c r="Q45" s="752"/>
      <c r="R45" s="752"/>
      <c r="S45" s="752"/>
      <c r="T45" s="752"/>
      <c r="U45" s="752"/>
      <c r="V45" s="752"/>
      <c r="W45" s="752"/>
      <c r="X45" s="752"/>
      <c r="Y45" s="752" t="s">
        <v>742</v>
      </c>
      <c r="Z45" s="752"/>
      <c r="AA45" s="3">
        <f>SUM(E43:Z43)</f>
        <v>196666</v>
      </c>
    </row>
  </sheetData>
  <mergeCells count="10">
    <mergeCell ref="E4:N4"/>
    <mergeCell ref="AA5:AA6"/>
    <mergeCell ref="A3:C3"/>
    <mergeCell ref="A1:D2"/>
    <mergeCell ref="I45:K45"/>
    <mergeCell ref="A5:A6"/>
    <mergeCell ref="B5:B6"/>
    <mergeCell ref="C5:C6"/>
    <mergeCell ref="D5:D6"/>
    <mergeCell ref="A43:D43"/>
  </mergeCells>
  <phoneticPr fontId="33" type="noConversion"/>
  <printOptions horizontalCentered="1"/>
  <pageMargins left="0.5" right="0.5" top="0.5" bottom="0" header="0" footer="0"/>
  <pageSetup scale="22" orientation="portrait" horizontalDpi="360" verticalDpi="200" r:id="rId1"/>
  <headerFooter alignWithMargins="0"/>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67"/>
  <sheetViews>
    <sheetView showGridLines="0" zoomScale="75" zoomScaleNormal="75" workbookViewId="0">
      <selection activeCell="D43" sqref="D43"/>
    </sheetView>
  </sheetViews>
  <sheetFormatPr defaultColWidth="8.8984375" defaultRowHeight="12.75"/>
  <cols>
    <col min="1" max="1" width="10.921875" style="689" customWidth="1"/>
    <col min="2" max="2" width="55.01953125" style="689" customWidth="1"/>
    <col min="3" max="5" width="26.16015625" style="691" customWidth="1"/>
    <col min="6" max="9" width="14.6953125" style="691" customWidth="1"/>
    <col min="10" max="10" width="8.8984375" style="689"/>
    <col min="11" max="11" width="12" style="689" customWidth="1"/>
    <col min="12" max="16384" width="8.8984375" style="689"/>
  </cols>
  <sheetData>
    <row r="1" spans="1:15" ht="22.5">
      <c r="A1" s="559" t="str">
        <f>'Cover Page'!A54</f>
        <v>CBW Engineering</v>
      </c>
      <c r="B1" s="558"/>
      <c r="C1" s="1797" t="s">
        <v>225</v>
      </c>
      <c r="D1" s="1797"/>
      <c r="E1" s="1798"/>
      <c r="F1" s="531"/>
      <c r="G1" s="689"/>
      <c r="H1" s="689"/>
      <c r="I1" s="689"/>
      <c r="J1" s="690"/>
      <c r="K1" s="662"/>
      <c r="L1" s="662"/>
      <c r="M1" s="662"/>
      <c r="O1" s="662"/>
    </row>
    <row r="2" spans="1:15" ht="9.9499999999999993" customHeight="1"/>
    <row r="3" spans="1:15" s="696" customFormat="1" ht="21" customHeight="1">
      <c r="A3" s="1685" t="s">
        <v>684</v>
      </c>
      <c r="B3" s="1685"/>
      <c r="C3" s="605" t="str">
        <f>'Cost Week 1'!C3</f>
        <v>ENERCAPITA HZ SUNSET 14-31-69-19</v>
      </c>
      <c r="D3" s="692"/>
      <c r="E3" s="693"/>
      <c r="F3" s="694"/>
      <c r="G3" s="693"/>
      <c r="H3" s="694"/>
      <c r="I3" s="695"/>
      <c r="K3" s="697"/>
      <c r="N3" s="697"/>
    </row>
    <row r="4" spans="1:15" ht="12.95" customHeight="1">
      <c r="A4" s="698"/>
      <c r="B4" s="698"/>
      <c r="C4" s="699"/>
      <c r="D4" s="699"/>
      <c r="E4" s="700"/>
      <c r="F4" s="699"/>
      <c r="G4" s="699"/>
      <c r="H4" s="699"/>
      <c r="I4" s="699"/>
      <c r="J4" s="701"/>
    </row>
    <row r="5" spans="1:15" s="709" customFormat="1" ht="28.5" customHeight="1">
      <c r="A5" s="702" t="s">
        <v>33</v>
      </c>
      <c r="B5" s="703" t="s">
        <v>227</v>
      </c>
      <c r="C5" s="704" t="s">
        <v>228</v>
      </c>
      <c r="D5" s="704" t="s">
        <v>232</v>
      </c>
      <c r="E5" s="705" t="s">
        <v>233</v>
      </c>
      <c r="F5" s="706"/>
      <c r="G5" s="706"/>
      <c r="H5" s="706"/>
      <c r="I5" s="707"/>
      <c r="J5" s="708"/>
      <c r="K5" s="708"/>
    </row>
    <row r="6" spans="1:15" ht="18" customHeight="1">
      <c r="A6" s="560">
        <v>9310</v>
      </c>
      <c r="B6" s="710" t="s">
        <v>885</v>
      </c>
      <c r="C6" s="711"/>
      <c r="D6" s="711"/>
      <c r="E6" s="712"/>
      <c r="F6" s="713"/>
      <c r="G6" s="713"/>
      <c r="H6" s="714"/>
      <c r="I6" s="715"/>
      <c r="K6" s="716"/>
      <c r="L6"/>
      <c r="M6"/>
    </row>
    <row r="7" spans="1:15" ht="18" customHeight="1">
      <c r="A7" s="935">
        <v>300</v>
      </c>
      <c r="B7" s="947" t="s">
        <v>856</v>
      </c>
      <c r="C7" s="244">
        <f>'Cost Week 1'!C8</f>
        <v>0</v>
      </c>
      <c r="D7" s="244">
        <f>'Cost Week 1'!Y8</f>
        <v>0</v>
      </c>
      <c r="E7" s="262">
        <f>C7-D7</f>
        <v>0</v>
      </c>
      <c r="F7" s="717"/>
      <c r="G7" s="717"/>
      <c r="H7" s="718"/>
      <c r="I7" s="719"/>
      <c r="J7"/>
      <c r="L7"/>
      <c r="M7" s="701"/>
    </row>
    <row r="8" spans="1:15" ht="18" customHeight="1">
      <c r="A8" s="935">
        <v>301</v>
      </c>
      <c r="B8" s="947" t="s">
        <v>857</v>
      </c>
      <c r="C8" s="244">
        <f>'Cost Week 1'!C9</f>
        <v>18050</v>
      </c>
      <c r="D8" s="244">
        <f>'Cost Week 1'!Y9</f>
        <v>13120</v>
      </c>
      <c r="E8" s="262">
        <f t="shared" ref="E8:E57" si="0">C8-D8</f>
        <v>4930</v>
      </c>
      <c r="F8" s="720"/>
      <c r="G8" s="720"/>
      <c r="H8" s="720"/>
      <c r="I8" s="719"/>
      <c r="J8" s="701"/>
      <c r="L8"/>
    </row>
    <row r="9" spans="1:15" ht="18" customHeight="1">
      <c r="A9" s="936">
        <v>302</v>
      </c>
      <c r="B9" s="947" t="s">
        <v>858</v>
      </c>
      <c r="C9" s="244">
        <f>'Cost Week 1'!C10</f>
        <v>0</v>
      </c>
      <c r="D9" s="244">
        <f>'Cost Week 1'!Y10</f>
        <v>0</v>
      </c>
      <c r="E9" s="262">
        <f t="shared" si="0"/>
        <v>0</v>
      </c>
      <c r="F9" s="717"/>
      <c r="G9" s="718"/>
      <c r="H9" s="720"/>
      <c r="I9" s="719"/>
      <c r="J9"/>
      <c r="K9" s="716"/>
      <c r="L9"/>
      <c r="M9"/>
    </row>
    <row r="10" spans="1:15" ht="18" customHeight="1">
      <c r="A10" s="936" t="s">
        <v>886</v>
      </c>
      <c r="B10" s="947" t="s">
        <v>859</v>
      </c>
      <c r="C10" s="244">
        <f>'Cost Week 1'!C11</f>
        <v>334400</v>
      </c>
      <c r="D10" s="244">
        <f>'Cost Week 1'!Y11</f>
        <v>518408.58</v>
      </c>
      <c r="E10" s="262">
        <f t="shared" si="0"/>
        <v>-184008.58000000002</v>
      </c>
      <c r="F10" s="720"/>
      <c r="G10" s="720"/>
      <c r="H10" s="718"/>
      <c r="I10" s="719"/>
      <c r="J10" s="701"/>
      <c r="K10"/>
      <c r="L10" s="721"/>
      <c r="M10" s="701"/>
    </row>
    <row r="11" spans="1:15" ht="18" customHeight="1">
      <c r="A11" s="936">
        <v>304</v>
      </c>
      <c r="B11" s="947" t="s">
        <v>860</v>
      </c>
      <c r="C11" s="244">
        <f>'Cost Week 1'!C12</f>
        <v>0</v>
      </c>
      <c r="D11" s="244">
        <f>'Cost Week 1'!Y12</f>
        <v>0</v>
      </c>
      <c r="E11" s="262">
        <f t="shared" si="0"/>
        <v>0</v>
      </c>
      <c r="F11" s="720"/>
      <c r="G11" s="720"/>
      <c r="H11" s="718"/>
      <c r="I11" s="719"/>
      <c r="J11" s="701"/>
      <c r="K11"/>
      <c r="L11" s="721"/>
      <c r="M11" s="701"/>
    </row>
    <row r="12" spans="1:15" ht="18" customHeight="1">
      <c r="A12" s="936">
        <v>305</v>
      </c>
      <c r="B12" s="947" t="s">
        <v>861</v>
      </c>
      <c r="C12" s="244">
        <f>'Cost Week 1'!C13</f>
        <v>14805</v>
      </c>
      <c r="D12" s="244">
        <f>'Cost Week 1'!Y13</f>
        <v>14805</v>
      </c>
      <c r="E12" s="262">
        <f t="shared" si="0"/>
        <v>0</v>
      </c>
      <c r="F12" s="720"/>
      <c r="G12" s="720"/>
      <c r="H12" s="718"/>
      <c r="I12" s="719"/>
      <c r="J12" s="701"/>
      <c r="K12"/>
      <c r="L12" s="721"/>
      <c r="M12" s="701"/>
    </row>
    <row r="13" spans="1:15" ht="18" customHeight="1">
      <c r="A13" s="936">
        <v>306</v>
      </c>
      <c r="B13" s="947" t="s">
        <v>862</v>
      </c>
      <c r="C13" s="244">
        <f>'Cost Week 1'!C14</f>
        <v>0</v>
      </c>
      <c r="D13" s="244">
        <f>'Cost Week 1'!Y14</f>
        <v>0</v>
      </c>
      <c r="E13" s="262">
        <f t="shared" si="0"/>
        <v>0</v>
      </c>
      <c r="F13" s="720"/>
      <c r="G13" s="720"/>
      <c r="H13" s="720"/>
      <c r="I13" s="719"/>
      <c r="J13" s="701"/>
    </row>
    <row r="14" spans="1:15" ht="18" customHeight="1">
      <c r="A14" s="936">
        <v>307</v>
      </c>
      <c r="B14" s="947" t="s">
        <v>863</v>
      </c>
      <c r="C14" s="244">
        <f>'Cost Week 1'!C15</f>
        <v>0</v>
      </c>
      <c r="D14" s="244">
        <f>'Cost Week 1'!Y15</f>
        <v>0</v>
      </c>
      <c r="E14" s="262">
        <f t="shared" si="0"/>
        <v>0</v>
      </c>
      <c r="F14" s="720"/>
      <c r="G14" s="720"/>
      <c r="H14" s="720"/>
      <c r="I14" s="719"/>
      <c r="J14" s="701"/>
    </row>
    <row r="15" spans="1:15" ht="18" customHeight="1">
      <c r="A15" s="936">
        <v>308</v>
      </c>
      <c r="B15" s="947" t="s">
        <v>987</v>
      </c>
      <c r="C15" s="244">
        <f>'Cost Week 1'!C16</f>
        <v>237600</v>
      </c>
      <c r="D15" s="244">
        <f>'Cost Week 1'!Y16</f>
        <v>185555</v>
      </c>
      <c r="E15" s="262">
        <f t="shared" si="0"/>
        <v>52045</v>
      </c>
      <c r="F15" s="720"/>
      <c r="G15" s="720"/>
      <c r="H15" s="720"/>
      <c r="I15" s="719"/>
      <c r="J15" s="701"/>
    </row>
    <row r="16" spans="1:15" ht="18" customHeight="1">
      <c r="A16" s="936">
        <v>310</v>
      </c>
      <c r="B16" s="947" t="s">
        <v>988</v>
      </c>
      <c r="C16" s="244">
        <f>'Cost Week 1'!C17</f>
        <v>40000</v>
      </c>
      <c r="D16" s="244">
        <f>'Cost Week 1'!Y17</f>
        <v>36250</v>
      </c>
      <c r="E16" s="262">
        <f t="shared" si="0"/>
        <v>3750</v>
      </c>
      <c r="F16" s="720"/>
      <c r="G16" s="720"/>
      <c r="H16" s="720"/>
      <c r="I16" s="719"/>
      <c r="J16" s="701"/>
    </row>
    <row r="17" spans="1:12" ht="18" customHeight="1">
      <c r="A17" s="936">
        <v>312</v>
      </c>
      <c r="B17" s="947" t="s">
        <v>864</v>
      </c>
      <c r="C17" s="244">
        <f>'Cost Week 1'!C18</f>
        <v>117218</v>
      </c>
      <c r="D17" s="244">
        <f>'Cost Week 1'!Y18</f>
        <v>157921</v>
      </c>
      <c r="E17" s="262">
        <f t="shared" si="0"/>
        <v>-40703</v>
      </c>
      <c r="F17" s="720"/>
      <c r="G17" s="720"/>
      <c r="H17" s="720"/>
      <c r="I17" s="719"/>
      <c r="J17" s="722"/>
      <c r="K17"/>
    </row>
    <row r="18" spans="1:12" ht="18" customHeight="1">
      <c r="A18" s="936">
        <v>313</v>
      </c>
      <c r="B18" s="947" t="s">
        <v>865</v>
      </c>
      <c r="C18" s="244">
        <f>'Cost Week 1'!C19</f>
        <v>0</v>
      </c>
      <c r="D18" s="244">
        <f>'Cost Week 1'!Y19</f>
        <v>0</v>
      </c>
      <c r="E18" s="262">
        <f t="shared" si="0"/>
        <v>0</v>
      </c>
      <c r="F18" s="720"/>
      <c r="G18" s="720"/>
      <c r="H18" s="720"/>
      <c r="I18" s="719"/>
      <c r="J18" s="701"/>
    </row>
    <row r="19" spans="1:12" ht="18" customHeight="1">
      <c r="A19" s="936">
        <v>315</v>
      </c>
      <c r="B19" s="947" t="s">
        <v>866</v>
      </c>
      <c r="C19" s="244">
        <f>'Cost Week 1'!C20</f>
        <v>382907</v>
      </c>
      <c r="D19" s="244">
        <f>'Cost Week 1'!Y20</f>
        <v>344282</v>
      </c>
      <c r="E19" s="262">
        <f t="shared" si="0"/>
        <v>38625</v>
      </c>
      <c r="F19" s="718"/>
      <c r="G19" s="718"/>
      <c r="H19" s="718"/>
      <c r="I19" s="719"/>
    </row>
    <row r="20" spans="1:12" ht="18" customHeight="1">
      <c r="A20" s="936">
        <v>316</v>
      </c>
      <c r="B20" s="947" t="s">
        <v>867</v>
      </c>
      <c r="C20" s="244">
        <f>'Cost Week 1'!C21</f>
        <v>38002</v>
      </c>
      <c r="D20" s="244">
        <f>'Cost Week 1'!Y21</f>
        <v>36270</v>
      </c>
      <c r="E20" s="262">
        <f t="shared" si="0"/>
        <v>1732</v>
      </c>
      <c r="F20" s="720"/>
      <c r="G20" s="720"/>
      <c r="H20" s="718"/>
      <c r="I20" s="719"/>
      <c r="J20" s="701"/>
      <c r="K20" s="701"/>
    </row>
    <row r="21" spans="1:12" ht="18" customHeight="1">
      <c r="A21" s="936">
        <v>317</v>
      </c>
      <c r="B21" s="947" t="s">
        <v>868</v>
      </c>
      <c r="C21" s="244">
        <f>'Cost Week 1'!C22</f>
        <v>0</v>
      </c>
      <c r="D21" s="244">
        <f>'Cost Week 1'!Y22</f>
        <v>0</v>
      </c>
      <c r="E21" s="262">
        <f t="shared" si="0"/>
        <v>0</v>
      </c>
      <c r="F21" s="718"/>
      <c r="G21" s="720"/>
      <c r="H21" s="720"/>
      <c r="I21" s="719"/>
      <c r="J21" s="701"/>
      <c r="K21" s="701"/>
    </row>
    <row r="22" spans="1:12" ht="18" customHeight="1">
      <c r="A22" s="936">
        <v>319</v>
      </c>
      <c r="B22" s="947" t="s">
        <v>989</v>
      </c>
      <c r="C22" s="244">
        <f>'Cost Week 1'!C23</f>
        <v>96900</v>
      </c>
      <c r="D22" s="244">
        <f>'Cost Week 1'!Y23</f>
        <v>59979.02</v>
      </c>
      <c r="E22" s="262">
        <f t="shared" si="0"/>
        <v>36920.980000000003</v>
      </c>
      <c r="F22" s="720"/>
      <c r="G22" s="720"/>
      <c r="H22" s="717"/>
      <c r="I22" s="719"/>
      <c r="J22"/>
    </row>
    <row r="23" spans="1:12" ht="18" customHeight="1">
      <c r="A23" s="936">
        <v>320</v>
      </c>
      <c r="B23" s="947" t="s">
        <v>869</v>
      </c>
      <c r="C23" s="244">
        <f>'Cost Week 1'!C24</f>
        <v>32750</v>
      </c>
      <c r="D23" s="244">
        <f>'Cost Week 1'!Y24</f>
        <v>42500</v>
      </c>
      <c r="E23" s="262">
        <f t="shared" si="0"/>
        <v>-9750</v>
      </c>
      <c r="F23" s="720"/>
      <c r="G23" s="720"/>
      <c r="H23" s="720"/>
      <c r="I23" s="719"/>
      <c r="J23" s="701"/>
    </row>
    <row r="24" spans="1:12" ht="18" customHeight="1">
      <c r="A24" s="936">
        <v>323</v>
      </c>
      <c r="B24" s="947" t="s">
        <v>870</v>
      </c>
      <c r="C24" s="244">
        <f>'Cost Week 1'!C25</f>
        <v>286100</v>
      </c>
      <c r="D24" s="244">
        <f>'Cost Week 1'!Y25</f>
        <v>194331.5</v>
      </c>
      <c r="E24" s="262">
        <f t="shared" si="0"/>
        <v>91768.5</v>
      </c>
      <c r="F24" s="720"/>
      <c r="G24" s="720"/>
      <c r="H24" s="720"/>
      <c r="I24" s="719"/>
      <c r="J24" s="723"/>
      <c r="K24" s="724"/>
    </row>
    <row r="25" spans="1:12" ht="18" customHeight="1">
      <c r="A25" s="936">
        <v>327</v>
      </c>
      <c r="B25" s="947" t="s">
        <v>444</v>
      </c>
      <c r="C25" s="244">
        <f>'Cost Week 1'!C26</f>
        <v>60100</v>
      </c>
      <c r="D25" s="244">
        <f>'Cost Week 1'!Y26</f>
        <v>79463</v>
      </c>
      <c r="E25" s="262">
        <f t="shared" si="0"/>
        <v>-19363</v>
      </c>
      <c r="F25" s="720"/>
      <c r="G25" s="720"/>
      <c r="H25" s="720"/>
      <c r="I25" s="719"/>
      <c r="J25" s="701"/>
    </row>
    <row r="26" spans="1:12" ht="18" customHeight="1">
      <c r="A26" s="936">
        <v>328</v>
      </c>
      <c r="B26" s="947" t="s">
        <v>990</v>
      </c>
      <c r="C26" s="244">
        <f>'Cost Week 1'!C27</f>
        <v>187650</v>
      </c>
      <c r="D26" s="244">
        <f>'Cost Week 1'!Y27</f>
        <v>173193.75</v>
      </c>
      <c r="E26" s="262">
        <f t="shared" si="0"/>
        <v>14456.25</v>
      </c>
      <c r="F26" s="720"/>
      <c r="G26" s="718"/>
      <c r="H26" s="720"/>
      <c r="I26" s="719"/>
      <c r="J26" s="701"/>
      <c r="K26" s="701"/>
      <c r="L26"/>
    </row>
    <row r="27" spans="1:12" ht="18" customHeight="1">
      <c r="A27" s="936">
        <v>329</v>
      </c>
      <c r="B27" s="947" t="s">
        <v>991</v>
      </c>
      <c r="C27" s="244">
        <f>'Cost Week 1'!C28</f>
        <v>42000</v>
      </c>
      <c r="D27" s="244">
        <f>'Cost Week 1'!Y28</f>
        <v>44116.4</v>
      </c>
      <c r="E27" s="262">
        <f t="shared" si="0"/>
        <v>-2116.4000000000015</v>
      </c>
      <c r="F27" s="720"/>
      <c r="G27" s="720"/>
      <c r="H27" s="718"/>
      <c r="I27" s="719"/>
      <c r="J27" s="723"/>
      <c r="K27" s="723"/>
      <c r="L27"/>
    </row>
    <row r="28" spans="1:12" ht="18" customHeight="1">
      <c r="A28" s="936">
        <v>330</v>
      </c>
      <c r="B28" s="947" t="s">
        <v>871</v>
      </c>
      <c r="C28" s="244">
        <f>'Cost Week 1'!C29</f>
        <v>24650</v>
      </c>
      <c r="D28" s="244">
        <f>'Cost Week 1'!Y29</f>
        <v>23030</v>
      </c>
      <c r="E28" s="262">
        <f t="shared" si="0"/>
        <v>1620</v>
      </c>
      <c r="F28" s="720"/>
      <c r="G28" s="718"/>
      <c r="H28" s="720"/>
      <c r="I28" s="719"/>
      <c r="J28" s="701"/>
      <c r="K28" s="701"/>
      <c r="L28"/>
    </row>
    <row r="29" spans="1:12" ht="18" customHeight="1">
      <c r="A29" s="936">
        <v>331</v>
      </c>
      <c r="B29" s="947" t="s">
        <v>555</v>
      </c>
      <c r="C29" s="244">
        <f>'Cost Week 1'!C30</f>
        <v>179050</v>
      </c>
      <c r="D29" s="244">
        <f>'Cost Week 1'!Y30</f>
        <v>175110.5</v>
      </c>
      <c r="E29" s="262">
        <f t="shared" si="0"/>
        <v>3939.5</v>
      </c>
      <c r="F29" s="720"/>
      <c r="G29" s="718"/>
      <c r="H29" s="720"/>
      <c r="I29" s="719"/>
      <c r="J29" s="701"/>
      <c r="K29" s="701"/>
      <c r="L29"/>
    </row>
    <row r="30" spans="1:12" ht="18" customHeight="1">
      <c r="A30" s="936">
        <v>332</v>
      </c>
      <c r="B30" s="947" t="s">
        <v>992</v>
      </c>
      <c r="C30" s="244">
        <f>'Cost Week 1'!C31</f>
        <v>34200</v>
      </c>
      <c r="D30" s="244">
        <f>'Cost Week 1'!Y31</f>
        <v>31105</v>
      </c>
      <c r="E30" s="262">
        <f t="shared" si="0"/>
        <v>3095</v>
      </c>
      <c r="F30" s="720"/>
      <c r="G30" s="718"/>
      <c r="H30" s="720"/>
      <c r="I30" s="719"/>
      <c r="J30" s="701"/>
      <c r="K30" s="701"/>
      <c r="L30"/>
    </row>
    <row r="31" spans="1:12" ht="18" customHeight="1">
      <c r="A31" s="936">
        <v>333</v>
      </c>
      <c r="B31" s="947" t="s">
        <v>872</v>
      </c>
      <c r="C31" s="244">
        <f>'Cost Week 1'!C32</f>
        <v>0</v>
      </c>
      <c r="D31" s="244">
        <f>'Cost Week 1'!Y32</f>
        <v>0</v>
      </c>
      <c r="E31" s="262">
        <f t="shared" si="0"/>
        <v>0</v>
      </c>
      <c r="F31" s="720"/>
      <c r="G31" s="718"/>
      <c r="H31" s="720"/>
      <c r="I31" s="719"/>
      <c r="J31" s="701"/>
      <c r="K31" s="701"/>
      <c r="L31"/>
    </row>
    <row r="32" spans="1:12" ht="18" customHeight="1">
      <c r="A32" s="936">
        <v>334</v>
      </c>
      <c r="B32" s="947" t="s">
        <v>873</v>
      </c>
      <c r="C32" s="244">
        <f>'Cost Week 1'!C33</f>
        <v>0</v>
      </c>
      <c r="D32" s="244">
        <f>'Cost Week 1'!Y33</f>
        <v>0</v>
      </c>
      <c r="E32" s="262">
        <f t="shared" si="0"/>
        <v>0</v>
      </c>
      <c r="F32" s="720"/>
      <c r="G32" s="718"/>
      <c r="H32" s="720"/>
      <c r="I32" s="719"/>
      <c r="J32" s="701"/>
      <c r="K32" s="701"/>
      <c r="L32"/>
    </row>
    <row r="33" spans="1:12" ht="18" customHeight="1">
      <c r="A33" s="936">
        <v>335</v>
      </c>
      <c r="B33" s="947" t="s">
        <v>874</v>
      </c>
      <c r="C33" s="244">
        <f>'Cost Week 1'!C34</f>
        <v>0</v>
      </c>
      <c r="D33" s="244">
        <f>'Cost Week 1'!Y34</f>
        <v>0</v>
      </c>
      <c r="E33" s="262">
        <f t="shared" si="0"/>
        <v>0</v>
      </c>
      <c r="F33" s="720"/>
      <c r="G33" s="718"/>
      <c r="H33" s="720"/>
      <c r="I33" s="719"/>
      <c r="J33" s="701"/>
      <c r="K33" s="701"/>
      <c r="L33"/>
    </row>
    <row r="34" spans="1:12" ht="18" customHeight="1">
      <c r="A34" s="936">
        <v>336</v>
      </c>
      <c r="B34" s="947" t="s">
        <v>875</v>
      </c>
      <c r="C34" s="244">
        <f>'Cost Week 1'!C35</f>
        <v>0</v>
      </c>
      <c r="D34" s="244">
        <f>'Cost Week 1'!Y35</f>
        <v>0</v>
      </c>
      <c r="E34" s="262">
        <f t="shared" si="0"/>
        <v>0</v>
      </c>
      <c r="F34" s="720"/>
      <c r="G34" s="718"/>
      <c r="H34" s="720"/>
      <c r="I34" s="719"/>
      <c r="J34" s="701"/>
      <c r="K34" s="701"/>
      <c r="L34"/>
    </row>
    <row r="35" spans="1:12" ht="18" customHeight="1">
      <c r="A35" s="936">
        <v>338</v>
      </c>
      <c r="B35" s="947" t="s">
        <v>876</v>
      </c>
      <c r="C35" s="244">
        <f>'Cost Week 1'!C36</f>
        <v>3500</v>
      </c>
      <c r="D35" s="244">
        <f>'Cost Week 1'!Y36</f>
        <v>4160</v>
      </c>
      <c r="E35" s="262">
        <f t="shared" si="0"/>
        <v>-660</v>
      </c>
      <c r="F35" s="720"/>
      <c r="G35" s="718"/>
      <c r="H35" s="720"/>
      <c r="I35" s="719"/>
      <c r="J35" s="701"/>
      <c r="K35" s="701"/>
      <c r="L35"/>
    </row>
    <row r="36" spans="1:12" ht="18" customHeight="1">
      <c r="A36" s="936">
        <v>339</v>
      </c>
      <c r="B36" s="947" t="s">
        <v>993</v>
      </c>
      <c r="C36" s="244">
        <f>'Cost Week 1'!C37</f>
        <v>0</v>
      </c>
      <c r="D36" s="244">
        <f>'Cost Week 1'!Y37</f>
        <v>0</v>
      </c>
      <c r="E36" s="262">
        <f t="shared" si="0"/>
        <v>0</v>
      </c>
      <c r="F36" s="720"/>
      <c r="G36" s="718"/>
      <c r="H36" s="720"/>
      <c r="I36" s="719"/>
      <c r="J36" s="701"/>
      <c r="K36" s="701"/>
      <c r="L36"/>
    </row>
    <row r="37" spans="1:12" ht="18" customHeight="1">
      <c r="A37" s="936">
        <v>343</v>
      </c>
      <c r="B37" s="947" t="s">
        <v>877</v>
      </c>
      <c r="C37" s="244">
        <f>'Cost Week 1'!C38</f>
        <v>55600</v>
      </c>
      <c r="D37" s="244">
        <f>'Cost Week 1'!Y38</f>
        <v>25500</v>
      </c>
      <c r="E37" s="262">
        <f t="shared" si="0"/>
        <v>30100</v>
      </c>
      <c r="F37" s="718"/>
      <c r="G37" s="720"/>
      <c r="H37" s="718"/>
      <c r="I37" s="719"/>
      <c r="J37" s="701"/>
      <c r="K37" s="701"/>
      <c r="L37" s="701"/>
    </row>
    <row r="38" spans="1:12" ht="18" customHeight="1">
      <c r="A38" s="936">
        <v>344</v>
      </c>
      <c r="B38" s="947" t="s">
        <v>878</v>
      </c>
      <c r="C38" s="244">
        <f>'Cost Week 1'!C39</f>
        <v>0</v>
      </c>
      <c r="D38" s="244">
        <f>'Cost Week 1'!Y39</f>
        <v>0</v>
      </c>
      <c r="E38" s="262">
        <f t="shared" si="0"/>
        <v>0</v>
      </c>
      <c r="F38" s="720"/>
      <c r="G38" s="718"/>
      <c r="H38" s="720"/>
      <c r="I38" s="719"/>
      <c r="J38" s="701"/>
      <c r="K38" s="701"/>
      <c r="L38"/>
    </row>
    <row r="39" spans="1:12" ht="18" customHeight="1">
      <c r="A39" s="936">
        <v>346</v>
      </c>
      <c r="B39" s="947" t="s">
        <v>994</v>
      </c>
      <c r="C39" s="244">
        <f>'Cost Week 1'!C40</f>
        <v>0</v>
      </c>
      <c r="D39" s="244">
        <f>'Cost Week 1'!Y40</f>
        <v>0</v>
      </c>
      <c r="E39" s="262">
        <f t="shared" si="0"/>
        <v>0</v>
      </c>
      <c r="F39" s="720"/>
      <c r="G39" s="718"/>
      <c r="H39" s="720"/>
      <c r="I39" s="719"/>
      <c r="J39" s="701"/>
      <c r="K39" s="701"/>
      <c r="L39"/>
    </row>
    <row r="40" spans="1:12" ht="18" customHeight="1">
      <c r="A40" s="936">
        <v>347</v>
      </c>
      <c r="B40" s="947" t="s">
        <v>995</v>
      </c>
      <c r="C40" s="244">
        <f>'Cost Week 1'!C41</f>
        <v>2150</v>
      </c>
      <c r="D40" s="244">
        <f>'Cost Week 1'!Y41</f>
        <v>36005</v>
      </c>
      <c r="E40" s="262">
        <f t="shared" si="0"/>
        <v>-33855</v>
      </c>
      <c r="F40" s="720"/>
      <c r="G40" s="718"/>
      <c r="H40" s="720"/>
      <c r="I40" s="719"/>
      <c r="J40" s="701"/>
      <c r="K40" s="701"/>
      <c r="L40"/>
    </row>
    <row r="41" spans="1:12" ht="18" customHeight="1">
      <c r="A41" s="936">
        <v>348</v>
      </c>
      <c r="B41" s="947" t="s">
        <v>879</v>
      </c>
      <c r="C41" s="244">
        <f>'Cost Week 1'!C42</f>
        <v>29500</v>
      </c>
      <c r="D41" s="244">
        <f>'Cost Week 1'!Y42</f>
        <v>16721</v>
      </c>
      <c r="E41" s="262">
        <f t="shared" si="0"/>
        <v>12779</v>
      </c>
      <c r="F41" s="720"/>
      <c r="G41" s="718"/>
      <c r="H41" s="720"/>
      <c r="I41" s="719"/>
      <c r="J41" s="701"/>
      <c r="K41" s="701"/>
      <c r="L41"/>
    </row>
    <row r="42" spans="1:12" ht="18" customHeight="1">
      <c r="A42" s="936">
        <v>349</v>
      </c>
      <c r="B42" s="947" t="s">
        <v>996</v>
      </c>
      <c r="C42" s="244">
        <f>'Cost Week 1'!C43</f>
        <v>960</v>
      </c>
      <c r="D42" s="244">
        <f>'Cost Week 1'!Y43</f>
        <v>72700</v>
      </c>
      <c r="E42" s="262">
        <f t="shared" si="0"/>
        <v>-71740</v>
      </c>
      <c r="F42" s="720"/>
      <c r="G42" s="718"/>
      <c r="H42" s="720"/>
      <c r="I42" s="719"/>
      <c r="J42" s="701"/>
      <c r="K42" s="701"/>
      <c r="L42"/>
    </row>
    <row r="43" spans="1:12" ht="18" customHeight="1">
      <c r="A43" s="936">
        <v>351</v>
      </c>
      <c r="B43" s="947" t="s">
        <v>997</v>
      </c>
      <c r="C43" s="244">
        <f>'Cost Week 1'!C44</f>
        <v>96000</v>
      </c>
      <c r="D43" s="244">
        <f>'Cost Week 1'!Y44</f>
        <v>66000</v>
      </c>
      <c r="E43" s="262">
        <f t="shared" si="0"/>
        <v>30000</v>
      </c>
      <c r="F43" s="720"/>
      <c r="G43" s="718"/>
      <c r="H43" s="720"/>
      <c r="I43" s="719"/>
      <c r="J43" s="701"/>
      <c r="K43" s="701"/>
      <c r="L43"/>
    </row>
    <row r="44" spans="1:12" ht="18" customHeight="1">
      <c r="A44" s="936">
        <v>352</v>
      </c>
      <c r="B44" s="947" t="s">
        <v>880</v>
      </c>
      <c r="C44" s="244">
        <f>'Cost Week 1'!C45</f>
        <v>49500</v>
      </c>
      <c r="D44" s="244">
        <f>'Cost Week 1'!Y45</f>
        <v>30750</v>
      </c>
      <c r="E44" s="262">
        <f t="shared" si="0"/>
        <v>18750</v>
      </c>
      <c r="F44" s="720"/>
      <c r="G44" s="718"/>
      <c r="H44" s="720"/>
      <c r="I44" s="719"/>
      <c r="J44" s="701"/>
      <c r="K44" s="701"/>
      <c r="L44"/>
    </row>
    <row r="45" spans="1:12" ht="18" customHeight="1">
      <c r="A45" s="936">
        <v>353</v>
      </c>
      <c r="B45" s="947" t="s">
        <v>881</v>
      </c>
      <c r="C45" s="244">
        <f>'Cost Week 1'!C46</f>
        <v>0</v>
      </c>
      <c r="D45" s="244">
        <f>'Cost Week 1'!Y46</f>
        <v>0</v>
      </c>
      <c r="E45" s="262">
        <f t="shared" si="0"/>
        <v>0</v>
      </c>
      <c r="F45" s="720"/>
      <c r="G45" s="718"/>
      <c r="H45" s="720"/>
      <c r="I45" s="719"/>
      <c r="J45" s="701"/>
      <c r="K45" s="701"/>
      <c r="L45"/>
    </row>
    <row r="46" spans="1:12" ht="18" customHeight="1">
      <c r="A46" s="936">
        <v>354</v>
      </c>
      <c r="B46" s="947" t="s">
        <v>882</v>
      </c>
      <c r="C46" s="244">
        <f>'Cost Week 1'!C47</f>
        <v>33800</v>
      </c>
      <c r="D46" s="244">
        <f>'Cost Week 1'!Y47</f>
        <v>24544.25</v>
      </c>
      <c r="E46" s="262">
        <f t="shared" si="0"/>
        <v>9255.75</v>
      </c>
      <c r="F46" s="720"/>
      <c r="G46" s="718"/>
      <c r="H46" s="720"/>
      <c r="I46" s="719"/>
      <c r="J46" s="701"/>
      <c r="K46" s="701"/>
      <c r="L46"/>
    </row>
    <row r="47" spans="1:12" ht="18" customHeight="1">
      <c r="A47" s="936">
        <v>355</v>
      </c>
      <c r="B47" s="947" t="s">
        <v>445</v>
      </c>
      <c r="C47" s="244">
        <f>'Cost Week 1'!C48</f>
        <v>25900</v>
      </c>
      <c r="D47" s="244">
        <f>'Cost Week 1'!Y48</f>
        <v>34204</v>
      </c>
      <c r="E47" s="262">
        <f t="shared" si="0"/>
        <v>-8304</v>
      </c>
      <c r="F47" s="720"/>
      <c r="G47" s="718"/>
      <c r="H47" s="720"/>
      <c r="I47" s="719"/>
      <c r="J47" s="701"/>
      <c r="K47" s="701"/>
      <c r="L47"/>
    </row>
    <row r="48" spans="1:12" ht="18" customHeight="1">
      <c r="A48" s="936">
        <v>356</v>
      </c>
      <c r="B48" s="947" t="s">
        <v>998</v>
      </c>
      <c r="C48" s="244">
        <f>'Cost Week 1'!C49</f>
        <v>130600</v>
      </c>
      <c r="D48" s="244">
        <f>'Cost Week 1'!Y49</f>
        <v>123749.25</v>
      </c>
      <c r="E48" s="262">
        <f t="shared" si="0"/>
        <v>6850.75</v>
      </c>
      <c r="F48" s="720"/>
      <c r="G48" s="718"/>
      <c r="H48" s="720"/>
      <c r="I48" s="719"/>
      <c r="J48" s="701"/>
      <c r="K48" s="701"/>
      <c r="L48"/>
    </row>
    <row r="49" spans="1:12" ht="18" customHeight="1">
      <c r="A49" s="936">
        <v>359</v>
      </c>
      <c r="B49" s="947" t="s">
        <v>999</v>
      </c>
      <c r="C49" s="244">
        <f>'Cost Week 1'!C50</f>
        <v>122800</v>
      </c>
      <c r="D49" s="244">
        <f>'Cost Week 1'!Y50</f>
        <v>101843</v>
      </c>
      <c r="E49" s="262">
        <f t="shared" si="0"/>
        <v>20957</v>
      </c>
      <c r="F49" s="720"/>
      <c r="G49" s="718"/>
      <c r="H49" s="720"/>
      <c r="I49" s="719"/>
      <c r="J49" s="701"/>
      <c r="K49" s="701"/>
      <c r="L49"/>
    </row>
    <row r="50" spans="1:12" ht="18" customHeight="1">
      <c r="A50" s="936">
        <v>360</v>
      </c>
      <c r="B50" s="947" t="s">
        <v>1000</v>
      </c>
      <c r="C50" s="244">
        <f>'Cost Week 1'!C51</f>
        <v>201800</v>
      </c>
      <c r="D50" s="244">
        <f>'Cost Week 1'!Y51</f>
        <v>200441</v>
      </c>
      <c r="E50" s="262">
        <f t="shared" si="0"/>
        <v>1359</v>
      </c>
      <c r="F50" s="720"/>
      <c r="G50" s="718"/>
      <c r="H50" s="720"/>
      <c r="I50" s="719"/>
      <c r="J50" s="701"/>
      <c r="K50" s="701"/>
      <c r="L50"/>
    </row>
    <row r="51" spans="1:12" ht="18" customHeight="1">
      <c r="A51" s="936">
        <v>362</v>
      </c>
      <c r="B51" s="947" t="s">
        <v>446</v>
      </c>
      <c r="C51" s="244">
        <f>'Cost Week 1'!C52</f>
        <v>0</v>
      </c>
      <c r="D51" s="244">
        <f>'Cost Week 1'!Y52</f>
        <v>0</v>
      </c>
      <c r="E51" s="262">
        <f t="shared" si="0"/>
        <v>0</v>
      </c>
      <c r="F51" s="720"/>
      <c r="G51" s="718"/>
      <c r="H51" s="720"/>
      <c r="I51" s="719"/>
      <c r="J51" s="701"/>
      <c r="K51" s="701"/>
      <c r="L51"/>
    </row>
    <row r="52" spans="1:12" ht="18" customHeight="1">
      <c r="A52" s="936">
        <v>364</v>
      </c>
      <c r="B52" s="947" t="s">
        <v>1001</v>
      </c>
      <c r="C52" s="244">
        <f>'Cost Week 1'!C53</f>
        <v>0</v>
      </c>
      <c r="D52" s="244">
        <f>'Cost Week 1'!Y53</f>
        <v>0</v>
      </c>
      <c r="E52" s="262">
        <f t="shared" si="0"/>
        <v>0</v>
      </c>
      <c r="F52" s="720"/>
      <c r="G52" s="718"/>
      <c r="H52" s="720"/>
      <c r="I52" s="719"/>
      <c r="J52" s="701"/>
      <c r="K52" s="701"/>
      <c r="L52"/>
    </row>
    <row r="53" spans="1:12" ht="18" customHeight="1">
      <c r="A53" s="936">
        <v>395</v>
      </c>
      <c r="B53" s="947" t="s">
        <v>1002</v>
      </c>
      <c r="C53" s="244">
        <f>'Cost Week 1'!C54</f>
        <v>0</v>
      </c>
      <c r="D53" s="244">
        <f>'Cost Week 1'!Y54</f>
        <v>3585</v>
      </c>
      <c r="E53" s="262">
        <f t="shared" si="0"/>
        <v>-3585</v>
      </c>
      <c r="F53" s="720"/>
      <c r="G53" s="718"/>
      <c r="H53" s="720"/>
      <c r="I53" s="719"/>
      <c r="J53" s="701"/>
      <c r="K53" s="701"/>
      <c r="L53"/>
    </row>
    <row r="54" spans="1:12" ht="18" customHeight="1">
      <c r="A54" s="936">
        <v>396</v>
      </c>
      <c r="B54" s="947" t="s">
        <v>1003</v>
      </c>
      <c r="C54" s="244">
        <f>'Cost Week 1'!C55</f>
        <v>66300</v>
      </c>
      <c r="D54" s="244">
        <f>'Cost Week 1'!Y55</f>
        <v>102215</v>
      </c>
      <c r="E54" s="262">
        <f t="shared" si="0"/>
        <v>-35915</v>
      </c>
      <c r="F54" s="720"/>
      <c r="G54" s="718"/>
      <c r="H54" s="720"/>
      <c r="I54" s="719"/>
      <c r="J54" s="701"/>
      <c r="K54" s="701"/>
      <c r="L54"/>
    </row>
    <row r="55" spans="1:12" ht="18" customHeight="1">
      <c r="A55" s="936">
        <v>398</v>
      </c>
      <c r="B55" s="947" t="s">
        <v>1004</v>
      </c>
      <c r="C55" s="244">
        <f>'Cost Week 1'!C56</f>
        <v>12500</v>
      </c>
      <c r="D55" s="244">
        <f>'Cost Week 1'!Y56</f>
        <v>11231.6</v>
      </c>
      <c r="E55" s="262">
        <f t="shared" si="0"/>
        <v>1268.3999999999996</v>
      </c>
      <c r="F55" s="720"/>
      <c r="G55" s="718"/>
      <c r="H55" s="720"/>
      <c r="I55" s="719"/>
      <c r="J55" s="701"/>
      <c r="K55" s="701"/>
      <c r="L55"/>
    </row>
    <row r="56" spans="1:12" ht="18" customHeight="1">
      <c r="A56" s="936">
        <v>399</v>
      </c>
      <c r="B56" s="947" t="s">
        <v>883</v>
      </c>
      <c r="C56" s="244">
        <f>'Cost Week 1'!C57</f>
        <v>132624</v>
      </c>
      <c r="D56" s="244">
        <f>'Cost Week 1'!Y57</f>
        <v>0</v>
      </c>
      <c r="E56" s="262">
        <f t="shared" si="0"/>
        <v>132624</v>
      </c>
      <c r="F56" s="720"/>
      <c r="G56" s="718"/>
      <c r="H56" s="720"/>
      <c r="I56" s="719"/>
      <c r="J56" s="701"/>
      <c r="K56" s="701"/>
      <c r="L56"/>
    </row>
    <row r="57" spans="1:12" ht="18" customHeight="1">
      <c r="A57" s="936">
        <v>363</v>
      </c>
      <c r="B57" s="947" t="s">
        <v>884</v>
      </c>
      <c r="C57" s="244">
        <f>'Cost Week 1'!C58</f>
        <v>0</v>
      </c>
      <c r="D57" s="244">
        <f>'Cost Week 1'!Y58</f>
        <v>0</v>
      </c>
      <c r="E57" s="262">
        <f t="shared" si="0"/>
        <v>0</v>
      </c>
      <c r="F57" s="720"/>
      <c r="G57" s="718"/>
      <c r="H57" s="720"/>
      <c r="I57" s="719"/>
      <c r="J57" s="701"/>
      <c r="K57" s="701"/>
      <c r="L57"/>
    </row>
    <row r="58" spans="1:12" ht="18" customHeight="1">
      <c r="A58" s="365"/>
      <c r="B58" s="366" t="s">
        <v>230</v>
      </c>
      <c r="C58" s="367">
        <f>SUM(C6:C57)</f>
        <v>3089916</v>
      </c>
      <c r="D58" s="244"/>
      <c r="E58" s="261"/>
      <c r="F58" s="720"/>
      <c r="G58" s="718"/>
      <c r="H58" s="720"/>
      <c r="I58" s="719"/>
      <c r="J58" s="701"/>
      <c r="K58" s="701"/>
      <c r="L58"/>
    </row>
    <row r="59" spans="1:12" ht="18" customHeight="1">
      <c r="A59" s="561"/>
      <c r="B59" s="562"/>
      <c r="C59" s="563" t="s">
        <v>34</v>
      </c>
      <c r="D59" s="564"/>
      <c r="E59" s="565"/>
      <c r="F59" s="720"/>
      <c r="G59" s="718"/>
      <c r="H59" s="720"/>
      <c r="I59" s="719"/>
      <c r="J59" s="701"/>
      <c r="K59" s="701"/>
      <c r="L59"/>
    </row>
    <row r="60" spans="1:12" ht="18" customHeight="1">
      <c r="A60" s="566"/>
      <c r="B60" s="567"/>
      <c r="C60" s="568" t="s">
        <v>231</v>
      </c>
      <c r="D60" s="569">
        <f>SUM(D7:D59)</f>
        <v>2983089.85</v>
      </c>
      <c r="E60" s="569">
        <f>SUM(E7:E59)</f>
        <v>106826.15</v>
      </c>
      <c r="F60" s="720"/>
      <c r="G60" s="718"/>
      <c r="H60" s="720"/>
      <c r="I60" s="719"/>
      <c r="J60" s="701"/>
      <c r="K60" s="701"/>
      <c r="L60"/>
    </row>
    <row r="61" spans="1:12" ht="18" customHeight="1">
      <c r="A61" s="701"/>
      <c r="B61" s="701"/>
      <c r="C61" s="727"/>
      <c r="D61" s="713" t="s">
        <v>671</v>
      </c>
      <c r="E61" s="691">
        <f>C58-D60</f>
        <v>106826.14999999991</v>
      </c>
      <c r="F61" s="720"/>
      <c r="G61" s="718"/>
      <c r="H61" s="720"/>
      <c r="I61" s="719"/>
      <c r="J61" s="701"/>
      <c r="K61" s="701"/>
      <c r="L61"/>
    </row>
    <row r="62" spans="1:12" ht="18" customHeight="1">
      <c r="F62" s="720"/>
      <c r="G62" s="718"/>
      <c r="H62" s="720"/>
      <c r="I62" s="719"/>
      <c r="J62" s="701"/>
      <c r="K62" s="701"/>
      <c r="L62"/>
    </row>
    <row r="63" spans="1:12" ht="18" customHeight="1">
      <c r="F63" s="720"/>
      <c r="G63" s="718"/>
      <c r="H63" s="720"/>
      <c r="I63" s="719"/>
      <c r="J63" s="701"/>
      <c r="K63" s="701"/>
      <c r="L63"/>
    </row>
    <row r="64" spans="1:12" ht="24.95" customHeight="1">
      <c r="F64" s="725"/>
      <c r="G64" s="725"/>
      <c r="H64" s="725"/>
      <c r="I64" s="725"/>
      <c r="J64"/>
    </row>
    <row r="65" spans="6:10" ht="24.95" customHeight="1">
      <c r="F65" s="719"/>
      <c r="G65" s="719"/>
      <c r="H65" s="719"/>
      <c r="I65" s="726"/>
      <c r="J65"/>
    </row>
    <row r="66" spans="6:10" ht="24.95" customHeight="1">
      <c r="F66" s="726"/>
      <c r="G66" s="726"/>
      <c r="H66" s="726"/>
      <c r="I66" s="726"/>
      <c r="J66"/>
    </row>
    <row r="67" spans="6:10" ht="12.95" customHeight="1">
      <c r="F67" s="714"/>
      <c r="G67" s="714"/>
      <c r="H67" s="728"/>
      <c r="I67" s="727"/>
      <c r="J67"/>
    </row>
  </sheetData>
  <sheetProtection algorithmName="SHA-512" hashValue="1sCjKf8WQrcWCVlKFis3ONEleIcqsEH238xsCFKXrTFmvhq+PbILD6uMmKVg2OMSWcREZxDyrZObnFEDeiymKA==" saltValue="q7ZHYsyYOcci9ptCkiyaVg==" spinCount="100000" sheet="1" objects="1" scenarios="1"/>
  <mergeCells count="2">
    <mergeCell ref="C1:E1"/>
    <mergeCell ref="A3:B3"/>
  </mergeCells>
  <phoneticPr fontId="33" type="noConversion"/>
  <conditionalFormatting sqref="E61">
    <cfRule type="cellIs" dxfId="149" priority="1" operator="notEqual">
      <formula>$E$60</formula>
    </cfRule>
  </conditionalFormatting>
  <printOptions horizontalCentered="1"/>
  <pageMargins left="0.51181102362204722" right="0.51181102362204722" top="0.51181102362204722" bottom="0" header="0" footer="0"/>
  <pageSetup scale="54" orientation="landscape" horizontalDpi="4294967294" verticalDpi="300" r:id="rId1"/>
  <headerFooter alignWithMargins="0"/>
  <ignoredErrors>
    <ignoredError sqref="C3 D62:D63 E62:E63 E7" unlockedFormula="1"/>
  </ignoredError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pageSetUpPr fitToPage="1"/>
  </sheetPr>
  <dimension ref="A1:AY184"/>
  <sheetViews>
    <sheetView showGridLines="0" topLeftCell="A36" zoomScale="117" zoomScaleNormal="117" workbookViewId="0">
      <pane xSplit="1" topLeftCell="V36" activePane="topRight" state="frozen"/>
      <selection activeCell="A10" sqref="A10"/>
      <selection pane="topRight" activeCell="AC45" sqref="AC45"/>
    </sheetView>
  </sheetViews>
  <sheetFormatPr defaultColWidth="8.8984375" defaultRowHeight="10.5"/>
  <cols>
    <col min="1" max="1" width="24.9453125" style="4" bestFit="1" customWidth="1"/>
    <col min="2" max="2" width="12" style="4" customWidth="1"/>
    <col min="3" max="3" width="11.4609375" style="4" customWidth="1"/>
    <col min="4" max="4" width="7.68359375" style="4" customWidth="1"/>
    <col min="5" max="5" width="12.9453125" style="4" customWidth="1"/>
    <col min="6" max="6" width="1.48046875" style="4" customWidth="1"/>
    <col min="7" max="7" width="12.9453125" style="4" customWidth="1"/>
    <col min="8" max="8" width="1.48046875" style="4" customWidth="1"/>
    <col min="9" max="9" width="12.9453125" style="4" customWidth="1"/>
    <col min="10" max="10" width="1.48046875" style="4" customWidth="1"/>
    <col min="11" max="11" width="12.9453125" style="4" customWidth="1"/>
    <col min="12" max="12" width="1.48046875" style="4" customWidth="1"/>
    <col min="13" max="13" width="12.9453125" style="4" customWidth="1"/>
    <col min="14" max="14" width="1.48046875" style="4" customWidth="1"/>
    <col min="15" max="15" width="12.9453125" style="4" customWidth="1"/>
    <col min="16" max="16" width="1.48046875" style="4" customWidth="1"/>
    <col min="17" max="17" width="12.9453125" style="4" customWidth="1"/>
    <col min="18" max="18" width="1.48046875" style="4" customWidth="1"/>
    <col min="19" max="19" width="12.9453125" style="4" customWidth="1"/>
    <col min="20" max="20" width="1.48046875" style="4" customWidth="1"/>
    <col min="21" max="21" width="12.9453125" style="4" customWidth="1"/>
    <col min="22" max="22" width="1.48046875" style="4" customWidth="1"/>
    <col min="23" max="23" width="12.9453125" style="4" customWidth="1"/>
    <col min="24" max="24" width="1.48046875" style="4" customWidth="1"/>
    <col min="25" max="25" width="13.6171875" style="4" customWidth="1"/>
    <col min="26" max="26" width="1.48046875" style="4" customWidth="1"/>
    <col min="27" max="27" width="12.9453125" style="4" customWidth="1"/>
    <col min="28" max="28" width="1.48046875" style="4" customWidth="1"/>
    <col min="29" max="29" width="12.9453125" style="4" customWidth="1"/>
    <col min="30" max="30" width="1.48046875" style="4" customWidth="1"/>
    <col min="31" max="31" width="12.9453125" style="4" customWidth="1"/>
    <col min="32" max="32" width="1.48046875" style="4" customWidth="1"/>
    <col min="33" max="33" width="12.9453125" style="4" customWidth="1"/>
    <col min="34" max="34" width="1.48046875" style="4" customWidth="1"/>
    <col min="35" max="35" width="12.9453125" style="4" customWidth="1"/>
    <col min="36" max="36" width="1.48046875" style="4" customWidth="1"/>
    <col min="37" max="37" width="12.9453125" style="4" customWidth="1"/>
    <col min="38" max="38" width="1.48046875" style="4" customWidth="1"/>
    <col min="39" max="39" width="12.9453125" style="4" customWidth="1"/>
    <col min="40" max="40" width="1.48046875" style="4" customWidth="1"/>
    <col min="41" max="41" width="12.9453125" style="4" customWidth="1"/>
    <col min="42" max="42" width="1.48046875" style="4" customWidth="1"/>
    <col min="43" max="43" width="12.9453125" style="4" customWidth="1"/>
    <col min="44" max="44" width="1.48046875" style="4" customWidth="1"/>
    <col min="45" max="45" width="8.4921875" style="4" customWidth="1"/>
    <col min="46" max="46" width="9.3046875" style="4" bestFit="1" customWidth="1"/>
    <col min="47" max="47" width="14.42578125" style="4" customWidth="1"/>
    <col min="48" max="48" width="2.6953125" style="4" customWidth="1"/>
    <col min="49" max="49" width="9.3046875" style="4" customWidth="1"/>
    <col min="50" max="50" width="10.65234375" style="4" customWidth="1"/>
    <col min="51" max="51" width="15.91015625" style="4" customWidth="1"/>
    <col min="52" max="16384" width="8.8984375" style="4"/>
  </cols>
  <sheetData>
    <row r="1" spans="1:51" ht="24" customHeight="1">
      <c r="A1" s="1799" t="s">
        <v>244</v>
      </c>
      <c r="B1" s="1799"/>
      <c r="C1" s="1799"/>
      <c r="D1" s="1799"/>
      <c r="E1" s="1799"/>
      <c r="F1" s="1799"/>
      <c r="G1" s="1799"/>
      <c r="H1" s="1799"/>
      <c r="I1" s="1799"/>
      <c r="J1" s="1799"/>
      <c r="K1" s="1799"/>
      <c r="L1" s="1799"/>
      <c r="M1" s="1799"/>
      <c r="N1" s="1799"/>
      <c r="O1" s="1799"/>
      <c r="P1" s="1799"/>
      <c r="Q1" s="1799"/>
      <c r="R1" s="1799"/>
      <c r="S1" s="1799"/>
      <c r="T1" s="1799"/>
      <c r="U1" s="1799"/>
      <c r="V1" s="1799"/>
      <c r="W1" s="1799"/>
      <c r="X1" s="1799"/>
      <c r="Y1" s="1799"/>
      <c r="Z1" s="1799"/>
      <c r="AA1" s="1799"/>
      <c r="AB1" s="1799"/>
      <c r="AC1" s="1799"/>
      <c r="AD1" s="1799"/>
      <c r="AE1" s="1799"/>
      <c r="AF1" s="1799"/>
      <c r="AG1" s="1799"/>
      <c r="AH1" s="1799"/>
      <c r="AI1" s="1799"/>
      <c r="AJ1" s="1799"/>
      <c r="AK1" s="1799"/>
      <c r="AL1" s="1799"/>
      <c r="AM1" s="1799"/>
      <c r="AN1" s="1799"/>
      <c r="AO1" s="1799"/>
      <c r="AP1" s="1799"/>
      <c r="AQ1" s="1799"/>
      <c r="AR1" s="1799"/>
      <c r="AS1" s="1799"/>
      <c r="AT1" s="1799"/>
      <c r="AU1" s="1799"/>
      <c r="AV1" s="78"/>
      <c r="AW1" s="78"/>
      <c r="AX1" s="78"/>
      <c r="AY1" s="78"/>
    </row>
    <row r="2" spans="1:51" ht="24" customHeight="1">
      <c r="A2" s="1799"/>
      <c r="B2" s="1799"/>
      <c r="C2" s="1799"/>
      <c r="D2" s="1799"/>
      <c r="E2" s="1799"/>
      <c r="F2" s="1799"/>
      <c r="G2" s="1799"/>
      <c r="H2" s="1799"/>
      <c r="I2" s="1799"/>
      <c r="J2" s="1799"/>
      <c r="K2" s="1799"/>
      <c r="L2" s="1799"/>
      <c r="M2" s="1799"/>
      <c r="N2" s="1799"/>
      <c r="O2" s="1799"/>
      <c r="P2" s="1799"/>
      <c r="Q2" s="1799"/>
      <c r="R2" s="1799"/>
      <c r="S2" s="1799"/>
      <c r="T2" s="1799"/>
      <c r="U2" s="1799"/>
      <c r="V2" s="1799"/>
      <c r="W2" s="1799"/>
      <c r="X2" s="1799"/>
      <c r="Y2" s="1799"/>
      <c r="Z2" s="1799"/>
      <c r="AA2" s="1799"/>
      <c r="AB2" s="1799"/>
      <c r="AC2" s="1799"/>
      <c r="AD2" s="1799"/>
      <c r="AE2" s="1799"/>
      <c r="AF2" s="1799"/>
      <c r="AG2" s="1799"/>
      <c r="AH2" s="1799"/>
      <c r="AI2" s="1799"/>
      <c r="AJ2" s="1799"/>
      <c r="AK2" s="1799"/>
      <c r="AL2" s="1799"/>
      <c r="AM2" s="1799"/>
      <c r="AN2" s="1799"/>
      <c r="AO2" s="1799"/>
      <c r="AP2" s="1799"/>
      <c r="AQ2" s="1799"/>
      <c r="AR2" s="1799"/>
      <c r="AS2" s="1799"/>
      <c r="AT2" s="1799"/>
      <c r="AU2" s="1799"/>
      <c r="AV2" s="11"/>
      <c r="AW2" s="11"/>
      <c r="AX2" s="11"/>
      <c r="AY2" s="11"/>
    </row>
    <row r="3" spans="1:51" ht="24" customHeight="1">
      <c r="A3" s="983"/>
      <c r="B3" s="983"/>
      <c r="C3" s="983"/>
      <c r="D3" s="983"/>
      <c r="E3" s="983"/>
      <c r="F3" s="983"/>
      <c r="G3" s="983"/>
      <c r="H3" s="983"/>
      <c r="I3" s="983"/>
      <c r="J3" s="983"/>
      <c r="K3" s="983"/>
      <c r="L3" s="983"/>
      <c r="M3" s="983"/>
      <c r="N3" s="983"/>
      <c r="O3" s="983"/>
      <c r="P3" s="983"/>
      <c r="Q3" s="983"/>
      <c r="R3" s="983"/>
      <c r="S3" s="983"/>
      <c r="T3" s="983"/>
      <c r="U3" s="983"/>
      <c r="V3" s="983"/>
      <c r="W3" s="983"/>
      <c r="X3" s="983"/>
      <c r="Y3" s="983"/>
      <c r="Z3" s="983"/>
      <c r="AA3" s="983"/>
      <c r="AB3" s="983"/>
      <c r="AC3" s="983"/>
      <c r="AD3" s="983"/>
      <c r="AE3" s="983"/>
      <c r="AF3" s="983"/>
      <c r="AG3" s="983"/>
      <c r="AH3" s="983"/>
      <c r="AI3" s="983"/>
      <c r="AJ3" s="983"/>
      <c r="AK3" s="983"/>
      <c r="AL3" s="983"/>
      <c r="AM3" s="983"/>
      <c r="AN3" s="983"/>
      <c r="AO3" s="983"/>
      <c r="AP3" s="983"/>
      <c r="AQ3" s="983"/>
      <c r="AR3" s="983"/>
      <c r="AS3" s="983"/>
      <c r="AT3" s="983"/>
      <c r="AU3" s="983"/>
      <c r="AV3" s="11"/>
      <c r="AW3" s="11"/>
      <c r="AX3" s="11"/>
      <c r="AY3" s="11"/>
    </row>
    <row r="4" spans="1:51" ht="15.95" customHeight="1">
      <c r="A4" s="72" t="s">
        <v>13</v>
      </c>
      <c r="B4" s="1821" t="str">
        <f>'DATA SHEET'!H51</f>
        <v>Blackstone</v>
      </c>
      <c r="C4" s="1821"/>
      <c r="D4" s="1821"/>
      <c r="E4" s="1821"/>
      <c r="F4" s="1821"/>
      <c r="G4" s="11"/>
      <c r="K4" s="1820" t="s">
        <v>50</v>
      </c>
      <c r="L4" s="1820"/>
      <c r="M4" s="1821" t="str">
        <f>'DATA SHEET'!H52</f>
        <v>Roberto</v>
      </c>
      <c r="N4" s="1821"/>
      <c r="O4" s="1821"/>
      <c r="P4" s="1821"/>
      <c r="Q4" s="11"/>
      <c r="R4" s="11"/>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row>
    <row r="5" spans="1:51" ht="15.95" customHeight="1">
      <c r="A5" s="72"/>
      <c r="B5" s="79"/>
      <c r="C5" s="79"/>
      <c r="D5" s="79"/>
      <c r="E5" s="79"/>
      <c r="F5" s="79"/>
      <c r="G5" s="30"/>
      <c r="K5" s="72"/>
      <c r="L5" s="72"/>
      <c r="M5" s="80"/>
      <c r="N5" s="80"/>
      <c r="O5" s="80"/>
      <c r="P5" s="80"/>
      <c r="Q5" s="78"/>
      <c r="R5" s="78"/>
      <c r="S5" s="78"/>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AY5" s="78"/>
    </row>
    <row r="6" spans="1:51" ht="15.95" customHeight="1">
      <c r="A6" s="72" t="s">
        <v>150</v>
      </c>
      <c r="B6" s="1821" t="str">
        <f>'DATA SHEET'!F4</f>
        <v>ENERCAPITA HZ SUNSET 14-31-69-19</v>
      </c>
      <c r="C6" s="1821"/>
      <c r="D6" s="1821"/>
      <c r="E6" s="1821"/>
      <c r="F6" s="1821"/>
      <c r="G6" s="1821"/>
      <c r="L6" s="72" t="s">
        <v>11</v>
      </c>
      <c r="M6" s="1821" t="str">
        <f>'DATA SHEET'!H27</f>
        <v>Stampede Drilling</v>
      </c>
      <c r="N6" s="1821"/>
      <c r="O6" s="1821"/>
      <c r="P6" s="1821"/>
      <c r="Q6" s="11"/>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row>
    <row r="7" spans="1:51" ht="15.95" customHeight="1">
      <c r="K7" s="78"/>
      <c r="L7" s="78"/>
      <c r="Q7" s="78"/>
      <c r="R7" s="78"/>
      <c r="S7" s="78"/>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row>
    <row r="8" spans="1:51" ht="15.95" customHeight="1">
      <c r="A8" s="72" t="s">
        <v>6</v>
      </c>
      <c r="B8" s="1821" t="str">
        <f>'DATA SHEET'!F7</f>
        <v>E24DR186</v>
      </c>
      <c r="C8" s="1821"/>
      <c r="D8" s="1821"/>
      <c r="E8" s="1821"/>
      <c r="F8" s="81"/>
      <c r="G8" s="30"/>
      <c r="L8" s="72" t="s">
        <v>209</v>
      </c>
      <c r="M8" s="1817">
        <f>IF('DATA SHEET'!H36="","",'DATA SHEET'!H36)</f>
        <v>45532.697916666664</v>
      </c>
      <c r="N8" s="1817"/>
      <c r="O8" s="1817"/>
      <c r="P8" s="1817"/>
      <c r="Q8" s="1820" t="s">
        <v>222</v>
      </c>
      <c r="R8" s="1820"/>
      <c r="S8" s="1817">
        <f>IF('DATA SHEET'!H40="","",'DATA SHEET'!H40)</f>
        <v>45546.333333333336</v>
      </c>
      <c r="T8" s="1817"/>
      <c r="U8" s="1817"/>
      <c r="V8" s="1817"/>
      <c r="W8" s="1817"/>
      <c r="X8" s="1817"/>
      <c r="Y8" s="1817"/>
      <c r="Z8" s="1817"/>
      <c r="AA8" s="1817"/>
      <c r="AB8" s="1817"/>
      <c r="AC8" s="1817"/>
      <c r="AD8" s="1817"/>
      <c r="AE8" s="1817"/>
      <c r="AF8" s="1817"/>
      <c r="AG8" s="1817"/>
      <c r="AH8" s="1817"/>
      <c r="AI8" s="1817"/>
      <c r="AJ8" s="1817"/>
      <c r="AK8" s="1817"/>
      <c r="AL8" s="1817"/>
      <c r="AM8" s="1817"/>
      <c r="AN8" s="1817"/>
      <c r="AO8" s="1817"/>
      <c r="AP8" s="1817"/>
      <c r="AQ8" s="1817"/>
      <c r="AR8" s="1817"/>
      <c r="AS8" s="1817"/>
      <c r="AT8" s="78"/>
      <c r="AU8" s="78"/>
      <c r="AV8" s="78"/>
      <c r="AW8" s="1814"/>
      <c r="AX8" s="1814"/>
      <c r="AY8" s="78"/>
    </row>
    <row r="9" spans="1:51" ht="15.95" customHeight="1">
      <c r="A9" s="73"/>
      <c r="B9" s="30"/>
      <c r="C9" s="30"/>
      <c r="D9" s="30"/>
      <c r="E9" s="30"/>
      <c r="F9" s="30"/>
      <c r="G9" s="30"/>
      <c r="H9" s="82"/>
      <c r="I9" s="78"/>
      <c r="J9" s="30"/>
      <c r="K9" s="30"/>
      <c r="L9" s="72"/>
      <c r="M9" s="78"/>
      <c r="N9" s="78"/>
      <c r="O9" s="78"/>
      <c r="P9" s="78"/>
      <c r="Q9" s="78"/>
      <c r="R9" s="78"/>
      <c r="S9" s="78"/>
      <c r="T9" s="78"/>
      <c r="U9" s="78"/>
      <c r="V9" s="78"/>
      <c r="W9" s="78"/>
      <c r="X9" s="78"/>
      <c r="Y9" s="78"/>
      <c r="Z9" s="78"/>
      <c r="AA9" s="78"/>
      <c r="AB9" s="78"/>
      <c r="AC9" s="78"/>
      <c r="AD9" s="78"/>
      <c r="AE9" s="78"/>
      <c r="AF9" s="78"/>
      <c r="AG9" s="78"/>
      <c r="AH9" s="78"/>
      <c r="AI9" s="78"/>
      <c r="AJ9" s="78"/>
      <c r="AK9" s="78"/>
      <c r="AL9" s="78"/>
      <c r="AM9" s="78"/>
      <c r="AN9" s="78"/>
      <c r="AO9" s="78"/>
      <c r="AP9" s="78"/>
      <c r="AQ9" s="78"/>
      <c r="AR9" s="78"/>
      <c r="AS9" s="78"/>
      <c r="AT9" s="78"/>
      <c r="AU9" s="78"/>
      <c r="AV9" s="78"/>
      <c r="AW9" s="82"/>
      <c r="AX9" s="82"/>
      <c r="AY9" s="78"/>
    </row>
    <row r="10" spans="1:51" ht="15.95" customHeight="1">
      <c r="A10" s="78"/>
      <c r="B10" s="78"/>
      <c r="C10" s="78"/>
      <c r="D10" s="78"/>
      <c r="E10" s="1814"/>
      <c r="F10" s="1814"/>
      <c r="G10" s="1814"/>
      <c r="H10" s="1814"/>
      <c r="I10" s="1814"/>
      <c r="J10" s="1814"/>
      <c r="K10" s="1814"/>
      <c r="L10" s="1814"/>
      <c r="M10" s="1814"/>
      <c r="N10" s="1814"/>
      <c r="O10" s="1814"/>
      <c r="P10" s="1814"/>
      <c r="Q10" s="1814"/>
      <c r="R10" s="1814"/>
      <c r="S10" s="1814"/>
      <c r="T10" s="1814"/>
      <c r="U10" s="1814"/>
      <c r="V10" s="1814"/>
      <c r="W10" s="1814"/>
      <c r="X10" s="1814"/>
      <c r="Y10" s="1814"/>
      <c r="Z10" s="1814"/>
      <c r="AA10" s="1814"/>
      <c r="AB10" s="1814"/>
      <c r="AC10" s="1814"/>
      <c r="AD10" s="1814"/>
      <c r="AE10" s="1814"/>
      <c r="AF10" s="1814"/>
      <c r="AG10" s="1814"/>
      <c r="AH10" s="1814"/>
      <c r="AI10" s="1814"/>
      <c r="AJ10" s="1814"/>
      <c r="AK10" s="1814"/>
      <c r="AL10" s="1814"/>
      <c r="AM10" s="1814"/>
      <c r="AN10" s="1814"/>
      <c r="AO10" s="1814"/>
      <c r="AP10" s="1814"/>
      <c r="AQ10" s="1814"/>
      <c r="AR10" s="1814"/>
      <c r="AS10" s="1814"/>
      <c r="AT10" s="1814"/>
      <c r="AU10" s="732"/>
      <c r="AV10"/>
      <c r="AW10"/>
      <c r="AX10"/>
      <c r="AY10"/>
    </row>
    <row r="11" spans="1:51" ht="15.95" customHeight="1">
      <c r="A11" s="1808" t="s">
        <v>239</v>
      </c>
      <c r="B11" s="1810" t="s">
        <v>249</v>
      </c>
      <c r="C11" s="1812" t="s">
        <v>240</v>
      </c>
      <c r="D11" s="1812" t="s">
        <v>147</v>
      </c>
      <c r="E11" s="1815" t="s">
        <v>835</v>
      </c>
      <c r="F11" s="1816"/>
      <c r="G11" s="1815" t="s">
        <v>836</v>
      </c>
      <c r="H11" s="1816"/>
      <c r="I11" s="1815" t="s">
        <v>142</v>
      </c>
      <c r="J11" s="1816"/>
      <c r="K11" s="1815" t="s">
        <v>143</v>
      </c>
      <c r="L11" s="1816"/>
      <c r="M11" s="1815" t="s">
        <v>144</v>
      </c>
      <c r="N11" s="1816"/>
      <c r="O11" s="1815" t="s">
        <v>145</v>
      </c>
      <c r="P11" s="1816"/>
      <c r="Q11" s="1815" t="s">
        <v>146</v>
      </c>
      <c r="R11" s="1816"/>
      <c r="S11" s="1818" t="s">
        <v>736</v>
      </c>
      <c r="T11" s="1819"/>
      <c r="U11" s="1815" t="s">
        <v>913</v>
      </c>
      <c r="V11" s="1816"/>
      <c r="W11" s="1818" t="s">
        <v>914</v>
      </c>
      <c r="X11" s="1819"/>
      <c r="Y11" s="1815" t="s">
        <v>915</v>
      </c>
      <c r="Z11" s="1816"/>
      <c r="AA11" s="1818" t="s">
        <v>916</v>
      </c>
      <c r="AB11" s="1819"/>
      <c r="AC11" s="1815" t="s">
        <v>917</v>
      </c>
      <c r="AD11" s="1816"/>
      <c r="AE11" s="1822" t="s">
        <v>918</v>
      </c>
      <c r="AF11" s="1823"/>
      <c r="AG11" s="1822" t="s">
        <v>980</v>
      </c>
      <c r="AH11" s="1823"/>
      <c r="AI11" s="1822" t="s">
        <v>981</v>
      </c>
      <c r="AJ11" s="1823"/>
      <c r="AK11" s="1822" t="s">
        <v>982</v>
      </c>
      <c r="AL11" s="1823"/>
      <c r="AM11" s="1822" t="s">
        <v>983</v>
      </c>
      <c r="AN11" s="1823"/>
      <c r="AO11" s="1822" t="s">
        <v>984</v>
      </c>
      <c r="AP11" s="1823"/>
      <c r="AQ11" s="1822" t="s">
        <v>985</v>
      </c>
      <c r="AR11" s="1823"/>
      <c r="AS11" s="1808" t="s">
        <v>148</v>
      </c>
      <c r="AT11" s="1801" t="s">
        <v>136</v>
      </c>
      <c r="AU11" s="1803" t="s">
        <v>241</v>
      </c>
      <c r="AV11"/>
      <c r="AW11"/>
      <c r="AX11"/>
      <c r="AY11"/>
    </row>
    <row r="12" spans="1:51" ht="15.95" customHeight="1">
      <c r="A12" s="1809"/>
      <c r="B12" s="1811"/>
      <c r="C12" s="1813"/>
      <c r="D12" s="1813"/>
      <c r="E12" s="1805">
        <f>'DATA SHEET'!H35</f>
        <v>45531</v>
      </c>
      <c r="F12" s="1805"/>
      <c r="G12" s="1806">
        <f>E12+1</f>
        <v>45532</v>
      </c>
      <c r="H12" s="1806"/>
      <c r="I12" s="1806">
        <f>G12+1</f>
        <v>45533</v>
      </c>
      <c r="J12" s="1806"/>
      <c r="K12" s="1806">
        <f>I12+1</f>
        <v>45534</v>
      </c>
      <c r="L12" s="1806"/>
      <c r="M12" s="1807">
        <f>K12+1</f>
        <v>45535</v>
      </c>
      <c r="N12" s="1807"/>
      <c r="O12" s="1806">
        <f>M12+1</f>
        <v>45536</v>
      </c>
      <c r="P12" s="1806"/>
      <c r="Q12" s="1806">
        <f>O12+1</f>
        <v>45537</v>
      </c>
      <c r="R12" s="1806"/>
      <c r="S12" s="1806">
        <f>Q12+1</f>
        <v>45538</v>
      </c>
      <c r="T12" s="1806"/>
      <c r="U12" s="1806">
        <f>S12+1</f>
        <v>45539</v>
      </c>
      <c r="V12" s="1806"/>
      <c r="W12" s="1806">
        <f>U12+1</f>
        <v>45540</v>
      </c>
      <c r="X12" s="1806"/>
      <c r="Y12" s="1806">
        <f>W12+1</f>
        <v>45541</v>
      </c>
      <c r="Z12" s="1806"/>
      <c r="AA12" s="1806">
        <f>Y12+1</f>
        <v>45542</v>
      </c>
      <c r="AB12" s="1806"/>
      <c r="AC12" s="1806">
        <f>AA12+1</f>
        <v>45543</v>
      </c>
      <c r="AD12" s="1806"/>
      <c r="AE12" s="1824">
        <f>AC12+1</f>
        <v>45544</v>
      </c>
      <c r="AF12" s="1824"/>
      <c r="AG12" s="1824">
        <f>AE12+1</f>
        <v>45545</v>
      </c>
      <c r="AH12" s="1824"/>
      <c r="AI12" s="1824">
        <f>AH12+1</f>
        <v>1</v>
      </c>
      <c r="AJ12" s="1824"/>
      <c r="AK12" s="1824">
        <f>AJ12+1</f>
        <v>1</v>
      </c>
      <c r="AL12" s="1824"/>
      <c r="AM12" s="1824">
        <f>AL12+1</f>
        <v>1</v>
      </c>
      <c r="AN12" s="1824"/>
      <c r="AO12" s="1824">
        <f>AN12+1</f>
        <v>1</v>
      </c>
      <c r="AP12" s="1824"/>
      <c r="AQ12" s="1825">
        <f>AP12+1</f>
        <v>1</v>
      </c>
      <c r="AR12" s="1826"/>
      <c r="AS12" s="1809"/>
      <c r="AT12" s="1802"/>
      <c r="AU12" s="1804"/>
    </row>
    <row r="13" spans="1:51" ht="15.95" customHeight="1">
      <c r="A13" s="731" t="s">
        <v>931</v>
      </c>
      <c r="B13" s="603">
        <v>23.5</v>
      </c>
      <c r="C13" s="602" t="s">
        <v>933</v>
      </c>
      <c r="D13" s="83">
        <v>462</v>
      </c>
      <c r="E13" s="84"/>
      <c r="F13" s="657">
        <v>0</v>
      </c>
      <c r="G13" s="85"/>
      <c r="H13" s="657">
        <v>0</v>
      </c>
      <c r="I13" s="25"/>
      <c r="J13" s="657">
        <v>0</v>
      </c>
      <c r="K13" s="25"/>
      <c r="L13" s="657">
        <v>0</v>
      </c>
      <c r="M13" s="86"/>
      <c r="N13" s="657">
        <v>0</v>
      </c>
      <c r="O13" s="86">
        <v>45</v>
      </c>
      <c r="P13" s="657">
        <v>45</v>
      </c>
      <c r="Q13" s="86">
        <v>45</v>
      </c>
      <c r="R13" s="657">
        <v>1057.5</v>
      </c>
      <c r="S13" s="86"/>
      <c r="T13" s="657">
        <f>SUM(S13*$B13)</f>
        <v>0</v>
      </c>
      <c r="U13" s="86"/>
      <c r="V13" s="657">
        <f>SUM(U13*$B13)</f>
        <v>0</v>
      </c>
      <c r="W13" s="86"/>
      <c r="X13" s="657">
        <f>SUM(W13*$B13)</f>
        <v>0</v>
      </c>
      <c r="Y13" s="86"/>
      <c r="Z13" s="657">
        <f>SUM(Y13*$B13)</f>
        <v>0</v>
      </c>
      <c r="AA13" s="86"/>
      <c r="AB13" s="657">
        <f>SUM(AA13*$B13)</f>
        <v>0</v>
      </c>
      <c r="AC13" s="86">
        <v>78</v>
      </c>
      <c r="AD13" s="657">
        <f>SUM(AC13*$B13)</f>
        <v>1833</v>
      </c>
      <c r="AE13" s="86"/>
      <c r="AF13" s="657">
        <f>SUM(AE13*$B13)</f>
        <v>0</v>
      </c>
      <c r="AG13" s="86"/>
      <c r="AH13" s="657">
        <f>SUM(AG13*$B13)</f>
        <v>0</v>
      </c>
      <c r="AI13" s="86"/>
      <c r="AJ13" s="657">
        <f>SUM(AI13*$B13)</f>
        <v>0</v>
      </c>
      <c r="AK13" s="86"/>
      <c r="AL13" s="657">
        <f>SUM(AK13*$B13)</f>
        <v>0</v>
      </c>
      <c r="AM13" s="86"/>
      <c r="AN13" s="657">
        <f>SUM(AM13*$B13)</f>
        <v>0</v>
      </c>
      <c r="AO13" s="86"/>
      <c r="AP13" s="657">
        <f>SUM(AO13*$B13)</f>
        <v>0</v>
      </c>
      <c r="AQ13" s="86"/>
      <c r="AR13" s="657">
        <f t="shared" ref="AR13:AR45" si="0">SUM(AQ13*$B13)</f>
        <v>0</v>
      </c>
      <c r="AS13" s="659">
        <f t="shared" ref="AS13:AS47" si="1">E13+G13+I13+K13+M13+O13+Q13+S13+U13+W13+Y13+AA13+AC13+AE13+AG13+AI13+AK13+AM13+AO13+AQ13</f>
        <v>168</v>
      </c>
      <c r="AT13" s="659">
        <f t="shared" ref="AT13:AT48" si="2">D13-AS13</f>
        <v>294</v>
      </c>
      <c r="AU13" s="658">
        <f t="shared" ref="AU13:AU48" si="3">SUM(B13*AS13)</f>
        <v>3948</v>
      </c>
    </row>
    <row r="14" spans="1:51" ht="15.95" customHeight="1">
      <c r="A14" s="731" t="s">
        <v>1211</v>
      </c>
      <c r="B14" s="603">
        <v>18</v>
      </c>
      <c r="C14" s="602" t="s">
        <v>933</v>
      </c>
      <c r="D14" s="83">
        <v>560</v>
      </c>
      <c r="E14" s="84"/>
      <c r="F14" s="657"/>
      <c r="G14" s="85"/>
      <c r="H14" s="657"/>
      <c r="I14" s="25"/>
      <c r="J14" s="657"/>
      <c r="K14" s="25"/>
      <c r="L14" s="657"/>
      <c r="M14" s="86">
        <v>74</v>
      </c>
      <c r="N14" s="657"/>
      <c r="O14" s="86">
        <v>75</v>
      </c>
      <c r="P14" s="657"/>
      <c r="Q14" s="86"/>
      <c r="R14" s="657"/>
      <c r="S14" s="86"/>
      <c r="T14" s="657"/>
      <c r="U14" s="86"/>
      <c r="V14" s="657"/>
      <c r="W14" s="86"/>
      <c r="X14" s="657"/>
      <c r="Y14" s="86"/>
      <c r="Z14" s="657"/>
      <c r="AA14" s="86"/>
      <c r="AB14" s="657"/>
      <c r="AC14" s="86"/>
      <c r="AD14" s="657"/>
      <c r="AE14" s="86"/>
      <c r="AF14" s="657"/>
      <c r="AG14" s="86"/>
      <c r="AH14" s="657"/>
      <c r="AI14" s="86"/>
      <c r="AJ14" s="657"/>
      <c r="AK14" s="86"/>
      <c r="AL14" s="657"/>
      <c r="AM14" s="86"/>
      <c r="AN14" s="657"/>
      <c r="AO14" s="86"/>
      <c r="AP14" s="657"/>
      <c r="AQ14" s="86"/>
      <c r="AR14" s="657">
        <f t="shared" si="0"/>
        <v>0</v>
      </c>
      <c r="AS14" s="659">
        <f t="shared" si="1"/>
        <v>149</v>
      </c>
      <c r="AT14" s="659">
        <f t="shared" si="2"/>
        <v>411</v>
      </c>
      <c r="AU14" s="658">
        <f t="shared" si="3"/>
        <v>2682</v>
      </c>
    </row>
    <row r="15" spans="1:51" ht="15.95" customHeight="1">
      <c r="A15" s="731" t="s">
        <v>1517</v>
      </c>
      <c r="B15" s="603">
        <v>1460</v>
      </c>
      <c r="C15" s="603" t="s">
        <v>1585</v>
      </c>
      <c r="D15" s="83">
        <v>8</v>
      </c>
      <c r="E15" s="84"/>
      <c r="F15" s="657"/>
      <c r="G15" s="85"/>
      <c r="H15" s="657"/>
      <c r="I15" s="25"/>
      <c r="J15" s="657"/>
      <c r="K15" s="25"/>
      <c r="L15" s="657"/>
      <c r="M15" s="86"/>
      <c r="N15" s="657"/>
      <c r="O15" s="86"/>
      <c r="P15" s="657"/>
      <c r="Q15" s="86"/>
      <c r="R15" s="657"/>
      <c r="S15" s="86"/>
      <c r="T15" s="657"/>
      <c r="U15" s="86"/>
      <c r="V15" s="657"/>
      <c r="W15" s="86"/>
      <c r="X15" s="657"/>
      <c r="Y15" s="86"/>
      <c r="Z15" s="657"/>
      <c r="AA15" s="86"/>
      <c r="AB15" s="657"/>
      <c r="AC15" s="86"/>
      <c r="AD15" s="657"/>
      <c r="AE15" s="86"/>
      <c r="AF15" s="657"/>
      <c r="AG15" s="86"/>
      <c r="AH15" s="657"/>
      <c r="AI15" s="86"/>
      <c r="AJ15" s="657"/>
      <c r="AK15" s="86"/>
      <c r="AL15" s="657"/>
      <c r="AM15" s="86"/>
      <c r="AN15" s="657"/>
      <c r="AO15" s="86"/>
      <c r="AP15" s="657"/>
      <c r="AQ15" s="86"/>
      <c r="AR15" s="657">
        <f t="shared" si="0"/>
        <v>0</v>
      </c>
      <c r="AS15" s="659">
        <f t="shared" si="1"/>
        <v>0</v>
      </c>
      <c r="AT15" s="659">
        <f t="shared" si="2"/>
        <v>8</v>
      </c>
      <c r="AU15" s="658">
        <f t="shared" si="3"/>
        <v>0</v>
      </c>
    </row>
    <row r="16" spans="1:51" ht="15.95" customHeight="1">
      <c r="A16" s="731" t="s">
        <v>1268</v>
      </c>
      <c r="B16" s="603">
        <v>30</v>
      </c>
      <c r="C16" s="603" t="s">
        <v>1518</v>
      </c>
      <c r="D16" s="83">
        <v>59</v>
      </c>
      <c r="E16" s="84"/>
      <c r="F16" s="657"/>
      <c r="G16" s="85"/>
      <c r="H16" s="657"/>
      <c r="I16" s="25"/>
      <c r="J16" s="657"/>
      <c r="K16" s="25"/>
      <c r="L16" s="657"/>
      <c r="M16" s="86"/>
      <c r="N16" s="657"/>
      <c r="O16" s="86"/>
      <c r="P16" s="657"/>
      <c r="Q16" s="86">
        <v>7</v>
      </c>
      <c r="R16" s="657"/>
      <c r="S16" s="86"/>
      <c r="T16" s="657"/>
      <c r="U16" s="86">
        <v>2</v>
      </c>
      <c r="V16" s="657"/>
      <c r="W16" s="86"/>
      <c r="X16" s="657"/>
      <c r="Y16" s="86"/>
      <c r="Z16" s="657"/>
      <c r="AA16" s="86"/>
      <c r="AB16" s="657"/>
      <c r="AC16" s="86"/>
      <c r="AD16" s="657"/>
      <c r="AE16" s="86"/>
      <c r="AF16" s="657"/>
      <c r="AG16" s="86"/>
      <c r="AH16" s="657"/>
      <c r="AI16" s="86"/>
      <c r="AJ16" s="657"/>
      <c r="AK16" s="86"/>
      <c r="AL16" s="657"/>
      <c r="AM16" s="86"/>
      <c r="AN16" s="657"/>
      <c r="AO16" s="86"/>
      <c r="AP16" s="657"/>
      <c r="AQ16" s="86"/>
      <c r="AR16" s="657">
        <f t="shared" si="0"/>
        <v>0</v>
      </c>
      <c r="AS16" s="659">
        <f t="shared" si="1"/>
        <v>9</v>
      </c>
      <c r="AT16" s="659">
        <f t="shared" si="2"/>
        <v>50</v>
      </c>
      <c r="AU16" s="658">
        <f t="shared" si="3"/>
        <v>270</v>
      </c>
    </row>
    <row r="17" spans="1:47" ht="15.95" customHeight="1">
      <c r="A17" s="731" t="s">
        <v>1519</v>
      </c>
      <c r="B17" s="603">
        <v>80</v>
      </c>
      <c r="C17" s="603" t="s">
        <v>934</v>
      </c>
      <c r="D17" s="83">
        <v>16</v>
      </c>
      <c r="E17" s="84"/>
      <c r="F17" s="657"/>
      <c r="G17" s="85"/>
      <c r="H17" s="657"/>
      <c r="I17" s="25"/>
      <c r="J17" s="657"/>
      <c r="K17" s="25"/>
      <c r="L17" s="657"/>
      <c r="M17" s="86"/>
      <c r="N17" s="657"/>
      <c r="O17" s="86"/>
      <c r="P17" s="657"/>
      <c r="Q17" s="86"/>
      <c r="R17" s="657"/>
      <c r="S17" s="86"/>
      <c r="T17" s="657"/>
      <c r="U17" s="86"/>
      <c r="V17" s="657"/>
      <c r="W17" s="86"/>
      <c r="X17" s="657"/>
      <c r="Y17" s="86"/>
      <c r="Z17" s="657"/>
      <c r="AA17" s="1130">
        <v>2</v>
      </c>
      <c r="AB17" s="657"/>
      <c r="AC17" s="86"/>
      <c r="AD17" s="657"/>
      <c r="AE17" s="86"/>
      <c r="AF17" s="657"/>
      <c r="AG17" s="86"/>
      <c r="AH17" s="657"/>
      <c r="AI17" s="86"/>
      <c r="AJ17" s="657"/>
      <c r="AK17" s="86"/>
      <c r="AL17" s="657"/>
      <c r="AM17" s="86"/>
      <c r="AN17" s="657"/>
      <c r="AO17" s="86"/>
      <c r="AP17" s="657"/>
      <c r="AQ17" s="86"/>
      <c r="AR17" s="657">
        <f t="shared" si="0"/>
        <v>0</v>
      </c>
      <c r="AS17" s="659">
        <f t="shared" si="1"/>
        <v>2</v>
      </c>
      <c r="AT17" s="659">
        <f t="shared" si="2"/>
        <v>14</v>
      </c>
      <c r="AU17" s="658">
        <f t="shared" si="3"/>
        <v>160</v>
      </c>
    </row>
    <row r="18" spans="1:47" ht="15.95" customHeight="1">
      <c r="A18" s="731" t="s">
        <v>1583</v>
      </c>
      <c r="B18" s="603">
        <v>9.75</v>
      </c>
      <c r="C18" s="603" t="s">
        <v>1584</v>
      </c>
      <c r="D18" s="83">
        <v>112</v>
      </c>
      <c r="E18" s="84"/>
      <c r="F18" s="657"/>
      <c r="G18" s="85"/>
      <c r="H18" s="657"/>
      <c r="I18" s="25"/>
      <c r="J18" s="657"/>
      <c r="K18" s="25"/>
      <c r="L18" s="657"/>
      <c r="M18" s="86"/>
      <c r="N18" s="657"/>
      <c r="O18" s="86"/>
      <c r="P18" s="657"/>
      <c r="Q18" s="86"/>
      <c r="R18" s="657"/>
      <c r="S18" s="86"/>
      <c r="T18" s="657"/>
      <c r="U18" s="86">
        <v>14</v>
      </c>
      <c r="V18" s="657"/>
      <c r="W18" s="1130">
        <v>14</v>
      </c>
      <c r="X18" s="657"/>
      <c r="Y18" s="86">
        <v>7</v>
      </c>
      <c r="Z18" s="657"/>
      <c r="AA18" s="1130">
        <v>7</v>
      </c>
      <c r="AB18" s="657"/>
      <c r="AC18" s="86"/>
      <c r="AD18" s="657"/>
      <c r="AE18" s="86"/>
      <c r="AF18" s="657"/>
      <c r="AG18" s="86"/>
      <c r="AH18" s="657"/>
      <c r="AI18" s="86"/>
      <c r="AJ18" s="657"/>
      <c r="AK18" s="86"/>
      <c r="AL18" s="657"/>
      <c r="AM18" s="86"/>
      <c r="AN18" s="657"/>
      <c r="AO18" s="86"/>
      <c r="AP18" s="657"/>
      <c r="AQ18" s="86"/>
      <c r="AR18" s="657">
        <f t="shared" si="0"/>
        <v>0</v>
      </c>
      <c r="AS18" s="659">
        <f t="shared" si="1"/>
        <v>42</v>
      </c>
      <c r="AT18" s="659">
        <f t="shared" si="2"/>
        <v>70</v>
      </c>
      <c r="AU18" s="658"/>
    </row>
    <row r="19" spans="1:47" ht="15.95" customHeight="1">
      <c r="A19" s="731" t="s">
        <v>1520</v>
      </c>
      <c r="B19" s="603">
        <v>9.75</v>
      </c>
      <c r="C19" s="603" t="s">
        <v>932</v>
      </c>
      <c r="D19" s="83">
        <v>168</v>
      </c>
      <c r="E19" s="84"/>
      <c r="F19" s="657"/>
      <c r="G19" s="85"/>
      <c r="H19" s="657"/>
      <c r="I19" s="25"/>
      <c r="J19" s="657"/>
      <c r="K19" s="25"/>
      <c r="L19" s="657"/>
      <c r="M19" s="86"/>
      <c r="N19" s="657"/>
      <c r="O19" s="86"/>
      <c r="P19" s="657"/>
      <c r="Q19" s="86"/>
      <c r="R19" s="657"/>
      <c r="S19" s="86"/>
      <c r="T19" s="657"/>
      <c r="U19" s="86">
        <v>14</v>
      </c>
      <c r="V19" s="657"/>
      <c r="W19" s="1130">
        <v>14</v>
      </c>
      <c r="X19" s="657"/>
      <c r="Y19" s="86">
        <v>7</v>
      </c>
      <c r="Z19" s="657"/>
      <c r="AA19" s="1130">
        <v>7</v>
      </c>
      <c r="AB19" s="657"/>
      <c r="AC19" s="86"/>
      <c r="AD19" s="657"/>
      <c r="AE19" s="86"/>
      <c r="AF19" s="657"/>
      <c r="AG19" s="86"/>
      <c r="AH19" s="657"/>
      <c r="AI19" s="86"/>
      <c r="AJ19" s="657"/>
      <c r="AK19" s="86"/>
      <c r="AL19" s="657"/>
      <c r="AM19" s="86"/>
      <c r="AN19" s="657"/>
      <c r="AO19" s="86"/>
      <c r="AP19" s="657"/>
      <c r="AQ19" s="86"/>
      <c r="AR19" s="657">
        <f t="shared" si="0"/>
        <v>0</v>
      </c>
      <c r="AS19" s="659">
        <f t="shared" si="1"/>
        <v>42</v>
      </c>
      <c r="AT19" s="659">
        <f t="shared" si="2"/>
        <v>126</v>
      </c>
      <c r="AU19" s="658">
        <f t="shared" si="3"/>
        <v>409.5</v>
      </c>
    </row>
    <row r="20" spans="1:47" ht="15.95" customHeight="1">
      <c r="A20" s="731" t="s">
        <v>935</v>
      </c>
      <c r="B20" s="603">
        <v>102</v>
      </c>
      <c r="C20" s="603" t="s">
        <v>932</v>
      </c>
      <c r="D20" s="83">
        <v>84</v>
      </c>
      <c r="E20" s="84"/>
      <c r="F20" s="657"/>
      <c r="G20" s="85"/>
      <c r="H20" s="657"/>
      <c r="I20" s="25"/>
      <c r="J20" s="657"/>
      <c r="K20" s="25"/>
      <c r="L20" s="657"/>
      <c r="M20" s="86"/>
      <c r="N20" s="657"/>
      <c r="O20" s="86"/>
      <c r="P20" s="657"/>
      <c r="Q20" s="86">
        <v>7</v>
      </c>
      <c r="R20" s="657"/>
      <c r="S20" s="86"/>
      <c r="T20" s="657"/>
      <c r="U20" s="86">
        <v>3</v>
      </c>
      <c r="V20" s="657"/>
      <c r="W20" s="1130">
        <v>6</v>
      </c>
      <c r="X20" s="657"/>
      <c r="Y20" s="86">
        <v>3</v>
      </c>
      <c r="Z20" s="657"/>
      <c r="AA20" s="1130">
        <v>4</v>
      </c>
      <c r="AB20" s="657"/>
      <c r="AC20" s="86">
        <v>3</v>
      </c>
      <c r="AD20" s="657"/>
      <c r="AE20" s="86"/>
      <c r="AF20" s="657"/>
      <c r="AG20" s="86"/>
      <c r="AH20" s="657"/>
      <c r="AI20" s="86"/>
      <c r="AJ20" s="657"/>
      <c r="AK20" s="86"/>
      <c r="AL20" s="657"/>
      <c r="AM20" s="86"/>
      <c r="AN20" s="657"/>
      <c r="AO20" s="86"/>
      <c r="AP20" s="657"/>
      <c r="AQ20" s="86"/>
      <c r="AR20" s="657">
        <f t="shared" si="0"/>
        <v>0</v>
      </c>
      <c r="AS20" s="659">
        <f t="shared" si="1"/>
        <v>26</v>
      </c>
      <c r="AT20" s="659">
        <f t="shared" si="2"/>
        <v>58</v>
      </c>
      <c r="AU20" s="658">
        <f t="shared" si="3"/>
        <v>2652</v>
      </c>
    </row>
    <row r="21" spans="1:47" ht="15.95" customHeight="1">
      <c r="A21" s="731" t="s">
        <v>937</v>
      </c>
      <c r="B21" s="603">
        <v>54.5</v>
      </c>
      <c r="C21" s="603" t="s">
        <v>1521</v>
      </c>
      <c r="D21" s="83">
        <v>135</v>
      </c>
      <c r="E21" s="84"/>
      <c r="F21" s="657"/>
      <c r="G21" s="85"/>
      <c r="H21" s="657"/>
      <c r="I21" s="25"/>
      <c r="J21" s="657"/>
      <c r="K21" s="25"/>
      <c r="L21" s="657"/>
      <c r="M21" s="86"/>
      <c r="N21" s="657"/>
      <c r="O21" s="86"/>
      <c r="P21" s="657"/>
      <c r="Q21" s="86">
        <v>21</v>
      </c>
      <c r="R21" s="657"/>
      <c r="S21" s="86"/>
      <c r="T21" s="657"/>
      <c r="U21" s="86"/>
      <c r="V21" s="657"/>
      <c r="W21" s="86"/>
      <c r="X21" s="657"/>
      <c r="Y21" s="86"/>
      <c r="Z21" s="657"/>
      <c r="AA21" s="86"/>
      <c r="AB21" s="657"/>
      <c r="AC21" s="86"/>
      <c r="AD21" s="657"/>
      <c r="AE21" s="86"/>
      <c r="AF21" s="657"/>
      <c r="AG21" s="86"/>
      <c r="AH21" s="657"/>
      <c r="AI21" s="86"/>
      <c r="AJ21" s="657"/>
      <c r="AK21" s="86"/>
      <c r="AL21" s="657"/>
      <c r="AM21" s="86"/>
      <c r="AN21" s="657"/>
      <c r="AO21" s="86"/>
      <c r="AP21" s="657"/>
      <c r="AQ21" s="86"/>
      <c r="AR21" s="657">
        <f t="shared" si="0"/>
        <v>0</v>
      </c>
      <c r="AS21" s="659">
        <f t="shared" si="1"/>
        <v>21</v>
      </c>
      <c r="AT21" s="659">
        <f t="shared" si="2"/>
        <v>114</v>
      </c>
      <c r="AU21" s="658">
        <f t="shared" si="3"/>
        <v>1144.5</v>
      </c>
    </row>
    <row r="22" spans="1:47" ht="15.95" customHeight="1">
      <c r="A22" s="731" t="s">
        <v>939</v>
      </c>
      <c r="B22" s="603">
        <v>283.5</v>
      </c>
      <c r="C22" s="603" t="s">
        <v>934</v>
      </c>
      <c r="D22" s="83">
        <v>32</v>
      </c>
      <c r="E22" s="84"/>
      <c r="F22" s="657"/>
      <c r="G22" s="85"/>
      <c r="H22" s="657"/>
      <c r="I22" s="25"/>
      <c r="J22" s="657"/>
      <c r="K22" s="25"/>
      <c r="L22" s="657"/>
      <c r="M22" s="86"/>
      <c r="N22" s="657"/>
      <c r="O22" s="86"/>
      <c r="P22" s="657"/>
      <c r="Q22" s="86"/>
      <c r="R22" s="657"/>
      <c r="S22" s="86"/>
      <c r="T22" s="657"/>
      <c r="U22" s="86"/>
      <c r="V22" s="657"/>
      <c r="W22" s="86"/>
      <c r="X22" s="657"/>
      <c r="Y22" s="86"/>
      <c r="Z22" s="657"/>
      <c r="AA22" s="86"/>
      <c r="AB22" s="657"/>
      <c r="AC22" s="86"/>
      <c r="AD22" s="657"/>
      <c r="AE22" s="86"/>
      <c r="AF22" s="657"/>
      <c r="AG22" s="86"/>
      <c r="AH22" s="657"/>
      <c r="AI22" s="86"/>
      <c r="AJ22" s="657"/>
      <c r="AK22" s="86"/>
      <c r="AL22" s="657"/>
      <c r="AM22" s="86"/>
      <c r="AN22" s="657"/>
      <c r="AO22" s="86"/>
      <c r="AP22" s="657"/>
      <c r="AQ22" s="86"/>
      <c r="AR22" s="657">
        <f t="shared" si="0"/>
        <v>0</v>
      </c>
      <c r="AS22" s="659">
        <f t="shared" si="1"/>
        <v>0</v>
      </c>
      <c r="AT22" s="659">
        <f t="shared" si="2"/>
        <v>32</v>
      </c>
      <c r="AU22" s="658">
        <f t="shared" si="3"/>
        <v>0</v>
      </c>
    </row>
    <row r="23" spans="1:47" ht="15.95" customHeight="1">
      <c r="A23" s="731" t="s">
        <v>1522</v>
      </c>
      <c r="B23" s="603">
        <v>135.5</v>
      </c>
      <c r="C23" s="603" t="s">
        <v>1030</v>
      </c>
      <c r="D23" s="83">
        <v>200</v>
      </c>
      <c r="E23" s="84"/>
      <c r="F23" s="657"/>
      <c r="G23" s="85"/>
      <c r="H23" s="657"/>
      <c r="I23" s="25"/>
      <c r="J23" s="657"/>
      <c r="K23" s="25"/>
      <c r="L23" s="657"/>
      <c r="M23" s="86"/>
      <c r="N23" s="657"/>
      <c r="O23" s="86"/>
      <c r="P23" s="657"/>
      <c r="Q23" s="86">
        <v>52</v>
      </c>
      <c r="R23" s="657"/>
      <c r="S23" s="86"/>
      <c r="T23" s="657"/>
      <c r="U23" s="86">
        <v>4</v>
      </c>
      <c r="V23" s="657"/>
      <c r="W23" s="1130">
        <v>25</v>
      </c>
      <c r="X23" s="657"/>
      <c r="Y23" s="86">
        <v>3</v>
      </c>
      <c r="Z23" s="657"/>
      <c r="AA23" s="1130">
        <v>6</v>
      </c>
      <c r="AB23" s="657"/>
      <c r="AC23" s="86">
        <v>13</v>
      </c>
      <c r="AD23" s="657"/>
      <c r="AE23" s="86"/>
      <c r="AF23" s="657"/>
      <c r="AG23" s="86"/>
      <c r="AH23" s="657"/>
      <c r="AI23" s="86"/>
      <c r="AJ23" s="657"/>
      <c r="AK23" s="86"/>
      <c r="AL23" s="657"/>
      <c r="AM23" s="86"/>
      <c r="AN23" s="657"/>
      <c r="AO23" s="86"/>
      <c r="AP23" s="657"/>
      <c r="AQ23" s="86"/>
      <c r="AR23" s="657">
        <f t="shared" si="0"/>
        <v>0</v>
      </c>
      <c r="AS23" s="659">
        <f t="shared" si="1"/>
        <v>103</v>
      </c>
      <c r="AT23" s="659">
        <f t="shared" si="2"/>
        <v>97</v>
      </c>
      <c r="AU23" s="658">
        <f t="shared" si="3"/>
        <v>13956.5</v>
      </c>
    </row>
    <row r="24" spans="1:47" ht="15.95" customHeight="1">
      <c r="A24" s="731" t="s">
        <v>1523</v>
      </c>
      <c r="B24" s="603">
        <v>212.25</v>
      </c>
      <c r="C24" s="603" t="s">
        <v>934</v>
      </c>
      <c r="D24" s="83">
        <v>32</v>
      </c>
      <c r="E24" s="84"/>
      <c r="F24" s="657"/>
      <c r="G24" s="85"/>
      <c r="H24" s="657"/>
      <c r="I24" s="25"/>
      <c r="J24" s="657"/>
      <c r="K24" s="25"/>
      <c r="L24" s="657"/>
      <c r="M24" s="86"/>
      <c r="N24" s="657"/>
      <c r="O24" s="86"/>
      <c r="P24" s="657"/>
      <c r="Q24" s="86"/>
      <c r="R24" s="657"/>
      <c r="S24" s="86"/>
      <c r="T24" s="657"/>
      <c r="U24" s="86"/>
      <c r="V24" s="657"/>
      <c r="W24" s="86"/>
      <c r="X24" s="657"/>
      <c r="Y24" s="86"/>
      <c r="Z24" s="657"/>
      <c r="AA24" s="86"/>
      <c r="AB24" s="657"/>
      <c r="AC24" s="86"/>
      <c r="AD24" s="657"/>
      <c r="AE24" s="86"/>
      <c r="AF24" s="657"/>
      <c r="AG24" s="86"/>
      <c r="AH24" s="657"/>
      <c r="AI24" s="86"/>
      <c r="AJ24" s="657"/>
      <c r="AK24" s="86"/>
      <c r="AL24" s="657"/>
      <c r="AM24" s="86"/>
      <c r="AN24" s="657"/>
      <c r="AO24" s="86"/>
      <c r="AP24" s="657"/>
      <c r="AQ24" s="86"/>
      <c r="AR24" s="657">
        <f t="shared" si="0"/>
        <v>0</v>
      </c>
      <c r="AS24" s="659">
        <f t="shared" si="1"/>
        <v>0</v>
      </c>
      <c r="AT24" s="659">
        <f t="shared" si="2"/>
        <v>32</v>
      </c>
      <c r="AU24" s="658">
        <f t="shared" si="3"/>
        <v>0</v>
      </c>
    </row>
    <row r="25" spans="1:47" ht="15.95" customHeight="1">
      <c r="A25" s="731" t="s">
        <v>940</v>
      </c>
      <c r="B25" s="603">
        <v>140</v>
      </c>
      <c r="C25" s="603" t="s">
        <v>1524</v>
      </c>
      <c r="D25" s="83">
        <v>20</v>
      </c>
      <c r="E25" s="84"/>
      <c r="F25" s="657"/>
      <c r="G25" s="85"/>
      <c r="H25" s="657"/>
      <c r="I25" s="25"/>
      <c r="J25" s="657"/>
      <c r="K25" s="25"/>
      <c r="L25" s="657"/>
      <c r="M25" s="86"/>
      <c r="N25" s="657"/>
      <c r="O25" s="86"/>
      <c r="P25" s="657"/>
      <c r="Q25" s="86"/>
      <c r="R25" s="657"/>
      <c r="S25" s="86">
        <v>4</v>
      </c>
      <c r="T25" s="657"/>
      <c r="U25" s="86"/>
      <c r="V25" s="657"/>
      <c r="W25" s="86"/>
      <c r="X25" s="657"/>
      <c r="Y25" s="86"/>
      <c r="Z25" s="657"/>
      <c r="AA25" s="1130">
        <v>4</v>
      </c>
      <c r="AB25" s="657"/>
      <c r="AC25" s="86">
        <v>2</v>
      </c>
      <c r="AD25" s="657"/>
      <c r="AE25" s="86"/>
      <c r="AF25" s="657"/>
      <c r="AG25" s="86"/>
      <c r="AH25" s="657"/>
      <c r="AI25" s="86"/>
      <c r="AJ25" s="657"/>
      <c r="AK25" s="86"/>
      <c r="AL25" s="657"/>
      <c r="AM25" s="86"/>
      <c r="AN25" s="657"/>
      <c r="AO25" s="86"/>
      <c r="AP25" s="657"/>
      <c r="AQ25" s="86"/>
      <c r="AR25" s="657">
        <f t="shared" si="0"/>
        <v>0</v>
      </c>
      <c r="AS25" s="659">
        <f t="shared" si="1"/>
        <v>10</v>
      </c>
      <c r="AT25" s="659">
        <f t="shared" si="2"/>
        <v>10</v>
      </c>
      <c r="AU25" s="658">
        <f t="shared" si="3"/>
        <v>1400</v>
      </c>
    </row>
    <row r="26" spans="1:47" ht="15.95" customHeight="1">
      <c r="A26" s="731" t="s">
        <v>1525</v>
      </c>
      <c r="B26" s="603">
        <v>950</v>
      </c>
      <c r="C26" s="603" t="s">
        <v>943</v>
      </c>
      <c r="D26" s="83">
        <v>4</v>
      </c>
      <c r="E26" s="84"/>
      <c r="F26" s="657"/>
      <c r="G26" s="85"/>
      <c r="H26" s="657"/>
      <c r="I26" s="25"/>
      <c r="J26" s="657"/>
      <c r="K26" s="25"/>
      <c r="L26" s="657"/>
      <c r="M26" s="86"/>
      <c r="N26" s="657"/>
      <c r="O26" s="86"/>
      <c r="P26" s="657"/>
      <c r="Q26" s="86"/>
      <c r="R26" s="657"/>
      <c r="S26" s="86"/>
      <c r="T26" s="657"/>
      <c r="U26" s="86"/>
      <c r="V26" s="657"/>
      <c r="W26" s="86"/>
      <c r="X26" s="657"/>
      <c r="Y26" s="86"/>
      <c r="Z26" s="657"/>
      <c r="AA26" s="86"/>
      <c r="AB26" s="657"/>
      <c r="AC26" s="86"/>
      <c r="AD26" s="657"/>
      <c r="AE26" s="86"/>
      <c r="AF26" s="657"/>
      <c r="AG26" s="86"/>
      <c r="AH26" s="657"/>
      <c r="AI26" s="86"/>
      <c r="AJ26" s="657"/>
      <c r="AK26" s="86"/>
      <c r="AL26" s="657"/>
      <c r="AM26" s="86"/>
      <c r="AN26" s="657"/>
      <c r="AO26" s="86"/>
      <c r="AP26" s="657"/>
      <c r="AQ26" s="86"/>
      <c r="AR26" s="657">
        <f t="shared" si="0"/>
        <v>0</v>
      </c>
      <c r="AS26" s="659">
        <f>E26+G26+I26+K26+M26+O26+Q26+S26+U26+W26+Y26+AA26+AC26+AE26+AG26+AI26+AK26+AM26+AO26+AQ26</f>
        <v>0</v>
      </c>
      <c r="AT26" s="659">
        <f>D26-AS26</f>
        <v>4</v>
      </c>
      <c r="AU26" s="658">
        <f>SUM(B26*AS26)</f>
        <v>0</v>
      </c>
    </row>
    <row r="27" spans="1:47" ht="15.95" customHeight="1">
      <c r="A27" s="731" t="s">
        <v>1526</v>
      </c>
      <c r="B27" s="603">
        <v>17</v>
      </c>
      <c r="C27" s="603" t="s">
        <v>1527</v>
      </c>
      <c r="D27" s="83">
        <v>62</v>
      </c>
      <c r="E27" s="84"/>
      <c r="F27" s="657"/>
      <c r="G27" s="85"/>
      <c r="H27" s="657"/>
      <c r="I27" s="25"/>
      <c r="J27" s="657"/>
      <c r="K27" s="25"/>
      <c r="L27" s="657"/>
      <c r="M27" s="86"/>
      <c r="N27" s="657"/>
      <c r="O27" s="86"/>
      <c r="P27" s="657"/>
      <c r="Q27" s="86"/>
      <c r="R27" s="657"/>
      <c r="S27" s="86"/>
      <c r="T27" s="657"/>
      <c r="U27" s="86"/>
      <c r="V27" s="657"/>
      <c r="W27" s="1130">
        <v>22</v>
      </c>
      <c r="X27" s="657"/>
      <c r="Y27" s="86">
        <v>14</v>
      </c>
      <c r="Z27" s="657"/>
      <c r="AA27" s="1130">
        <v>30</v>
      </c>
      <c r="AB27" s="657"/>
      <c r="AC27" s="86">
        <v>11</v>
      </c>
      <c r="AD27" s="657"/>
      <c r="AE27" s="86"/>
      <c r="AF27" s="657"/>
      <c r="AG27" s="86"/>
      <c r="AH27" s="657"/>
      <c r="AI27" s="86"/>
      <c r="AJ27" s="657"/>
      <c r="AK27" s="86"/>
      <c r="AL27" s="657"/>
      <c r="AM27" s="86"/>
      <c r="AN27" s="657"/>
      <c r="AO27" s="86"/>
      <c r="AP27" s="657"/>
      <c r="AQ27" s="86"/>
      <c r="AR27" s="657">
        <f t="shared" si="0"/>
        <v>0</v>
      </c>
      <c r="AS27" s="659">
        <f t="shared" si="1"/>
        <v>77</v>
      </c>
      <c r="AT27" s="659">
        <f t="shared" si="2"/>
        <v>-15</v>
      </c>
      <c r="AU27" s="658">
        <f t="shared" si="3"/>
        <v>1309</v>
      </c>
    </row>
    <row r="28" spans="1:47" ht="15.95" customHeight="1">
      <c r="A28" s="731" t="s">
        <v>944</v>
      </c>
      <c r="B28" s="603">
        <v>210</v>
      </c>
      <c r="C28" s="603" t="s">
        <v>934</v>
      </c>
      <c r="D28" s="83">
        <v>10</v>
      </c>
      <c r="E28" s="84"/>
      <c r="F28" s="657"/>
      <c r="G28" s="85"/>
      <c r="H28" s="657"/>
      <c r="I28" s="25"/>
      <c r="J28" s="657"/>
      <c r="K28" s="25"/>
      <c r="L28" s="657"/>
      <c r="M28" s="86"/>
      <c r="N28" s="657"/>
      <c r="O28" s="86"/>
      <c r="P28" s="657"/>
      <c r="Q28" s="86"/>
      <c r="R28" s="657"/>
      <c r="S28" s="86"/>
      <c r="T28" s="657"/>
      <c r="U28" s="86"/>
      <c r="V28" s="657"/>
      <c r="W28" s="86"/>
      <c r="X28" s="657"/>
      <c r="Y28" s="86"/>
      <c r="Z28" s="657"/>
      <c r="AA28" s="86"/>
      <c r="AB28" s="657"/>
      <c r="AC28" s="86"/>
      <c r="AD28" s="657"/>
      <c r="AE28" s="86"/>
      <c r="AF28" s="657"/>
      <c r="AG28" s="86"/>
      <c r="AH28" s="657"/>
      <c r="AI28" s="86"/>
      <c r="AJ28" s="657"/>
      <c r="AK28" s="86"/>
      <c r="AL28" s="657"/>
      <c r="AM28" s="86"/>
      <c r="AN28" s="657"/>
      <c r="AO28" s="86"/>
      <c r="AP28" s="657"/>
      <c r="AQ28" s="86"/>
      <c r="AR28" s="657">
        <f t="shared" si="0"/>
        <v>0</v>
      </c>
      <c r="AS28" s="659">
        <f t="shared" si="1"/>
        <v>0</v>
      </c>
      <c r="AT28" s="659">
        <f t="shared" si="2"/>
        <v>10</v>
      </c>
      <c r="AU28" s="658">
        <f t="shared" si="3"/>
        <v>0</v>
      </c>
    </row>
    <row r="29" spans="1:47" ht="15.95" customHeight="1">
      <c r="A29" s="731" t="s">
        <v>941</v>
      </c>
      <c r="B29" s="603">
        <v>62.5</v>
      </c>
      <c r="C29" s="603" t="s">
        <v>971</v>
      </c>
      <c r="D29" s="83">
        <v>40</v>
      </c>
      <c r="E29" s="84"/>
      <c r="F29" s="657"/>
      <c r="G29" s="85"/>
      <c r="H29" s="657"/>
      <c r="I29" s="25"/>
      <c r="J29" s="657"/>
      <c r="K29" s="25"/>
      <c r="L29" s="657"/>
      <c r="M29" s="86"/>
      <c r="N29" s="657"/>
      <c r="O29" s="86">
        <v>40</v>
      </c>
      <c r="P29" s="657"/>
      <c r="Q29" s="86"/>
      <c r="R29" s="657"/>
      <c r="S29" s="86"/>
      <c r="T29" s="657"/>
      <c r="U29" s="86"/>
      <c r="V29" s="657"/>
      <c r="W29" s="86"/>
      <c r="X29" s="657"/>
      <c r="Y29" s="86"/>
      <c r="Z29" s="657"/>
      <c r="AA29" s="86"/>
      <c r="AB29" s="657"/>
      <c r="AC29" s="86"/>
      <c r="AD29" s="657"/>
      <c r="AE29" s="86"/>
      <c r="AF29" s="657"/>
      <c r="AG29" s="86"/>
      <c r="AH29" s="657"/>
      <c r="AI29" s="86"/>
      <c r="AJ29" s="657"/>
      <c r="AK29" s="86"/>
      <c r="AL29" s="657"/>
      <c r="AM29" s="86"/>
      <c r="AN29" s="657"/>
      <c r="AO29" s="86"/>
      <c r="AP29" s="657"/>
      <c r="AQ29" s="86"/>
      <c r="AR29" s="657">
        <f t="shared" si="0"/>
        <v>0</v>
      </c>
      <c r="AS29" s="659">
        <f t="shared" si="1"/>
        <v>40</v>
      </c>
      <c r="AT29" s="659">
        <f t="shared" si="2"/>
        <v>0</v>
      </c>
      <c r="AU29" s="658">
        <f t="shared" si="3"/>
        <v>2500</v>
      </c>
    </row>
    <row r="30" spans="1:47" ht="15.95" customHeight="1">
      <c r="A30" s="731" t="s">
        <v>942</v>
      </c>
      <c r="B30" s="603">
        <v>17.25</v>
      </c>
      <c r="C30" s="603" t="s">
        <v>1527</v>
      </c>
      <c r="D30" s="83">
        <v>60</v>
      </c>
      <c r="E30" s="84"/>
      <c r="F30" s="657"/>
      <c r="G30" s="85"/>
      <c r="H30" s="657"/>
      <c r="I30" s="25"/>
      <c r="J30" s="657"/>
      <c r="K30" s="25"/>
      <c r="L30" s="657"/>
      <c r="M30" s="87"/>
      <c r="N30" s="657"/>
      <c r="O30" s="86"/>
      <c r="P30" s="657"/>
      <c r="Q30" s="86"/>
      <c r="R30" s="657"/>
      <c r="S30" s="86"/>
      <c r="T30" s="657"/>
      <c r="U30" s="86"/>
      <c r="V30" s="657"/>
      <c r="W30" s="86"/>
      <c r="X30" s="657"/>
      <c r="Y30" s="86"/>
      <c r="Z30" s="657"/>
      <c r="AA30" s="86"/>
      <c r="AB30" s="657"/>
      <c r="AC30" s="86"/>
      <c r="AD30" s="657"/>
      <c r="AE30" s="86"/>
      <c r="AF30" s="657"/>
      <c r="AG30" s="86"/>
      <c r="AH30" s="657"/>
      <c r="AI30" s="86"/>
      <c r="AJ30" s="657"/>
      <c r="AK30" s="86"/>
      <c r="AL30" s="657"/>
      <c r="AM30" s="86"/>
      <c r="AN30" s="657"/>
      <c r="AO30" s="86"/>
      <c r="AP30" s="657"/>
      <c r="AQ30" s="86"/>
      <c r="AR30" s="657">
        <f t="shared" si="0"/>
        <v>0</v>
      </c>
      <c r="AS30" s="659">
        <f t="shared" si="1"/>
        <v>0</v>
      </c>
      <c r="AT30" s="659">
        <f t="shared" si="2"/>
        <v>60</v>
      </c>
      <c r="AU30" s="658">
        <f t="shared" si="3"/>
        <v>0</v>
      </c>
    </row>
    <row r="31" spans="1:47" ht="15.95" customHeight="1">
      <c r="A31" s="731" t="s">
        <v>1528</v>
      </c>
      <c r="B31" s="603">
        <v>1</v>
      </c>
      <c r="C31" s="604">
        <v>22.68</v>
      </c>
      <c r="D31" s="83">
        <v>50</v>
      </c>
      <c r="E31" s="84"/>
      <c r="F31" s="657"/>
      <c r="G31" s="85"/>
      <c r="H31" s="657"/>
      <c r="I31" s="25"/>
      <c r="J31" s="657"/>
      <c r="K31" s="25"/>
      <c r="L31" s="657"/>
      <c r="M31" s="86"/>
      <c r="N31" s="657"/>
      <c r="O31" s="86"/>
      <c r="P31" s="657"/>
      <c r="Q31" s="86"/>
      <c r="R31" s="657"/>
      <c r="S31" s="86"/>
      <c r="T31" s="657"/>
      <c r="U31" s="86"/>
      <c r="V31" s="657"/>
      <c r="W31" s="86"/>
      <c r="X31" s="657"/>
      <c r="Y31" s="86"/>
      <c r="Z31" s="657"/>
      <c r="AA31" s="86"/>
      <c r="AB31" s="657"/>
      <c r="AC31" s="86"/>
      <c r="AD31" s="657"/>
      <c r="AE31" s="86"/>
      <c r="AF31" s="657"/>
      <c r="AG31" s="86"/>
      <c r="AH31" s="657"/>
      <c r="AI31" s="86"/>
      <c r="AJ31" s="657"/>
      <c r="AK31" s="86"/>
      <c r="AL31" s="657"/>
      <c r="AM31" s="86"/>
      <c r="AN31" s="657"/>
      <c r="AO31" s="86"/>
      <c r="AP31" s="657"/>
      <c r="AQ31" s="86"/>
      <c r="AR31" s="657">
        <f t="shared" si="0"/>
        <v>0</v>
      </c>
      <c r="AS31" s="659">
        <f t="shared" si="1"/>
        <v>0</v>
      </c>
      <c r="AT31" s="659">
        <f t="shared" si="2"/>
        <v>50</v>
      </c>
      <c r="AU31" s="658">
        <f t="shared" si="3"/>
        <v>0</v>
      </c>
    </row>
    <row r="32" spans="1:47" ht="15.95" customHeight="1">
      <c r="A32" s="731" t="s">
        <v>1529</v>
      </c>
      <c r="B32" s="603">
        <v>55</v>
      </c>
      <c r="C32" s="603">
        <v>22.68</v>
      </c>
      <c r="D32" s="83">
        <v>310</v>
      </c>
      <c r="E32" s="84"/>
      <c r="F32" s="657"/>
      <c r="G32" s="85"/>
      <c r="H32" s="657"/>
      <c r="I32" s="25"/>
      <c r="J32" s="657"/>
      <c r="K32" s="25"/>
      <c r="L32" s="657"/>
      <c r="M32" s="86"/>
      <c r="N32" s="657"/>
      <c r="O32" s="86"/>
      <c r="P32" s="657"/>
      <c r="Q32" s="86"/>
      <c r="R32" s="657"/>
      <c r="S32" s="86"/>
      <c r="T32" s="657"/>
      <c r="U32" s="86">
        <v>20</v>
      </c>
      <c r="V32" s="657"/>
      <c r="W32" s="1130">
        <v>26</v>
      </c>
      <c r="X32" s="657"/>
      <c r="Y32" s="86">
        <v>31</v>
      </c>
      <c r="Z32" s="657"/>
      <c r="AA32" s="1130">
        <v>45</v>
      </c>
      <c r="AB32" s="657"/>
      <c r="AC32" s="86">
        <v>44</v>
      </c>
      <c r="AD32" s="657"/>
      <c r="AE32" s="86"/>
      <c r="AF32" s="657"/>
      <c r="AG32" s="86"/>
      <c r="AH32" s="657"/>
      <c r="AI32" s="86"/>
      <c r="AJ32" s="657"/>
      <c r="AK32" s="86"/>
      <c r="AL32" s="657"/>
      <c r="AM32" s="86"/>
      <c r="AN32" s="657"/>
      <c r="AO32" s="86"/>
      <c r="AP32" s="657"/>
      <c r="AQ32" s="86"/>
      <c r="AR32" s="657">
        <f t="shared" si="0"/>
        <v>0</v>
      </c>
      <c r="AS32" s="659">
        <f t="shared" si="1"/>
        <v>166</v>
      </c>
      <c r="AT32" s="659">
        <f t="shared" si="2"/>
        <v>144</v>
      </c>
      <c r="AU32" s="658">
        <f t="shared" si="3"/>
        <v>9130</v>
      </c>
    </row>
    <row r="33" spans="1:47" ht="15.95" customHeight="1">
      <c r="A33" s="731" t="s">
        <v>1031</v>
      </c>
      <c r="B33" s="603">
        <v>17.5</v>
      </c>
      <c r="C33" s="603">
        <v>25</v>
      </c>
      <c r="D33" s="83">
        <v>300</v>
      </c>
      <c r="E33" s="84"/>
      <c r="F33" s="657"/>
      <c r="G33" s="85"/>
      <c r="H33" s="657"/>
      <c r="I33" s="25"/>
      <c r="J33" s="657"/>
      <c r="K33" s="25"/>
      <c r="L33" s="657"/>
      <c r="M33" s="86"/>
      <c r="N33" s="657"/>
      <c r="O33" s="86"/>
      <c r="P33" s="657"/>
      <c r="Q33" s="86">
        <v>120</v>
      </c>
      <c r="R33" s="657"/>
      <c r="S33" s="86"/>
      <c r="T33" s="657"/>
      <c r="U33" s="86"/>
      <c r="V33" s="657"/>
      <c r="W33" s="86"/>
      <c r="X33" s="657"/>
      <c r="Y33" s="86"/>
      <c r="Z33" s="657"/>
      <c r="AA33" s="86"/>
      <c r="AB33" s="657"/>
      <c r="AC33" s="86"/>
      <c r="AD33" s="657"/>
      <c r="AE33" s="86"/>
      <c r="AF33" s="657"/>
      <c r="AG33" s="86"/>
      <c r="AH33" s="657"/>
      <c r="AI33" s="86"/>
      <c r="AJ33" s="657"/>
      <c r="AK33" s="86"/>
      <c r="AL33" s="657"/>
      <c r="AM33" s="86"/>
      <c r="AN33" s="657"/>
      <c r="AO33" s="86"/>
      <c r="AP33" s="657"/>
      <c r="AQ33" s="86"/>
      <c r="AR33" s="657">
        <f t="shared" si="0"/>
        <v>0</v>
      </c>
      <c r="AS33" s="659">
        <f t="shared" si="1"/>
        <v>120</v>
      </c>
      <c r="AT33" s="659">
        <f t="shared" si="2"/>
        <v>180</v>
      </c>
      <c r="AU33" s="658">
        <f t="shared" si="3"/>
        <v>2100</v>
      </c>
    </row>
    <row r="34" spans="1:47" ht="15.95" customHeight="1">
      <c r="A34" s="731" t="s">
        <v>1032</v>
      </c>
      <c r="B34" s="603">
        <v>209</v>
      </c>
      <c r="C34" s="603" t="s">
        <v>934</v>
      </c>
      <c r="D34" s="83"/>
      <c r="E34" s="84"/>
      <c r="F34" s="657"/>
      <c r="G34" s="85"/>
      <c r="H34" s="657"/>
      <c r="I34" s="25"/>
      <c r="J34" s="657"/>
      <c r="K34" s="25"/>
      <c r="L34" s="657"/>
      <c r="M34" s="86"/>
      <c r="N34" s="657"/>
      <c r="O34" s="86"/>
      <c r="P34" s="657"/>
      <c r="Q34" s="86"/>
      <c r="R34" s="657"/>
      <c r="S34" s="86"/>
      <c r="T34" s="657"/>
      <c r="U34" s="86"/>
      <c r="V34" s="657"/>
      <c r="W34" s="86"/>
      <c r="X34" s="657"/>
      <c r="Y34" s="86"/>
      <c r="Z34" s="657"/>
      <c r="AA34" s="86"/>
      <c r="AB34" s="657"/>
      <c r="AC34" s="86"/>
      <c r="AD34" s="657"/>
      <c r="AE34" s="86"/>
      <c r="AF34" s="657"/>
      <c r="AG34" s="86"/>
      <c r="AH34" s="657"/>
      <c r="AI34" s="86"/>
      <c r="AJ34" s="657"/>
      <c r="AK34" s="86"/>
      <c r="AL34" s="657"/>
      <c r="AM34" s="86"/>
      <c r="AN34" s="657"/>
      <c r="AO34" s="86"/>
      <c r="AP34" s="657"/>
      <c r="AQ34" s="86"/>
      <c r="AR34" s="657">
        <f t="shared" si="0"/>
        <v>0</v>
      </c>
      <c r="AS34" s="659">
        <f t="shared" si="1"/>
        <v>0</v>
      </c>
      <c r="AT34" s="659">
        <f t="shared" si="2"/>
        <v>0</v>
      </c>
      <c r="AU34" s="658">
        <f t="shared" si="3"/>
        <v>0</v>
      </c>
    </row>
    <row r="35" spans="1:47" ht="15.95" customHeight="1">
      <c r="A35" s="731" t="s">
        <v>1530</v>
      </c>
      <c r="B35" s="603">
        <v>202.75</v>
      </c>
      <c r="C35" s="603" t="s">
        <v>934</v>
      </c>
      <c r="D35" s="83">
        <v>16</v>
      </c>
      <c r="E35" s="84"/>
      <c r="F35" s="657"/>
      <c r="G35" s="85"/>
      <c r="H35" s="657"/>
      <c r="I35" s="25"/>
      <c r="J35" s="657"/>
      <c r="K35" s="25"/>
      <c r="L35" s="657"/>
      <c r="M35" s="1006"/>
      <c r="N35" s="657"/>
      <c r="O35" s="1006"/>
      <c r="P35" s="657"/>
      <c r="Q35" s="1006"/>
      <c r="R35" s="657"/>
      <c r="S35" s="1006"/>
      <c r="T35" s="657"/>
      <c r="U35" s="1006"/>
      <c r="V35" s="657"/>
      <c r="W35" s="1006"/>
      <c r="X35" s="657"/>
      <c r="Y35" s="1006"/>
      <c r="Z35" s="657"/>
      <c r="AA35" s="1006"/>
      <c r="AB35" s="657"/>
      <c r="AC35" s="1006"/>
      <c r="AD35" s="657"/>
      <c r="AE35" s="1006"/>
      <c r="AF35" s="657"/>
      <c r="AG35" s="1006"/>
      <c r="AH35" s="657"/>
      <c r="AI35" s="1006"/>
      <c r="AJ35" s="657"/>
      <c r="AK35" s="1006"/>
      <c r="AL35" s="657"/>
      <c r="AM35" s="1006"/>
      <c r="AN35" s="657"/>
      <c r="AO35" s="1006"/>
      <c r="AP35" s="657"/>
      <c r="AQ35" s="1006"/>
      <c r="AR35" s="657">
        <f t="shared" si="0"/>
        <v>0</v>
      </c>
      <c r="AS35" s="659">
        <f t="shared" si="1"/>
        <v>0</v>
      </c>
      <c r="AT35" s="659">
        <f t="shared" si="2"/>
        <v>16</v>
      </c>
      <c r="AU35" s="658">
        <f t="shared" si="3"/>
        <v>0</v>
      </c>
    </row>
    <row r="36" spans="1:47" ht="15.95" customHeight="1">
      <c r="A36" s="731" t="s">
        <v>1531</v>
      </c>
      <c r="B36" s="603">
        <v>1227</v>
      </c>
      <c r="C36" s="603" t="s">
        <v>943</v>
      </c>
      <c r="D36" s="83">
        <v>4</v>
      </c>
      <c r="E36" s="84"/>
      <c r="F36" s="657"/>
      <c r="G36" s="85"/>
      <c r="H36" s="657"/>
      <c r="I36" s="25"/>
      <c r="J36" s="657"/>
      <c r="K36" s="25"/>
      <c r="L36" s="657"/>
      <c r="M36" s="1006"/>
      <c r="N36" s="657"/>
      <c r="O36" s="1006"/>
      <c r="P36" s="657"/>
      <c r="Q36" s="1006"/>
      <c r="R36" s="657"/>
      <c r="S36" s="1006"/>
      <c r="T36" s="657"/>
      <c r="U36" s="1006"/>
      <c r="V36" s="657"/>
      <c r="W36" s="1006"/>
      <c r="X36" s="657"/>
      <c r="Y36" s="1006"/>
      <c r="Z36" s="657"/>
      <c r="AA36" s="1006"/>
      <c r="AB36" s="657"/>
      <c r="AC36" s="1006"/>
      <c r="AD36" s="657"/>
      <c r="AE36" s="1006"/>
      <c r="AF36" s="657"/>
      <c r="AG36" s="1006"/>
      <c r="AH36" s="657"/>
      <c r="AI36" s="1006"/>
      <c r="AJ36" s="657"/>
      <c r="AK36" s="1006"/>
      <c r="AL36" s="657"/>
      <c r="AM36" s="1006"/>
      <c r="AN36" s="657"/>
      <c r="AO36" s="1006"/>
      <c r="AP36" s="657"/>
      <c r="AQ36" s="1006"/>
      <c r="AR36" s="657">
        <f t="shared" si="0"/>
        <v>0</v>
      </c>
      <c r="AS36" s="659">
        <f t="shared" si="1"/>
        <v>0</v>
      </c>
      <c r="AT36" s="659">
        <f t="shared" si="2"/>
        <v>4</v>
      </c>
      <c r="AU36" s="658">
        <f t="shared" si="3"/>
        <v>0</v>
      </c>
    </row>
    <row r="37" spans="1:47" ht="15.95" customHeight="1">
      <c r="A37" s="731" t="s">
        <v>1006</v>
      </c>
      <c r="B37" s="603">
        <v>253</v>
      </c>
      <c r="C37" s="603" t="s">
        <v>932</v>
      </c>
      <c r="D37" s="83">
        <v>10</v>
      </c>
      <c r="E37" s="84"/>
      <c r="F37" s="657"/>
      <c r="G37" s="85"/>
      <c r="H37" s="657"/>
      <c r="I37" s="25"/>
      <c r="J37" s="657"/>
      <c r="K37" s="25"/>
      <c r="L37" s="657"/>
      <c r="M37" s="1006"/>
      <c r="N37" s="657"/>
      <c r="O37" s="1007"/>
      <c r="P37" s="657"/>
      <c r="Q37" s="1006">
        <v>7</v>
      </c>
      <c r="R37" s="657"/>
      <c r="S37" s="1006"/>
      <c r="T37" s="657"/>
      <c r="U37" s="1006"/>
      <c r="V37" s="657"/>
      <c r="W37" s="1006"/>
      <c r="X37" s="657"/>
      <c r="Y37" s="1006"/>
      <c r="Z37" s="657"/>
      <c r="AA37" s="1124">
        <v>2</v>
      </c>
      <c r="AB37" s="657"/>
      <c r="AC37" s="1006"/>
      <c r="AD37" s="657"/>
      <c r="AE37" s="1006"/>
      <c r="AF37" s="657"/>
      <c r="AG37" s="1006"/>
      <c r="AH37" s="657"/>
      <c r="AI37" s="1006"/>
      <c r="AJ37" s="657"/>
      <c r="AK37" s="1006"/>
      <c r="AL37" s="657"/>
      <c r="AM37" s="1006"/>
      <c r="AN37" s="657"/>
      <c r="AO37" s="1006"/>
      <c r="AP37" s="657"/>
      <c r="AQ37" s="1006"/>
      <c r="AR37" s="657">
        <f t="shared" si="0"/>
        <v>0</v>
      </c>
      <c r="AS37" s="659">
        <f t="shared" si="1"/>
        <v>9</v>
      </c>
      <c r="AT37" s="659">
        <f t="shared" si="2"/>
        <v>1</v>
      </c>
      <c r="AU37" s="658">
        <f t="shared" si="3"/>
        <v>2277</v>
      </c>
    </row>
    <row r="38" spans="1:47" ht="15.95" customHeight="1">
      <c r="A38" s="731" t="s">
        <v>1532</v>
      </c>
      <c r="B38" s="603">
        <v>1250</v>
      </c>
      <c r="C38" s="603" t="s">
        <v>943</v>
      </c>
      <c r="D38" s="83">
        <v>32</v>
      </c>
      <c r="E38" s="84"/>
      <c r="F38" s="657"/>
      <c r="G38" s="85"/>
      <c r="H38" s="657"/>
      <c r="I38" s="25"/>
      <c r="J38" s="657"/>
      <c r="K38" s="25"/>
      <c r="L38" s="657"/>
      <c r="M38" s="1006"/>
      <c r="N38" s="657"/>
      <c r="O38" s="1007"/>
      <c r="P38" s="657"/>
      <c r="Q38" s="1006"/>
      <c r="R38" s="657"/>
      <c r="S38" s="1006"/>
      <c r="T38" s="657"/>
      <c r="U38" s="1124">
        <v>2</v>
      </c>
      <c r="V38" s="657"/>
      <c r="W38" s="1124">
        <v>2</v>
      </c>
      <c r="X38" s="657"/>
      <c r="Y38" s="1006">
        <v>3</v>
      </c>
      <c r="Z38" s="657"/>
      <c r="AA38" s="1124">
        <v>2</v>
      </c>
      <c r="AB38" s="657"/>
      <c r="AC38" s="1006">
        <v>6</v>
      </c>
      <c r="AD38" s="657"/>
      <c r="AE38" s="1006"/>
      <c r="AF38" s="657"/>
      <c r="AG38" s="1006"/>
      <c r="AH38" s="657"/>
      <c r="AI38" s="1006"/>
      <c r="AJ38" s="657"/>
      <c r="AK38" s="1006"/>
      <c r="AL38" s="657"/>
      <c r="AM38" s="1006"/>
      <c r="AN38" s="657"/>
      <c r="AO38" s="1006"/>
      <c r="AP38" s="657"/>
      <c r="AQ38" s="1006"/>
      <c r="AR38" s="657">
        <f t="shared" si="0"/>
        <v>0</v>
      </c>
      <c r="AS38" s="659">
        <f t="shared" si="1"/>
        <v>15</v>
      </c>
      <c r="AT38" s="659">
        <f t="shared" si="2"/>
        <v>17</v>
      </c>
      <c r="AU38" s="658">
        <f t="shared" si="3"/>
        <v>18750</v>
      </c>
    </row>
    <row r="39" spans="1:47" ht="15.95" customHeight="1">
      <c r="A39" s="731" t="s">
        <v>1533</v>
      </c>
      <c r="B39" s="603">
        <v>1226.75</v>
      </c>
      <c r="C39" s="603" t="s">
        <v>943</v>
      </c>
      <c r="D39" s="83">
        <v>4</v>
      </c>
      <c r="E39" s="84"/>
      <c r="F39" s="657"/>
      <c r="G39" s="85"/>
      <c r="H39" s="657"/>
      <c r="I39" s="25"/>
      <c r="J39" s="657"/>
      <c r="K39" s="25"/>
      <c r="L39" s="657"/>
      <c r="M39" s="1006"/>
      <c r="N39" s="657"/>
      <c r="O39" s="1007"/>
      <c r="P39" s="657"/>
      <c r="Q39" s="1006">
        <v>2</v>
      </c>
      <c r="R39" s="657"/>
      <c r="S39" s="1006"/>
      <c r="T39" s="657"/>
      <c r="U39" s="1006"/>
      <c r="V39" s="657"/>
      <c r="W39" s="1006"/>
      <c r="X39" s="657"/>
      <c r="Y39" s="1006"/>
      <c r="Z39" s="657"/>
      <c r="AA39" s="1006"/>
      <c r="AB39" s="657"/>
      <c r="AC39" s="1006"/>
      <c r="AD39" s="657"/>
      <c r="AE39" s="1006"/>
      <c r="AF39" s="657"/>
      <c r="AG39" s="1006"/>
      <c r="AH39" s="657"/>
      <c r="AI39" s="1006"/>
      <c r="AJ39" s="657"/>
      <c r="AK39" s="1006"/>
      <c r="AL39" s="657"/>
      <c r="AM39" s="1006"/>
      <c r="AN39" s="657"/>
      <c r="AO39" s="1006"/>
      <c r="AP39" s="657"/>
      <c r="AQ39" s="1006"/>
      <c r="AR39" s="657">
        <f t="shared" si="0"/>
        <v>0</v>
      </c>
      <c r="AS39" s="659">
        <f>E39+G39+I39+K39+M39+O39+Q39+S39+U39+W39+Y39+AA39+AC39+AE39+AG39+AI39+AK39+AM39+AO39+AQ39</f>
        <v>2</v>
      </c>
      <c r="AT39" s="659">
        <f>D39-AS39</f>
        <v>2</v>
      </c>
      <c r="AU39" s="658">
        <f>SUM(B39*AS39)</f>
        <v>2453.5</v>
      </c>
    </row>
    <row r="40" spans="1:47" ht="15.95" customHeight="1">
      <c r="A40" s="731" t="s">
        <v>1495</v>
      </c>
      <c r="B40" s="603">
        <v>160</v>
      </c>
      <c r="C40" s="603" t="s">
        <v>1527</v>
      </c>
      <c r="D40" s="83">
        <v>124</v>
      </c>
      <c r="E40" s="84"/>
      <c r="F40" s="657"/>
      <c r="G40" s="85"/>
      <c r="H40" s="657"/>
      <c r="I40" s="25"/>
      <c r="J40" s="657"/>
      <c r="K40" s="25"/>
      <c r="L40" s="657"/>
      <c r="M40" s="1006"/>
      <c r="N40" s="657"/>
      <c r="O40" s="1007">
        <v>26</v>
      </c>
      <c r="P40" s="657"/>
      <c r="Q40" s="1006"/>
      <c r="R40" s="657"/>
      <c r="S40" s="1006"/>
      <c r="T40" s="657"/>
      <c r="U40" s="1006">
        <v>2</v>
      </c>
      <c r="V40" s="657"/>
      <c r="W40" s="1006"/>
      <c r="X40" s="657"/>
      <c r="Y40" s="1006">
        <v>2</v>
      </c>
      <c r="Z40" s="657"/>
      <c r="AA40" s="1006"/>
      <c r="AB40" s="657"/>
      <c r="AC40" s="1006">
        <v>2</v>
      </c>
      <c r="AD40" s="657"/>
      <c r="AE40" s="1006"/>
      <c r="AF40" s="657"/>
      <c r="AG40" s="1006"/>
      <c r="AH40" s="657"/>
      <c r="AI40" s="1006"/>
      <c r="AJ40" s="657"/>
      <c r="AK40" s="1006"/>
      <c r="AL40" s="657"/>
      <c r="AM40" s="1006"/>
      <c r="AN40" s="657"/>
      <c r="AO40" s="1006"/>
      <c r="AP40" s="657"/>
      <c r="AQ40" s="1006"/>
      <c r="AR40" s="657">
        <f t="shared" si="0"/>
        <v>0</v>
      </c>
      <c r="AS40" s="659">
        <f t="shared" si="1"/>
        <v>32</v>
      </c>
      <c r="AT40" s="659">
        <f t="shared" si="2"/>
        <v>92</v>
      </c>
      <c r="AU40" s="658">
        <f t="shared" si="3"/>
        <v>5120</v>
      </c>
    </row>
    <row r="41" spans="1:47" ht="15.95" customHeight="1">
      <c r="A41" s="731" t="s">
        <v>1534</v>
      </c>
      <c r="B41" s="603">
        <v>1400</v>
      </c>
      <c r="C41" s="603" t="s">
        <v>943</v>
      </c>
      <c r="D41" s="83">
        <v>4</v>
      </c>
      <c r="E41" s="84"/>
      <c r="F41" s="657"/>
      <c r="G41" s="85"/>
      <c r="H41" s="657"/>
      <c r="I41" s="25"/>
      <c r="J41" s="657"/>
      <c r="K41" s="25"/>
      <c r="L41" s="657"/>
      <c r="M41" s="1006"/>
      <c r="N41" s="657"/>
      <c r="O41" s="1006"/>
      <c r="P41" s="657"/>
      <c r="Q41" s="1006"/>
      <c r="R41" s="657"/>
      <c r="S41" s="1006"/>
      <c r="T41" s="657"/>
      <c r="U41" s="1006"/>
      <c r="V41" s="657"/>
      <c r="W41" s="1006"/>
      <c r="X41" s="657"/>
      <c r="Y41" s="1006"/>
      <c r="Z41" s="657"/>
      <c r="AA41" s="1006"/>
      <c r="AB41" s="657"/>
      <c r="AC41" s="1006"/>
      <c r="AD41" s="657"/>
      <c r="AE41" s="1006"/>
      <c r="AF41" s="657"/>
      <c r="AG41" s="1006"/>
      <c r="AH41" s="657"/>
      <c r="AI41" s="1006"/>
      <c r="AJ41" s="657"/>
      <c r="AK41" s="1006"/>
      <c r="AL41" s="657"/>
      <c r="AM41" s="1006"/>
      <c r="AN41" s="657"/>
      <c r="AO41" s="1006"/>
      <c r="AP41" s="657"/>
      <c r="AQ41" s="1006"/>
      <c r="AR41" s="657">
        <f t="shared" si="0"/>
        <v>0</v>
      </c>
      <c r="AS41" s="659">
        <f t="shared" si="1"/>
        <v>0</v>
      </c>
      <c r="AT41" s="659">
        <f t="shared" si="2"/>
        <v>4</v>
      </c>
      <c r="AU41" s="658">
        <f t="shared" si="3"/>
        <v>0</v>
      </c>
    </row>
    <row r="42" spans="1:47" ht="15.95" customHeight="1">
      <c r="A42" s="731" t="s">
        <v>1535</v>
      </c>
      <c r="B42" s="603">
        <v>46</v>
      </c>
      <c r="C42" s="603" t="s">
        <v>945</v>
      </c>
      <c r="D42" s="83">
        <v>150</v>
      </c>
      <c r="E42" s="84"/>
      <c r="F42" s="657"/>
      <c r="G42" s="85"/>
      <c r="H42" s="657"/>
      <c r="I42" s="25"/>
      <c r="J42" s="657"/>
      <c r="K42" s="25">
        <v>26</v>
      </c>
      <c r="L42" s="657"/>
      <c r="M42" s="1006"/>
      <c r="N42" s="657"/>
      <c r="O42" s="1006"/>
      <c r="P42" s="657"/>
      <c r="Q42" s="1006"/>
      <c r="R42" s="657"/>
      <c r="S42" s="1006"/>
      <c r="T42" s="657"/>
      <c r="U42" s="1006"/>
      <c r="V42" s="657"/>
      <c r="W42" s="1006"/>
      <c r="X42" s="657"/>
      <c r="Y42" s="1006"/>
      <c r="Z42" s="657"/>
      <c r="AA42" s="1006"/>
      <c r="AB42" s="657"/>
      <c r="AC42" s="1006"/>
      <c r="AD42" s="657"/>
      <c r="AE42" s="1006"/>
      <c r="AF42" s="657"/>
      <c r="AG42" s="1006"/>
      <c r="AH42" s="657"/>
      <c r="AI42" s="1006"/>
      <c r="AJ42" s="657"/>
      <c r="AK42" s="1006"/>
      <c r="AL42" s="657"/>
      <c r="AM42" s="1006"/>
      <c r="AN42" s="657"/>
      <c r="AO42" s="1006"/>
      <c r="AP42" s="657"/>
      <c r="AQ42" s="1006"/>
      <c r="AR42" s="657">
        <f t="shared" si="0"/>
        <v>0</v>
      </c>
      <c r="AS42" s="659">
        <f t="shared" si="1"/>
        <v>26</v>
      </c>
      <c r="AT42" s="659">
        <f t="shared" si="2"/>
        <v>124</v>
      </c>
      <c r="AU42" s="658"/>
    </row>
    <row r="43" spans="1:47" ht="15.95" customHeight="1">
      <c r="A43" s="731" t="s">
        <v>1340</v>
      </c>
      <c r="B43" s="603">
        <v>225</v>
      </c>
      <c r="C43" s="603" t="s">
        <v>932</v>
      </c>
      <c r="D43" s="83">
        <v>120</v>
      </c>
      <c r="E43" s="84"/>
      <c r="F43" s="657"/>
      <c r="G43" s="85"/>
      <c r="H43" s="657"/>
      <c r="I43" s="25"/>
      <c r="J43" s="657"/>
      <c r="K43" s="25"/>
      <c r="L43" s="657"/>
      <c r="M43" s="1006"/>
      <c r="N43" s="657"/>
      <c r="O43" s="1006">
        <v>22</v>
      </c>
      <c r="P43" s="657"/>
      <c r="Q43" s="1006"/>
      <c r="R43" s="657"/>
      <c r="S43" s="1006"/>
      <c r="T43" s="657"/>
      <c r="U43" s="1006"/>
      <c r="V43" s="657"/>
      <c r="W43" s="1006"/>
      <c r="X43" s="657"/>
      <c r="Y43" s="1006">
        <v>1</v>
      </c>
      <c r="Z43" s="657"/>
      <c r="AA43" s="1006"/>
      <c r="AB43" s="657"/>
      <c r="AC43" s="1006">
        <v>3</v>
      </c>
      <c r="AD43" s="657"/>
      <c r="AE43" s="1006"/>
      <c r="AF43" s="657"/>
      <c r="AG43" s="1006"/>
      <c r="AH43" s="657"/>
      <c r="AI43" s="1006"/>
      <c r="AJ43" s="657"/>
      <c r="AK43" s="1006"/>
      <c r="AL43" s="657"/>
      <c r="AM43" s="1006"/>
      <c r="AN43" s="657"/>
      <c r="AO43" s="1006"/>
      <c r="AP43" s="657"/>
      <c r="AQ43" s="1006"/>
      <c r="AR43" s="657">
        <f t="shared" si="0"/>
        <v>0</v>
      </c>
      <c r="AS43" s="659">
        <f t="shared" si="1"/>
        <v>26</v>
      </c>
      <c r="AT43" s="659">
        <f t="shared" si="2"/>
        <v>94</v>
      </c>
      <c r="AU43" s="658">
        <f t="shared" si="3"/>
        <v>5850</v>
      </c>
    </row>
    <row r="44" spans="1:47" ht="15.95" customHeight="1">
      <c r="A44" s="731" t="s">
        <v>1689</v>
      </c>
      <c r="B44" s="603">
        <v>19</v>
      </c>
      <c r="C44" s="603" t="s">
        <v>1527</v>
      </c>
      <c r="D44" s="83">
        <v>50</v>
      </c>
      <c r="E44" s="84"/>
      <c r="F44" s="657"/>
      <c r="G44" s="85"/>
      <c r="H44" s="657"/>
      <c r="I44" s="25"/>
      <c r="J44" s="657"/>
      <c r="K44" s="25"/>
      <c r="L44" s="657"/>
      <c r="M44" s="1006"/>
      <c r="N44" s="657"/>
      <c r="O44" s="1006"/>
      <c r="P44" s="657"/>
      <c r="Q44" s="1006"/>
      <c r="R44" s="657"/>
      <c r="S44" s="1006"/>
      <c r="T44" s="657"/>
      <c r="U44" s="1006"/>
      <c r="V44" s="657"/>
      <c r="W44" s="1006"/>
      <c r="X44" s="657"/>
      <c r="Y44" s="1006"/>
      <c r="Z44" s="657"/>
      <c r="AA44" s="1006"/>
      <c r="AB44" s="657"/>
      <c r="AC44" s="1006">
        <v>2</v>
      </c>
      <c r="AD44" s="657"/>
      <c r="AE44" s="1006"/>
      <c r="AF44" s="657"/>
      <c r="AG44" s="1006"/>
      <c r="AH44" s="657"/>
      <c r="AI44" s="1006"/>
      <c r="AJ44" s="657"/>
      <c r="AK44" s="1006"/>
      <c r="AL44" s="657"/>
      <c r="AM44" s="1006"/>
      <c r="AN44" s="657"/>
      <c r="AO44" s="1006"/>
      <c r="AP44" s="657"/>
      <c r="AQ44" s="1006"/>
      <c r="AR44" s="657">
        <f t="shared" si="0"/>
        <v>0</v>
      </c>
      <c r="AS44" s="659">
        <f t="shared" si="1"/>
        <v>2</v>
      </c>
      <c r="AT44" s="659">
        <f t="shared" si="2"/>
        <v>48</v>
      </c>
      <c r="AU44" s="658">
        <f t="shared" si="3"/>
        <v>38</v>
      </c>
    </row>
    <row r="45" spans="1:47" ht="15.95" customHeight="1">
      <c r="A45" s="731" t="s">
        <v>1536</v>
      </c>
      <c r="B45" s="603">
        <v>150</v>
      </c>
      <c r="C45" s="603" t="s">
        <v>1537</v>
      </c>
      <c r="D45" s="83">
        <v>2</v>
      </c>
      <c r="E45" s="84"/>
      <c r="F45" s="657"/>
      <c r="G45" s="85"/>
      <c r="H45" s="657"/>
      <c r="I45" s="25"/>
      <c r="J45" s="657"/>
      <c r="K45" s="25"/>
      <c r="L45" s="657"/>
      <c r="M45" s="1006"/>
      <c r="N45" s="657"/>
      <c r="O45" s="1006"/>
      <c r="P45" s="657"/>
      <c r="Q45" s="1006"/>
      <c r="R45" s="657"/>
      <c r="S45" s="1006"/>
      <c r="T45" s="657"/>
      <c r="U45" s="1006"/>
      <c r="V45" s="657"/>
      <c r="W45" s="1006"/>
      <c r="X45" s="657"/>
      <c r="Y45" s="1006"/>
      <c r="Z45" s="657"/>
      <c r="AA45" s="1006"/>
      <c r="AB45" s="657"/>
      <c r="AC45" s="1006"/>
      <c r="AD45" s="657"/>
      <c r="AE45" s="1006"/>
      <c r="AF45" s="657"/>
      <c r="AG45" s="1006"/>
      <c r="AH45" s="657"/>
      <c r="AI45" s="1006"/>
      <c r="AJ45" s="657"/>
      <c r="AK45" s="1006"/>
      <c r="AL45" s="657"/>
      <c r="AM45" s="1006"/>
      <c r="AN45" s="657"/>
      <c r="AO45" s="1006"/>
      <c r="AP45" s="657"/>
      <c r="AQ45" s="1006"/>
      <c r="AR45" s="657">
        <f t="shared" si="0"/>
        <v>0</v>
      </c>
      <c r="AS45" s="659">
        <f t="shared" si="1"/>
        <v>0</v>
      </c>
      <c r="AT45" s="659">
        <f t="shared" si="2"/>
        <v>2</v>
      </c>
      <c r="AU45" s="658">
        <f t="shared" si="3"/>
        <v>0</v>
      </c>
    </row>
    <row r="46" spans="1:47" ht="15.95" customHeight="1">
      <c r="A46" s="731" t="s">
        <v>1538</v>
      </c>
      <c r="B46" s="603">
        <v>87.5</v>
      </c>
      <c r="C46" s="603" t="s">
        <v>967</v>
      </c>
      <c r="D46" s="83">
        <v>54</v>
      </c>
      <c r="E46" s="84"/>
      <c r="F46" s="657"/>
      <c r="G46" s="85"/>
      <c r="H46" s="657"/>
      <c r="I46" s="25"/>
      <c r="J46" s="657"/>
      <c r="K46" s="25"/>
      <c r="L46" s="657"/>
      <c r="M46" s="1006"/>
      <c r="N46" s="657"/>
      <c r="O46" s="1006"/>
      <c r="P46" s="657"/>
      <c r="Q46" s="1006"/>
      <c r="R46" s="657"/>
      <c r="S46" s="1006"/>
      <c r="T46" s="657"/>
      <c r="U46" s="1006"/>
      <c r="V46" s="657"/>
      <c r="W46" s="1006"/>
      <c r="X46" s="657"/>
      <c r="Y46" s="1006"/>
      <c r="Z46" s="657"/>
      <c r="AA46" s="1006"/>
      <c r="AB46" s="657"/>
      <c r="AC46" s="1006"/>
      <c r="AD46" s="657"/>
      <c r="AE46" s="1006"/>
      <c r="AF46" s="657"/>
      <c r="AG46" s="1006"/>
      <c r="AH46" s="657"/>
      <c r="AI46" s="1006"/>
      <c r="AJ46" s="657"/>
      <c r="AK46" s="1006"/>
      <c r="AL46" s="657"/>
      <c r="AM46" s="1006"/>
      <c r="AN46" s="657"/>
      <c r="AO46" s="1006"/>
      <c r="AP46" s="657"/>
      <c r="AQ46" s="1006"/>
      <c r="AR46" s="657">
        <f t="shared" ref="AR46:AR78" si="4">SUM(AQ46*$B46)</f>
        <v>0</v>
      </c>
      <c r="AS46" s="659">
        <f t="shared" si="1"/>
        <v>0</v>
      </c>
      <c r="AT46" s="659">
        <f t="shared" si="2"/>
        <v>54</v>
      </c>
      <c r="AU46" s="658">
        <f t="shared" si="3"/>
        <v>0</v>
      </c>
    </row>
    <row r="47" spans="1:47" ht="15.95" customHeight="1">
      <c r="A47" s="731" t="s">
        <v>1539</v>
      </c>
      <c r="B47" s="603">
        <v>140</v>
      </c>
      <c r="C47" s="603" t="s">
        <v>1527</v>
      </c>
      <c r="D47" s="83">
        <v>120</v>
      </c>
      <c r="E47" s="84"/>
      <c r="F47" s="657"/>
      <c r="G47" s="85"/>
      <c r="H47" s="657"/>
      <c r="I47" s="25"/>
      <c r="J47" s="657"/>
      <c r="K47" s="25"/>
      <c r="L47" s="657"/>
      <c r="M47" s="1006"/>
      <c r="N47" s="657"/>
      <c r="O47" s="1006"/>
      <c r="P47" s="657"/>
      <c r="Q47" s="1006"/>
      <c r="R47" s="657"/>
      <c r="S47" s="1006"/>
      <c r="T47" s="657"/>
      <c r="U47" s="1124">
        <v>11</v>
      </c>
      <c r="V47" s="657"/>
      <c r="W47" s="1124">
        <v>8</v>
      </c>
      <c r="X47" s="657"/>
      <c r="Y47" s="1006">
        <v>8</v>
      </c>
      <c r="Z47" s="657"/>
      <c r="AA47" s="1124">
        <v>3</v>
      </c>
      <c r="AB47" s="657"/>
      <c r="AC47" s="1006"/>
      <c r="AD47" s="657"/>
      <c r="AE47" s="1006"/>
      <c r="AF47" s="657"/>
      <c r="AG47" s="1006"/>
      <c r="AH47" s="657"/>
      <c r="AI47" s="1006"/>
      <c r="AJ47" s="657"/>
      <c r="AK47" s="1006"/>
      <c r="AL47" s="657"/>
      <c r="AM47" s="1006"/>
      <c r="AN47" s="657"/>
      <c r="AO47" s="1006"/>
      <c r="AP47" s="657"/>
      <c r="AQ47" s="1006"/>
      <c r="AR47" s="657">
        <f t="shared" si="4"/>
        <v>0</v>
      </c>
      <c r="AS47" s="659">
        <f t="shared" si="1"/>
        <v>30</v>
      </c>
      <c r="AT47" s="659">
        <f t="shared" si="2"/>
        <v>90</v>
      </c>
      <c r="AU47" s="658">
        <f t="shared" si="3"/>
        <v>4200</v>
      </c>
    </row>
    <row r="48" spans="1:47" ht="15.95" customHeight="1">
      <c r="A48" s="731" t="s">
        <v>949</v>
      </c>
      <c r="B48" s="603">
        <v>55</v>
      </c>
      <c r="C48" s="603" t="s">
        <v>932</v>
      </c>
      <c r="D48" s="83">
        <v>824</v>
      </c>
      <c r="E48" s="84"/>
      <c r="F48" s="657"/>
      <c r="G48" s="85"/>
      <c r="H48" s="657"/>
      <c r="I48" s="25"/>
      <c r="J48" s="657"/>
      <c r="K48" s="25"/>
      <c r="L48" s="657"/>
      <c r="M48" s="1006">
        <v>350</v>
      </c>
      <c r="N48" s="657"/>
      <c r="O48" s="1006"/>
      <c r="P48" s="657"/>
      <c r="Q48" s="1006"/>
      <c r="R48" s="657"/>
      <c r="S48" s="1006"/>
      <c r="T48" s="657"/>
      <c r="U48" s="1006" t="s">
        <v>1597</v>
      </c>
      <c r="V48" s="657"/>
      <c r="W48" s="1006"/>
      <c r="X48" s="657"/>
      <c r="Y48" s="1006"/>
      <c r="Z48" s="657"/>
      <c r="AA48" s="1006"/>
      <c r="AB48" s="657"/>
      <c r="AC48" s="1006"/>
      <c r="AD48" s="657"/>
      <c r="AE48" s="1006"/>
      <c r="AF48" s="657"/>
      <c r="AG48" s="1006"/>
      <c r="AH48" s="657"/>
      <c r="AI48" s="1006"/>
      <c r="AJ48" s="657"/>
      <c r="AK48" s="1006"/>
      <c r="AL48" s="657"/>
      <c r="AM48" s="1006"/>
      <c r="AN48" s="657"/>
      <c r="AO48" s="1006"/>
      <c r="AP48" s="657"/>
      <c r="AQ48" s="1006"/>
      <c r="AR48" s="657">
        <f t="shared" si="4"/>
        <v>0</v>
      </c>
      <c r="AS48" s="659">
        <f>AS8+AS10+AS12+AS14+AS16+AS18+AS20+AS22+AS24+AS26+AS28+AS30+AS32+AS34+AS36+AS38+AS40+AS42+AS44+AS46</f>
        <v>467</v>
      </c>
      <c r="AT48" s="659">
        <f t="shared" si="2"/>
        <v>357</v>
      </c>
      <c r="AU48" s="658">
        <f t="shared" si="3"/>
        <v>25685</v>
      </c>
    </row>
    <row r="49" spans="1:47" ht="15.95" customHeight="1">
      <c r="A49" s="731" t="s">
        <v>1540</v>
      </c>
      <c r="B49" s="603">
        <v>35</v>
      </c>
      <c r="C49" s="603" t="s">
        <v>1541</v>
      </c>
      <c r="D49" s="83">
        <v>80</v>
      </c>
      <c r="E49" s="84"/>
      <c r="F49" s="657"/>
      <c r="G49" s="85"/>
      <c r="H49" s="657"/>
      <c r="I49" s="25"/>
      <c r="J49" s="657"/>
      <c r="K49" s="25"/>
      <c r="L49" s="657"/>
      <c r="M49" s="1006"/>
      <c r="N49" s="657"/>
      <c r="O49" s="1006"/>
      <c r="P49" s="657"/>
      <c r="Q49" s="1006"/>
      <c r="R49" s="657"/>
      <c r="S49" s="1006"/>
      <c r="T49" s="657"/>
      <c r="U49" s="1006"/>
      <c r="V49" s="657"/>
      <c r="W49" s="1006"/>
      <c r="X49" s="657"/>
      <c r="Y49" s="1006"/>
      <c r="Z49" s="657"/>
      <c r="AA49" s="1006"/>
      <c r="AB49" s="657"/>
      <c r="AC49" s="1006"/>
      <c r="AD49" s="657"/>
      <c r="AE49" s="1006"/>
      <c r="AF49" s="657"/>
      <c r="AG49" s="1006"/>
      <c r="AH49" s="657"/>
      <c r="AI49" s="1006"/>
      <c r="AJ49" s="657"/>
      <c r="AK49" s="1006"/>
      <c r="AL49" s="657"/>
      <c r="AM49" s="1006"/>
      <c r="AN49" s="657"/>
      <c r="AO49" s="1006"/>
      <c r="AP49" s="657"/>
      <c r="AQ49" s="1006"/>
      <c r="AR49" s="657">
        <f t="shared" si="4"/>
        <v>0</v>
      </c>
      <c r="AS49" s="659">
        <f t="shared" ref="AS49:AS80" si="5">E49+G49+I49+K49+M49+O49+Q49+S49+U49+W49+Y49+AA49+AC49+AE49+AG49+AI49+AK49+AM49+AO49+AQ49</f>
        <v>0</v>
      </c>
      <c r="AT49" s="659">
        <f t="shared" ref="AT49:AT80" si="6">D49-AS49</f>
        <v>80</v>
      </c>
      <c r="AU49" s="658">
        <f t="shared" ref="AU49:AU80" si="7">SUM(B49*AS49)</f>
        <v>0</v>
      </c>
    </row>
    <row r="50" spans="1:47" ht="15.95" customHeight="1">
      <c r="A50" s="731" t="s">
        <v>951</v>
      </c>
      <c r="B50" s="603">
        <v>6</v>
      </c>
      <c r="C50" s="603" t="s">
        <v>1542</v>
      </c>
      <c r="D50" s="83">
        <v>975</v>
      </c>
      <c r="E50" s="84"/>
      <c r="F50" s="657"/>
      <c r="G50" s="85"/>
      <c r="H50" s="657"/>
      <c r="I50" s="25"/>
      <c r="J50" s="657"/>
      <c r="K50" s="25">
        <v>325</v>
      </c>
      <c r="L50" s="657"/>
      <c r="M50" s="1006"/>
      <c r="N50" s="657"/>
      <c r="O50" s="1006"/>
      <c r="P50" s="657"/>
      <c r="Q50" s="1006"/>
      <c r="R50" s="657"/>
      <c r="S50" s="1006"/>
      <c r="T50" s="657"/>
      <c r="U50" s="1006"/>
      <c r="V50" s="657"/>
      <c r="W50" s="1006"/>
      <c r="X50" s="657"/>
      <c r="Y50" s="1006"/>
      <c r="Z50" s="657"/>
      <c r="AA50" s="1006"/>
      <c r="AB50" s="657"/>
      <c r="AC50" s="1006"/>
      <c r="AD50" s="657"/>
      <c r="AE50" s="1006"/>
      <c r="AF50" s="657"/>
      <c r="AG50" s="1006"/>
      <c r="AH50" s="657"/>
      <c r="AI50" s="1006"/>
      <c r="AJ50" s="657"/>
      <c r="AK50" s="1006"/>
      <c r="AL50" s="657"/>
      <c r="AM50" s="1006"/>
      <c r="AN50" s="657"/>
      <c r="AO50" s="1006"/>
      <c r="AP50" s="657"/>
      <c r="AQ50" s="1006"/>
      <c r="AR50" s="657">
        <f t="shared" si="4"/>
        <v>0</v>
      </c>
      <c r="AS50" s="659">
        <f t="shared" si="5"/>
        <v>325</v>
      </c>
      <c r="AT50" s="659">
        <f t="shared" si="6"/>
        <v>650</v>
      </c>
      <c r="AU50" s="658">
        <f t="shared" si="7"/>
        <v>1950</v>
      </c>
    </row>
    <row r="51" spans="1:47" ht="15.95" customHeight="1">
      <c r="A51" s="731" t="s">
        <v>1543</v>
      </c>
      <c r="B51" s="603">
        <v>11</v>
      </c>
      <c r="C51" s="603" t="s">
        <v>1544</v>
      </c>
      <c r="D51" s="83">
        <v>72</v>
      </c>
      <c r="E51" s="84"/>
      <c r="F51" s="657"/>
      <c r="G51" s="85"/>
      <c r="H51" s="657"/>
      <c r="I51" s="25"/>
      <c r="J51" s="657"/>
      <c r="K51" s="25"/>
      <c r="L51" s="657"/>
      <c r="M51" s="1006">
        <v>8</v>
      </c>
      <c r="N51" s="657"/>
      <c r="O51" s="1006"/>
      <c r="P51" s="657"/>
      <c r="Q51" s="1006"/>
      <c r="R51" s="657"/>
      <c r="S51" s="1006"/>
      <c r="T51" s="657"/>
      <c r="U51" s="1006"/>
      <c r="V51" s="657"/>
      <c r="W51" s="1006"/>
      <c r="X51" s="657"/>
      <c r="Y51" s="1006"/>
      <c r="Z51" s="657"/>
      <c r="AA51" s="1006"/>
      <c r="AB51" s="657"/>
      <c r="AC51" s="1006"/>
      <c r="AD51" s="657"/>
      <c r="AE51" s="1006"/>
      <c r="AF51" s="657"/>
      <c r="AG51" s="1006"/>
      <c r="AH51" s="657"/>
      <c r="AI51" s="1006"/>
      <c r="AJ51" s="657"/>
      <c r="AK51" s="1006"/>
      <c r="AL51" s="657"/>
      <c r="AM51" s="1006"/>
      <c r="AN51" s="657"/>
      <c r="AO51" s="1006"/>
      <c r="AP51" s="657"/>
      <c r="AQ51" s="1006"/>
      <c r="AR51" s="657">
        <f t="shared" si="4"/>
        <v>0</v>
      </c>
      <c r="AS51" s="659">
        <f t="shared" si="5"/>
        <v>8</v>
      </c>
      <c r="AT51" s="659">
        <f t="shared" si="6"/>
        <v>64</v>
      </c>
      <c r="AU51" s="658">
        <f t="shared" si="7"/>
        <v>88</v>
      </c>
    </row>
    <row r="52" spans="1:47" ht="15.95" customHeight="1">
      <c r="A52" s="731" t="s">
        <v>963</v>
      </c>
      <c r="B52" s="603">
        <v>40</v>
      </c>
      <c r="C52" s="603" t="s">
        <v>932</v>
      </c>
      <c r="D52" s="83">
        <v>10</v>
      </c>
      <c r="E52" s="84"/>
      <c r="F52" s="657"/>
      <c r="G52" s="85"/>
      <c r="H52" s="657"/>
      <c r="I52" s="25"/>
      <c r="J52" s="657"/>
      <c r="K52" s="25">
        <v>3</v>
      </c>
      <c r="L52" s="657"/>
      <c r="M52" s="1006"/>
      <c r="N52" s="657"/>
      <c r="O52" s="1006"/>
      <c r="P52" s="657"/>
      <c r="Q52" s="1006"/>
      <c r="R52" s="657"/>
      <c r="S52" s="1006"/>
      <c r="T52" s="657"/>
      <c r="U52" s="1006"/>
      <c r="V52" s="657"/>
      <c r="W52" s="1006"/>
      <c r="X52" s="657"/>
      <c r="Y52" s="1006"/>
      <c r="Z52" s="657"/>
      <c r="AA52" s="1006"/>
      <c r="AB52" s="657"/>
      <c r="AC52" s="1006"/>
      <c r="AD52" s="657"/>
      <c r="AE52" s="1006"/>
      <c r="AF52" s="657"/>
      <c r="AG52" s="1006"/>
      <c r="AH52" s="657"/>
      <c r="AI52" s="1006"/>
      <c r="AJ52" s="657"/>
      <c r="AK52" s="1006"/>
      <c r="AL52" s="657"/>
      <c r="AM52" s="1006"/>
      <c r="AN52" s="657"/>
      <c r="AO52" s="1006"/>
      <c r="AP52" s="657"/>
      <c r="AQ52" s="1006"/>
      <c r="AR52" s="657">
        <f t="shared" si="4"/>
        <v>0</v>
      </c>
      <c r="AS52" s="659">
        <f t="shared" si="5"/>
        <v>3</v>
      </c>
      <c r="AT52" s="659">
        <f t="shared" si="6"/>
        <v>7</v>
      </c>
      <c r="AU52" s="658">
        <f t="shared" si="7"/>
        <v>120</v>
      </c>
    </row>
    <row r="53" spans="1:47" ht="15.95" customHeight="1">
      <c r="A53" s="731" t="s">
        <v>1545</v>
      </c>
      <c r="B53" s="603">
        <v>39.25</v>
      </c>
      <c r="C53" s="603" t="s">
        <v>1521</v>
      </c>
      <c r="D53" s="83">
        <v>48</v>
      </c>
      <c r="E53" s="84"/>
      <c r="F53" s="657"/>
      <c r="G53" s="85"/>
      <c r="H53" s="657"/>
      <c r="I53" s="25"/>
      <c r="J53" s="657"/>
      <c r="K53" s="25"/>
      <c r="L53" s="657"/>
      <c r="M53" s="1006"/>
      <c r="N53" s="657"/>
      <c r="O53" s="1006"/>
      <c r="P53" s="657"/>
      <c r="Q53" s="1006"/>
      <c r="R53" s="657"/>
      <c r="S53" s="1006"/>
      <c r="T53" s="657"/>
      <c r="U53" s="1006"/>
      <c r="V53" s="657"/>
      <c r="W53" s="1006"/>
      <c r="X53" s="657"/>
      <c r="Y53" s="1006"/>
      <c r="Z53" s="657"/>
      <c r="AA53" s="1006"/>
      <c r="AB53" s="657"/>
      <c r="AC53" s="1006"/>
      <c r="AD53" s="657"/>
      <c r="AE53" s="1006"/>
      <c r="AF53" s="657"/>
      <c r="AG53" s="1006"/>
      <c r="AH53" s="657"/>
      <c r="AI53" s="1006"/>
      <c r="AJ53" s="657"/>
      <c r="AK53" s="1006"/>
      <c r="AL53" s="657"/>
      <c r="AM53" s="1006"/>
      <c r="AN53" s="657"/>
      <c r="AO53" s="1006"/>
      <c r="AP53" s="657"/>
      <c r="AQ53" s="1006"/>
      <c r="AR53" s="657">
        <f t="shared" si="4"/>
        <v>0</v>
      </c>
      <c r="AS53" s="659">
        <f t="shared" si="5"/>
        <v>0</v>
      </c>
      <c r="AT53" s="659">
        <f t="shared" si="6"/>
        <v>48</v>
      </c>
      <c r="AU53" s="658">
        <f t="shared" si="7"/>
        <v>0</v>
      </c>
    </row>
    <row r="54" spans="1:47" ht="15.95" customHeight="1">
      <c r="A54" s="731" t="s">
        <v>955</v>
      </c>
      <c r="B54" s="603">
        <v>155.75</v>
      </c>
      <c r="C54" s="603" t="s">
        <v>932</v>
      </c>
      <c r="D54" s="83">
        <v>15</v>
      </c>
      <c r="E54" s="84"/>
      <c r="F54" s="657"/>
      <c r="G54" s="85"/>
      <c r="H54" s="657"/>
      <c r="I54" s="25"/>
      <c r="J54" s="657"/>
      <c r="K54" s="25"/>
      <c r="L54" s="657"/>
      <c r="M54" s="1006"/>
      <c r="N54" s="657"/>
      <c r="O54" s="1006"/>
      <c r="P54" s="657"/>
      <c r="Q54" s="1006"/>
      <c r="R54" s="657"/>
      <c r="S54" s="1006"/>
      <c r="T54" s="657"/>
      <c r="U54" s="1006">
        <v>4</v>
      </c>
      <c r="V54" s="657"/>
      <c r="W54" s="1006">
        <v>6</v>
      </c>
      <c r="X54" s="657">
        <v>5</v>
      </c>
      <c r="Y54" s="1006">
        <v>3</v>
      </c>
      <c r="Z54" s="657"/>
      <c r="AA54" s="1006"/>
      <c r="AB54" s="657"/>
      <c r="AC54" s="1006"/>
      <c r="AD54" s="657"/>
      <c r="AE54" s="1006"/>
      <c r="AF54" s="657"/>
      <c r="AG54" s="1006"/>
      <c r="AH54" s="657"/>
      <c r="AI54" s="1006"/>
      <c r="AJ54" s="657"/>
      <c r="AK54" s="1006"/>
      <c r="AL54" s="657"/>
      <c r="AM54" s="1006"/>
      <c r="AN54" s="657"/>
      <c r="AO54" s="1006"/>
      <c r="AP54" s="657"/>
      <c r="AQ54" s="1006"/>
      <c r="AR54" s="657">
        <f t="shared" si="4"/>
        <v>0</v>
      </c>
      <c r="AS54" s="659">
        <f t="shared" si="5"/>
        <v>13</v>
      </c>
      <c r="AT54" s="659">
        <f t="shared" si="6"/>
        <v>2</v>
      </c>
      <c r="AU54" s="658">
        <f t="shared" si="7"/>
        <v>2024.75</v>
      </c>
    </row>
    <row r="55" spans="1:47" ht="15.95" customHeight="1">
      <c r="A55" s="731" t="s">
        <v>956</v>
      </c>
      <c r="B55" s="603">
        <v>250</v>
      </c>
      <c r="C55" s="603">
        <v>22.7</v>
      </c>
      <c r="D55" s="83">
        <v>15</v>
      </c>
      <c r="E55" s="84"/>
      <c r="F55" s="657"/>
      <c r="G55" s="85"/>
      <c r="H55" s="657"/>
      <c r="I55" s="25"/>
      <c r="J55" s="657"/>
      <c r="K55" s="25"/>
      <c r="L55" s="657"/>
      <c r="M55" s="1006"/>
      <c r="N55" s="657"/>
      <c r="O55" s="1006"/>
      <c r="P55" s="657"/>
      <c r="Q55" s="1006">
        <v>6</v>
      </c>
      <c r="R55" s="657"/>
      <c r="S55" s="1006"/>
      <c r="T55" s="657"/>
      <c r="U55" s="1006"/>
      <c r="V55" s="657"/>
      <c r="W55" s="1006"/>
      <c r="X55" s="657"/>
      <c r="Y55" s="1006"/>
      <c r="Z55" s="657"/>
      <c r="AA55" s="1124">
        <v>1</v>
      </c>
      <c r="AB55" s="657"/>
      <c r="AC55" s="1006"/>
      <c r="AD55" s="657"/>
      <c r="AE55" s="1006"/>
      <c r="AF55" s="657"/>
      <c r="AG55" s="1006"/>
      <c r="AH55" s="657"/>
      <c r="AI55" s="1006"/>
      <c r="AJ55" s="657"/>
      <c r="AK55" s="1006"/>
      <c r="AL55" s="657"/>
      <c r="AM55" s="1006"/>
      <c r="AN55" s="657"/>
      <c r="AO55" s="1006"/>
      <c r="AP55" s="657"/>
      <c r="AQ55" s="1006"/>
      <c r="AR55" s="657">
        <f t="shared" si="4"/>
        <v>0</v>
      </c>
      <c r="AS55" s="659">
        <f>E55+G55+I55+K55+M55+O55+Q55+S55+U55+W55+Y55+AA55+AC55+AE55+AG55+AI55+AK55+AM55+AO55+AQ55</f>
        <v>7</v>
      </c>
      <c r="AT55" s="659">
        <f>D55-AS55</f>
        <v>8</v>
      </c>
      <c r="AU55" s="658">
        <f>SUM(B55*AS55)</f>
        <v>1750</v>
      </c>
    </row>
    <row r="56" spans="1:47" ht="15.95" customHeight="1">
      <c r="A56" s="731" t="s">
        <v>1546</v>
      </c>
      <c r="B56" s="603">
        <v>23.75</v>
      </c>
      <c r="C56" s="603" t="s">
        <v>1527</v>
      </c>
      <c r="D56" s="83">
        <v>100</v>
      </c>
      <c r="E56" s="84"/>
      <c r="F56" s="657"/>
      <c r="G56" s="85"/>
      <c r="H56" s="657"/>
      <c r="I56" s="25"/>
      <c r="J56" s="657"/>
      <c r="K56" s="25"/>
      <c r="L56" s="657"/>
      <c r="M56" s="1006"/>
      <c r="N56" s="657"/>
      <c r="O56" s="1006"/>
      <c r="P56" s="657"/>
      <c r="Q56" s="1006"/>
      <c r="R56" s="657"/>
      <c r="S56" s="1006"/>
      <c r="T56" s="657"/>
      <c r="U56" s="1006">
        <v>8</v>
      </c>
      <c r="V56" s="657"/>
      <c r="W56" s="1006"/>
      <c r="X56" s="657"/>
      <c r="Y56" s="1006"/>
      <c r="Z56" s="657"/>
      <c r="AA56" s="1124"/>
      <c r="AB56" s="657"/>
      <c r="AC56" s="1006"/>
      <c r="AD56" s="657"/>
      <c r="AE56" s="1006"/>
      <c r="AF56" s="657"/>
      <c r="AG56" s="1006"/>
      <c r="AH56" s="657"/>
      <c r="AI56" s="1006"/>
      <c r="AJ56" s="657"/>
      <c r="AK56" s="1006"/>
      <c r="AL56" s="657"/>
      <c r="AM56" s="1006"/>
      <c r="AN56" s="657"/>
      <c r="AO56" s="1006"/>
      <c r="AP56" s="657"/>
      <c r="AQ56" s="1006"/>
      <c r="AR56" s="657">
        <f t="shared" si="4"/>
        <v>0</v>
      </c>
      <c r="AS56" s="659">
        <f t="shared" si="5"/>
        <v>8</v>
      </c>
      <c r="AT56" s="659">
        <f t="shared" si="6"/>
        <v>92</v>
      </c>
      <c r="AU56" s="658">
        <f t="shared" si="7"/>
        <v>190</v>
      </c>
    </row>
    <row r="57" spans="1:47" ht="15.95" customHeight="1">
      <c r="A57" s="731" t="s">
        <v>946</v>
      </c>
      <c r="B57" s="603">
        <v>365</v>
      </c>
      <c r="C57" s="603" t="s">
        <v>938</v>
      </c>
      <c r="D57" s="83"/>
      <c r="E57" s="84"/>
      <c r="F57" s="657"/>
      <c r="G57" s="85"/>
      <c r="H57" s="657"/>
      <c r="I57" s="25"/>
      <c r="J57" s="657"/>
      <c r="K57" s="25"/>
      <c r="L57" s="657"/>
      <c r="M57" s="1006"/>
      <c r="N57" s="657"/>
      <c r="O57" s="1006"/>
      <c r="P57" s="657"/>
      <c r="Q57" s="1006"/>
      <c r="R57" s="657"/>
      <c r="S57" s="1006"/>
      <c r="T57" s="657"/>
      <c r="U57" s="1006"/>
      <c r="V57" s="657"/>
      <c r="W57" s="1006"/>
      <c r="X57" s="657"/>
      <c r="Y57" s="1006"/>
      <c r="Z57" s="657"/>
      <c r="AA57" s="1006"/>
      <c r="AB57" s="657"/>
      <c r="AC57" s="1006"/>
      <c r="AD57" s="657"/>
      <c r="AE57" s="1006"/>
      <c r="AF57" s="657"/>
      <c r="AG57" s="1006"/>
      <c r="AH57" s="657"/>
      <c r="AI57" s="1006"/>
      <c r="AJ57" s="657"/>
      <c r="AK57" s="1006"/>
      <c r="AL57" s="657"/>
      <c r="AM57" s="1006"/>
      <c r="AN57" s="657"/>
      <c r="AO57" s="1006"/>
      <c r="AP57" s="657"/>
      <c r="AQ57" s="1006"/>
      <c r="AR57" s="657">
        <f t="shared" si="4"/>
        <v>0</v>
      </c>
      <c r="AS57" s="659">
        <f t="shared" si="5"/>
        <v>0</v>
      </c>
      <c r="AT57" s="659">
        <f t="shared" si="6"/>
        <v>0</v>
      </c>
      <c r="AU57" s="658">
        <f t="shared" si="7"/>
        <v>0</v>
      </c>
    </row>
    <row r="58" spans="1:47" ht="15.95" customHeight="1">
      <c r="A58" s="731" t="s">
        <v>1598</v>
      </c>
      <c r="B58" s="603">
        <v>180</v>
      </c>
      <c r="C58" s="603" t="s">
        <v>932</v>
      </c>
      <c r="D58" s="83">
        <v>96</v>
      </c>
      <c r="E58" s="84"/>
      <c r="F58" s="657"/>
      <c r="G58" s="85"/>
      <c r="H58" s="657"/>
      <c r="I58" s="25"/>
      <c r="J58" s="657"/>
      <c r="K58" s="25"/>
      <c r="L58" s="657"/>
      <c r="M58" s="1006"/>
      <c r="N58" s="657"/>
      <c r="O58" s="1006"/>
      <c r="P58" s="657"/>
      <c r="Q58" s="1006"/>
      <c r="R58" s="657"/>
      <c r="S58" s="1006"/>
      <c r="T58" s="657"/>
      <c r="U58" s="1006"/>
      <c r="V58" s="657"/>
      <c r="W58" s="1006"/>
      <c r="X58" s="657"/>
      <c r="Y58" s="1006"/>
      <c r="Z58" s="657"/>
      <c r="AA58" s="1006"/>
      <c r="AB58" s="657"/>
      <c r="AC58" s="1006"/>
      <c r="AD58" s="657"/>
      <c r="AE58" s="1006"/>
      <c r="AF58" s="657"/>
      <c r="AG58" s="1006"/>
      <c r="AH58" s="657"/>
      <c r="AI58" s="1006"/>
      <c r="AJ58" s="657"/>
      <c r="AK58" s="1006"/>
      <c r="AL58" s="657"/>
      <c r="AM58" s="1006"/>
      <c r="AN58" s="657"/>
      <c r="AO58" s="1006"/>
      <c r="AP58" s="657"/>
      <c r="AQ58" s="1006"/>
      <c r="AR58" s="657">
        <f t="shared" si="4"/>
        <v>0</v>
      </c>
      <c r="AS58" s="659">
        <f t="shared" si="5"/>
        <v>0</v>
      </c>
      <c r="AT58" s="659">
        <f t="shared" si="6"/>
        <v>96</v>
      </c>
      <c r="AU58" s="658">
        <f t="shared" si="7"/>
        <v>0</v>
      </c>
    </row>
    <row r="59" spans="1:47" ht="15.95" customHeight="1">
      <c r="A59" s="731" t="s">
        <v>1599</v>
      </c>
      <c r="B59" s="603">
        <v>180</v>
      </c>
      <c r="C59" s="603" t="s">
        <v>932</v>
      </c>
      <c r="D59" s="83">
        <v>144</v>
      </c>
      <c r="E59" s="84"/>
      <c r="F59" s="657"/>
      <c r="G59" s="85"/>
      <c r="H59" s="657"/>
      <c r="I59" s="25"/>
      <c r="J59" s="657"/>
      <c r="K59" s="25"/>
      <c r="L59" s="657"/>
      <c r="M59" s="1006"/>
      <c r="N59" s="657"/>
      <c r="O59" s="1006"/>
      <c r="P59" s="657"/>
      <c r="Q59" s="1006"/>
      <c r="R59" s="657"/>
      <c r="S59" s="1006"/>
      <c r="T59" s="657"/>
      <c r="U59" s="1006"/>
      <c r="V59" s="657"/>
      <c r="W59" s="1006"/>
      <c r="X59" s="657"/>
      <c r="Y59" s="1006"/>
      <c r="Z59" s="657"/>
      <c r="AA59" s="1006">
        <v>16</v>
      </c>
      <c r="AB59" s="657"/>
      <c r="AC59" s="1006">
        <v>9</v>
      </c>
      <c r="AD59" s="657"/>
      <c r="AE59" s="1006"/>
      <c r="AF59" s="657"/>
      <c r="AG59" s="1006"/>
      <c r="AH59" s="657"/>
      <c r="AI59" s="1006"/>
      <c r="AJ59" s="657"/>
      <c r="AK59" s="1006"/>
      <c r="AL59" s="657"/>
      <c r="AM59" s="1006"/>
      <c r="AN59" s="657"/>
      <c r="AO59" s="1006"/>
      <c r="AP59" s="657"/>
      <c r="AQ59" s="1006"/>
      <c r="AR59" s="657">
        <f t="shared" si="4"/>
        <v>0</v>
      </c>
      <c r="AS59" s="659">
        <f t="shared" si="5"/>
        <v>25</v>
      </c>
      <c r="AT59" s="659">
        <f t="shared" si="6"/>
        <v>119</v>
      </c>
      <c r="AU59" s="658">
        <f t="shared" si="7"/>
        <v>4500</v>
      </c>
    </row>
    <row r="60" spans="1:47" ht="15.95" customHeight="1">
      <c r="A60" s="731" t="s">
        <v>947</v>
      </c>
      <c r="B60" s="603">
        <v>124</v>
      </c>
      <c r="C60" s="603" t="s">
        <v>936</v>
      </c>
      <c r="D60" s="83"/>
      <c r="E60" s="84"/>
      <c r="F60" s="657"/>
      <c r="G60" s="85"/>
      <c r="H60" s="657"/>
      <c r="I60" s="25"/>
      <c r="J60" s="657"/>
      <c r="K60" s="25"/>
      <c r="L60" s="657"/>
      <c r="M60" s="1006"/>
      <c r="N60" s="657"/>
      <c r="O60" s="1006"/>
      <c r="P60" s="657"/>
      <c r="Q60" s="1006"/>
      <c r="R60" s="657"/>
      <c r="S60" s="1006"/>
      <c r="T60" s="657"/>
      <c r="U60" s="1006"/>
      <c r="V60" s="657"/>
      <c r="W60" s="1006"/>
      <c r="X60" s="657"/>
      <c r="Y60" s="1006"/>
      <c r="Z60" s="657"/>
      <c r="AA60" s="1006"/>
      <c r="AB60" s="657"/>
      <c r="AC60" s="1006"/>
      <c r="AD60" s="657"/>
      <c r="AE60" s="1006"/>
      <c r="AF60" s="657"/>
      <c r="AG60" s="1006"/>
      <c r="AH60" s="657"/>
      <c r="AI60" s="1006"/>
      <c r="AJ60" s="657"/>
      <c r="AK60" s="1006"/>
      <c r="AL60" s="657"/>
      <c r="AM60" s="1006"/>
      <c r="AN60" s="657"/>
      <c r="AO60" s="1006"/>
      <c r="AP60" s="657"/>
      <c r="AQ60" s="1006"/>
      <c r="AR60" s="657">
        <f t="shared" si="4"/>
        <v>0</v>
      </c>
      <c r="AS60" s="659">
        <f t="shared" si="5"/>
        <v>0</v>
      </c>
      <c r="AT60" s="659">
        <f t="shared" si="6"/>
        <v>0</v>
      </c>
      <c r="AU60" s="658">
        <f t="shared" si="7"/>
        <v>0</v>
      </c>
    </row>
    <row r="61" spans="1:47" ht="15.95" customHeight="1">
      <c r="A61" s="731" t="s">
        <v>1561</v>
      </c>
      <c r="B61" s="603">
        <v>65</v>
      </c>
      <c r="C61" s="603" t="s">
        <v>932</v>
      </c>
      <c r="D61" s="83"/>
      <c r="E61" s="84"/>
      <c r="F61" s="657"/>
      <c r="G61" s="85"/>
      <c r="H61" s="657"/>
      <c r="I61" s="25"/>
      <c r="J61" s="657"/>
      <c r="K61" s="25"/>
      <c r="L61" s="657"/>
      <c r="M61" s="1006"/>
      <c r="N61" s="657"/>
      <c r="O61" s="1006"/>
      <c r="P61" s="657"/>
      <c r="Q61" s="1006"/>
      <c r="R61" s="657"/>
      <c r="S61" s="1006"/>
      <c r="T61" s="657"/>
      <c r="U61" s="1006"/>
      <c r="V61" s="657"/>
      <c r="W61" s="1006"/>
      <c r="X61" s="657"/>
      <c r="Y61" s="1006"/>
      <c r="Z61" s="657"/>
      <c r="AA61" s="1006"/>
      <c r="AB61" s="657"/>
      <c r="AC61" s="1006"/>
      <c r="AD61" s="657"/>
      <c r="AE61" s="1006"/>
      <c r="AF61" s="657"/>
      <c r="AG61" s="1006"/>
      <c r="AH61" s="657"/>
      <c r="AI61" s="1006"/>
      <c r="AJ61" s="657"/>
      <c r="AK61" s="1006"/>
      <c r="AL61" s="657"/>
      <c r="AM61" s="1006"/>
      <c r="AN61" s="657"/>
      <c r="AO61" s="1006"/>
      <c r="AP61" s="657"/>
      <c r="AQ61" s="1006"/>
      <c r="AR61" s="657">
        <f t="shared" si="4"/>
        <v>0</v>
      </c>
      <c r="AS61" s="659">
        <f t="shared" si="5"/>
        <v>0</v>
      </c>
      <c r="AT61" s="659">
        <f t="shared" si="6"/>
        <v>0</v>
      </c>
      <c r="AU61" s="658">
        <f t="shared" si="7"/>
        <v>0</v>
      </c>
    </row>
    <row r="62" spans="1:47" ht="15.95" customHeight="1">
      <c r="A62" s="731" t="s">
        <v>948</v>
      </c>
      <c r="B62" s="603">
        <v>164</v>
      </c>
      <c r="C62" s="603" t="s">
        <v>932</v>
      </c>
      <c r="D62" s="83"/>
      <c r="E62" s="84"/>
      <c r="F62" s="657"/>
      <c r="G62" s="85"/>
      <c r="H62" s="657"/>
      <c r="I62" s="25"/>
      <c r="J62" s="657"/>
      <c r="K62" s="25"/>
      <c r="L62" s="657"/>
      <c r="M62" s="1006"/>
      <c r="N62" s="657"/>
      <c r="O62" s="1006"/>
      <c r="P62" s="657"/>
      <c r="Q62" s="1006"/>
      <c r="R62" s="657"/>
      <c r="S62" s="1006"/>
      <c r="T62" s="657"/>
      <c r="U62" s="1006"/>
      <c r="V62" s="657"/>
      <c r="W62" s="1006"/>
      <c r="X62" s="657"/>
      <c r="Y62" s="1006"/>
      <c r="Z62" s="657"/>
      <c r="AA62" s="1006"/>
      <c r="AB62" s="657"/>
      <c r="AC62" s="1006"/>
      <c r="AD62" s="657"/>
      <c r="AE62" s="1006"/>
      <c r="AF62" s="657"/>
      <c r="AG62" s="1006"/>
      <c r="AH62" s="657"/>
      <c r="AI62" s="1006"/>
      <c r="AJ62" s="657"/>
      <c r="AK62" s="1006"/>
      <c r="AL62" s="657"/>
      <c r="AM62" s="1006"/>
      <c r="AN62" s="657"/>
      <c r="AO62" s="1006"/>
      <c r="AP62" s="657"/>
      <c r="AQ62" s="1006"/>
      <c r="AR62" s="657">
        <f t="shared" si="4"/>
        <v>0</v>
      </c>
      <c r="AS62" s="659">
        <f t="shared" si="5"/>
        <v>0</v>
      </c>
      <c r="AT62" s="659">
        <f t="shared" si="6"/>
        <v>0</v>
      </c>
      <c r="AU62" s="658">
        <f t="shared" si="7"/>
        <v>0</v>
      </c>
    </row>
    <row r="63" spans="1:47" ht="15.95" customHeight="1">
      <c r="A63" s="731" t="s">
        <v>950</v>
      </c>
      <c r="B63" s="603">
        <v>46</v>
      </c>
      <c r="C63" s="603" t="s">
        <v>938</v>
      </c>
      <c r="D63" s="83"/>
      <c r="E63" s="84"/>
      <c r="F63" s="657"/>
      <c r="G63" s="85"/>
      <c r="H63" s="657"/>
      <c r="I63" s="25"/>
      <c r="J63" s="657"/>
      <c r="K63" s="25"/>
      <c r="L63" s="657"/>
      <c r="M63" s="1006"/>
      <c r="N63" s="657"/>
      <c r="O63" s="1006"/>
      <c r="P63" s="657"/>
      <c r="Q63" s="1006"/>
      <c r="R63" s="657"/>
      <c r="S63" s="1006"/>
      <c r="T63" s="657"/>
      <c r="U63" s="1006"/>
      <c r="V63" s="657"/>
      <c r="W63" s="1006"/>
      <c r="X63" s="657"/>
      <c r="Y63" s="1006"/>
      <c r="Z63" s="657"/>
      <c r="AA63" s="1006"/>
      <c r="AB63" s="657"/>
      <c r="AC63" s="1006"/>
      <c r="AD63" s="657"/>
      <c r="AE63" s="1006"/>
      <c r="AF63" s="657"/>
      <c r="AG63" s="1006"/>
      <c r="AH63" s="657"/>
      <c r="AI63" s="1006"/>
      <c r="AJ63" s="657"/>
      <c r="AK63" s="1006"/>
      <c r="AL63" s="657"/>
      <c r="AM63" s="1006"/>
      <c r="AN63" s="657"/>
      <c r="AO63" s="1006"/>
      <c r="AP63" s="657"/>
      <c r="AQ63" s="1006"/>
      <c r="AR63" s="657">
        <f t="shared" si="4"/>
        <v>0</v>
      </c>
      <c r="AS63" s="659">
        <f t="shared" si="5"/>
        <v>0</v>
      </c>
      <c r="AT63" s="659">
        <f t="shared" si="6"/>
        <v>0</v>
      </c>
      <c r="AU63" s="658">
        <f t="shared" si="7"/>
        <v>0</v>
      </c>
    </row>
    <row r="64" spans="1:47" ht="15.95" customHeight="1">
      <c r="A64" s="731" t="s">
        <v>951</v>
      </c>
      <c r="B64" s="603">
        <v>5</v>
      </c>
      <c r="C64" s="603" t="s">
        <v>952</v>
      </c>
      <c r="D64" s="83"/>
      <c r="E64" s="84"/>
      <c r="F64" s="657"/>
      <c r="G64" s="85"/>
      <c r="H64" s="657"/>
      <c r="I64" s="25"/>
      <c r="J64" s="657"/>
      <c r="K64" s="25"/>
      <c r="L64" s="657"/>
      <c r="M64" s="1006"/>
      <c r="N64" s="657"/>
      <c r="O64" s="1006"/>
      <c r="P64" s="657"/>
      <c r="Q64" s="1006"/>
      <c r="R64" s="657"/>
      <c r="S64" s="1006"/>
      <c r="T64" s="657"/>
      <c r="U64" s="1006"/>
      <c r="V64" s="657"/>
      <c r="W64" s="1006"/>
      <c r="X64" s="657"/>
      <c r="Y64" s="1006"/>
      <c r="Z64" s="657"/>
      <c r="AA64" s="1006"/>
      <c r="AB64" s="657"/>
      <c r="AC64" s="1006"/>
      <c r="AD64" s="657"/>
      <c r="AE64" s="1006"/>
      <c r="AF64" s="657"/>
      <c r="AG64" s="1006"/>
      <c r="AH64" s="657"/>
      <c r="AI64" s="1006"/>
      <c r="AJ64" s="657"/>
      <c r="AK64" s="1006"/>
      <c r="AL64" s="657"/>
      <c r="AM64" s="1006"/>
      <c r="AN64" s="657"/>
      <c r="AO64" s="1006"/>
      <c r="AP64" s="657"/>
      <c r="AQ64" s="1006"/>
      <c r="AR64" s="657">
        <f t="shared" si="4"/>
        <v>0</v>
      </c>
      <c r="AS64" s="659">
        <f t="shared" si="5"/>
        <v>0</v>
      </c>
      <c r="AT64" s="659">
        <f t="shared" si="6"/>
        <v>0</v>
      </c>
      <c r="AU64" s="658">
        <f t="shared" si="7"/>
        <v>0</v>
      </c>
    </row>
    <row r="65" spans="1:47" ht="15.95" customHeight="1">
      <c r="A65" s="731" t="s">
        <v>953</v>
      </c>
      <c r="B65" s="603">
        <v>14</v>
      </c>
      <c r="C65" s="603" t="s">
        <v>954</v>
      </c>
      <c r="D65" s="83"/>
      <c r="E65" s="84"/>
      <c r="F65" s="657"/>
      <c r="G65" s="85"/>
      <c r="H65" s="657"/>
      <c r="I65" s="25"/>
      <c r="J65" s="657"/>
      <c r="K65" s="25"/>
      <c r="L65" s="657"/>
      <c r="M65" s="1006"/>
      <c r="N65" s="657"/>
      <c r="O65" s="1006"/>
      <c r="P65" s="657"/>
      <c r="Q65" s="1006"/>
      <c r="R65" s="657"/>
      <c r="S65" s="1006"/>
      <c r="T65" s="657"/>
      <c r="U65" s="1006"/>
      <c r="V65" s="657"/>
      <c r="W65" s="1006"/>
      <c r="X65" s="657"/>
      <c r="Y65" s="1006"/>
      <c r="Z65" s="657"/>
      <c r="AA65" s="1006"/>
      <c r="AB65" s="657"/>
      <c r="AC65" s="1006"/>
      <c r="AD65" s="657"/>
      <c r="AE65" s="1006"/>
      <c r="AF65" s="657"/>
      <c r="AG65" s="1006"/>
      <c r="AH65" s="657"/>
      <c r="AI65" s="1006"/>
      <c r="AJ65" s="657"/>
      <c r="AK65" s="1006"/>
      <c r="AL65" s="657"/>
      <c r="AM65" s="1006"/>
      <c r="AN65" s="657"/>
      <c r="AO65" s="1006"/>
      <c r="AP65" s="657"/>
      <c r="AQ65" s="1006"/>
      <c r="AR65" s="657">
        <f t="shared" si="4"/>
        <v>0</v>
      </c>
      <c r="AS65" s="659">
        <f t="shared" si="5"/>
        <v>0</v>
      </c>
      <c r="AT65" s="659">
        <f t="shared" si="6"/>
        <v>0</v>
      </c>
      <c r="AU65" s="658">
        <f t="shared" si="7"/>
        <v>0</v>
      </c>
    </row>
    <row r="66" spans="1:47" ht="15.95" customHeight="1">
      <c r="A66" s="731" t="s">
        <v>963</v>
      </c>
      <c r="B66" s="603">
        <v>38</v>
      </c>
      <c r="C66" s="603" t="s">
        <v>932</v>
      </c>
      <c r="D66" s="83"/>
      <c r="E66" s="84"/>
      <c r="F66" s="657"/>
      <c r="G66" s="85"/>
      <c r="H66" s="657"/>
      <c r="I66" s="25"/>
      <c r="J66" s="657"/>
      <c r="K66" s="25"/>
      <c r="L66" s="657"/>
      <c r="M66" s="1006"/>
      <c r="N66" s="657"/>
      <c r="O66" s="1006"/>
      <c r="P66" s="657"/>
      <c r="Q66" s="1006"/>
      <c r="R66" s="657"/>
      <c r="S66" s="1006"/>
      <c r="T66" s="657"/>
      <c r="U66" s="1006"/>
      <c r="V66" s="657"/>
      <c r="W66" s="1006"/>
      <c r="X66" s="657"/>
      <c r="Y66" s="1006"/>
      <c r="Z66" s="657"/>
      <c r="AA66" s="1006"/>
      <c r="AB66" s="657"/>
      <c r="AC66" s="1006"/>
      <c r="AD66" s="657"/>
      <c r="AE66" s="1006"/>
      <c r="AF66" s="657"/>
      <c r="AG66" s="1006"/>
      <c r="AH66" s="657"/>
      <c r="AI66" s="1006"/>
      <c r="AJ66" s="657"/>
      <c r="AK66" s="1006"/>
      <c r="AL66" s="657"/>
      <c r="AM66" s="1006"/>
      <c r="AN66" s="657"/>
      <c r="AO66" s="1006"/>
      <c r="AP66" s="657"/>
      <c r="AQ66" s="1006"/>
      <c r="AR66" s="657">
        <f t="shared" si="4"/>
        <v>0</v>
      </c>
      <c r="AS66" s="659">
        <f t="shared" si="5"/>
        <v>0</v>
      </c>
      <c r="AT66" s="659">
        <f t="shared" si="6"/>
        <v>0</v>
      </c>
      <c r="AU66" s="658">
        <f t="shared" si="7"/>
        <v>0</v>
      </c>
    </row>
    <row r="67" spans="1:47" ht="15.95" customHeight="1">
      <c r="A67" s="731" t="s">
        <v>1041</v>
      </c>
      <c r="B67" s="603">
        <v>355</v>
      </c>
      <c r="C67" s="603" t="s">
        <v>1040</v>
      </c>
      <c r="D67" s="83"/>
      <c r="E67" s="84"/>
      <c r="F67" s="657"/>
      <c r="G67" s="85"/>
      <c r="H67" s="657"/>
      <c r="I67" s="25"/>
      <c r="J67" s="657"/>
      <c r="K67" s="25"/>
      <c r="L67" s="657"/>
      <c r="M67" s="1006"/>
      <c r="N67" s="657"/>
      <c r="O67" s="1006"/>
      <c r="P67" s="657"/>
      <c r="Q67" s="1006"/>
      <c r="R67" s="657"/>
      <c r="S67" s="1006"/>
      <c r="T67" s="657"/>
      <c r="U67" s="1006"/>
      <c r="V67" s="657"/>
      <c r="W67" s="1006"/>
      <c r="X67" s="657"/>
      <c r="Y67" s="1006"/>
      <c r="Z67" s="657"/>
      <c r="AA67" s="1006"/>
      <c r="AB67" s="657"/>
      <c r="AC67" s="1006"/>
      <c r="AD67" s="657"/>
      <c r="AE67" s="1006"/>
      <c r="AF67" s="657"/>
      <c r="AG67" s="1006"/>
      <c r="AH67" s="657"/>
      <c r="AI67" s="1006"/>
      <c r="AJ67" s="657"/>
      <c r="AK67" s="1006"/>
      <c r="AL67" s="657"/>
      <c r="AM67" s="1006"/>
      <c r="AN67" s="657"/>
      <c r="AO67" s="1006"/>
      <c r="AP67" s="657"/>
      <c r="AQ67" s="1006"/>
      <c r="AR67" s="657">
        <f t="shared" si="4"/>
        <v>0</v>
      </c>
      <c r="AS67" s="659">
        <f t="shared" si="5"/>
        <v>0</v>
      </c>
      <c r="AT67" s="659">
        <f t="shared" si="6"/>
        <v>0</v>
      </c>
      <c r="AU67" s="658">
        <f t="shared" si="7"/>
        <v>0</v>
      </c>
    </row>
    <row r="68" spans="1:47" ht="15.95" customHeight="1">
      <c r="A68" s="731" t="s">
        <v>1688</v>
      </c>
      <c r="B68" s="603">
        <v>212</v>
      </c>
      <c r="C68" s="603" t="s">
        <v>934</v>
      </c>
      <c r="D68" s="83"/>
      <c r="E68" s="84"/>
      <c r="F68" s="657"/>
      <c r="G68" s="85"/>
      <c r="H68" s="657"/>
      <c r="I68" s="25"/>
      <c r="J68" s="657"/>
      <c r="K68" s="25"/>
      <c r="L68" s="657"/>
      <c r="M68" s="1006"/>
      <c r="N68" s="657"/>
      <c r="O68" s="1006"/>
      <c r="P68" s="657"/>
      <c r="Q68" s="1006"/>
      <c r="R68" s="657"/>
      <c r="S68" s="1006"/>
      <c r="T68" s="657"/>
      <c r="U68" s="1006"/>
      <c r="V68" s="657"/>
      <c r="W68" s="1006"/>
      <c r="X68" s="657"/>
      <c r="Y68" s="1006"/>
      <c r="Z68" s="657"/>
      <c r="AA68" s="1006"/>
      <c r="AB68" s="657"/>
      <c r="AC68" s="1006">
        <v>1</v>
      </c>
      <c r="AD68" s="657"/>
      <c r="AE68" s="1006"/>
      <c r="AF68" s="657"/>
      <c r="AG68" s="1006"/>
      <c r="AH68" s="657"/>
      <c r="AI68" s="1006"/>
      <c r="AJ68" s="657"/>
      <c r="AK68" s="1006"/>
      <c r="AL68" s="657"/>
      <c r="AM68" s="1006"/>
      <c r="AN68" s="657"/>
      <c r="AO68" s="1006"/>
      <c r="AP68" s="657"/>
      <c r="AQ68" s="1006"/>
      <c r="AR68" s="657">
        <f t="shared" si="4"/>
        <v>0</v>
      </c>
      <c r="AS68" s="659"/>
      <c r="AT68" s="659"/>
      <c r="AU68" s="658"/>
    </row>
    <row r="69" spans="1:47" ht="15.95" customHeight="1">
      <c r="A69" s="731" t="s">
        <v>1600</v>
      </c>
      <c r="B69" s="603">
        <v>175</v>
      </c>
      <c r="C69" s="603">
        <v>22.68</v>
      </c>
      <c r="D69" s="83">
        <v>80</v>
      </c>
      <c r="E69" s="84"/>
      <c r="F69" s="657"/>
      <c r="G69" s="85"/>
      <c r="H69" s="657"/>
      <c r="I69" s="25"/>
      <c r="J69" s="657"/>
      <c r="K69" s="25"/>
      <c r="L69" s="657"/>
      <c r="M69" s="1006"/>
      <c r="N69" s="657"/>
      <c r="O69" s="1006"/>
      <c r="P69" s="657"/>
      <c r="Q69" s="1006"/>
      <c r="R69" s="657"/>
      <c r="S69" s="1006"/>
      <c r="T69" s="657"/>
      <c r="U69" s="1006"/>
      <c r="V69" s="657"/>
      <c r="W69" s="1124">
        <v>5</v>
      </c>
      <c r="X69" s="657"/>
      <c r="Y69" s="1006">
        <v>5</v>
      </c>
      <c r="Z69" s="657"/>
      <c r="AA69" s="1006"/>
      <c r="AB69" s="657"/>
      <c r="AC69" s="1006">
        <v>10</v>
      </c>
      <c r="AD69" s="657"/>
      <c r="AE69" s="1006"/>
      <c r="AF69" s="657"/>
      <c r="AG69" s="1006"/>
      <c r="AH69" s="657"/>
      <c r="AI69" s="1006"/>
      <c r="AJ69" s="657"/>
      <c r="AK69" s="1006"/>
      <c r="AL69" s="657"/>
      <c r="AM69" s="1006"/>
      <c r="AN69" s="657"/>
      <c r="AO69" s="1006"/>
      <c r="AP69" s="657"/>
      <c r="AQ69" s="1006"/>
      <c r="AR69" s="657">
        <f t="shared" si="4"/>
        <v>0</v>
      </c>
      <c r="AS69" s="659">
        <f t="shared" si="5"/>
        <v>20</v>
      </c>
      <c r="AT69" s="659">
        <f t="shared" si="6"/>
        <v>60</v>
      </c>
      <c r="AU69" s="658">
        <f t="shared" si="7"/>
        <v>3500</v>
      </c>
    </row>
    <row r="70" spans="1:47" ht="15.95" customHeight="1">
      <c r="A70" s="731" t="s">
        <v>957</v>
      </c>
      <c r="B70" s="603">
        <v>30</v>
      </c>
      <c r="C70" s="603" t="s">
        <v>954</v>
      </c>
      <c r="D70" s="83"/>
      <c r="E70" s="84"/>
      <c r="F70" s="657"/>
      <c r="G70" s="85"/>
      <c r="H70" s="657"/>
      <c r="I70" s="25"/>
      <c r="J70" s="657"/>
      <c r="K70" s="25"/>
      <c r="L70" s="657"/>
      <c r="M70" s="1006"/>
      <c r="N70" s="657"/>
      <c r="O70" s="1006"/>
      <c r="P70" s="657"/>
      <c r="Q70" s="1006"/>
      <c r="R70" s="657"/>
      <c r="S70" s="1006"/>
      <c r="T70" s="657"/>
      <c r="U70" s="1006"/>
      <c r="V70" s="657"/>
      <c r="W70" s="1006"/>
      <c r="X70" s="657"/>
      <c r="Y70" s="1006"/>
      <c r="Z70" s="657"/>
      <c r="AA70" s="1006"/>
      <c r="AB70" s="657"/>
      <c r="AC70" s="1006"/>
      <c r="AD70" s="657"/>
      <c r="AE70" s="1006"/>
      <c r="AF70" s="657"/>
      <c r="AG70" s="1006"/>
      <c r="AH70" s="657"/>
      <c r="AI70" s="1006"/>
      <c r="AJ70" s="657"/>
      <c r="AK70" s="1006"/>
      <c r="AL70" s="657"/>
      <c r="AM70" s="1006"/>
      <c r="AN70" s="657"/>
      <c r="AO70" s="1006"/>
      <c r="AP70" s="657"/>
      <c r="AQ70" s="1006"/>
      <c r="AR70" s="657">
        <f t="shared" si="4"/>
        <v>0</v>
      </c>
      <c r="AS70" s="659">
        <f t="shared" si="5"/>
        <v>0</v>
      </c>
      <c r="AT70" s="659">
        <f t="shared" si="6"/>
        <v>0</v>
      </c>
      <c r="AU70" s="658">
        <f t="shared" si="7"/>
        <v>0</v>
      </c>
    </row>
    <row r="71" spans="1:47" ht="15.95" customHeight="1">
      <c r="A71" s="731" t="s">
        <v>958</v>
      </c>
      <c r="B71" s="603">
        <v>1200</v>
      </c>
      <c r="C71" s="603" t="s">
        <v>959</v>
      </c>
      <c r="D71" s="83"/>
      <c r="E71" s="84"/>
      <c r="F71" s="657"/>
      <c r="G71" s="85"/>
      <c r="H71" s="657"/>
      <c r="I71" s="25"/>
      <c r="J71" s="657"/>
      <c r="K71" s="25"/>
      <c r="L71" s="657"/>
      <c r="M71" s="1006"/>
      <c r="N71" s="657"/>
      <c r="O71" s="1006"/>
      <c r="P71" s="657"/>
      <c r="Q71" s="1006"/>
      <c r="R71" s="657"/>
      <c r="S71" s="1006"/>
      <c r="T71" s="657"/>
      <c r="U71" s="1006"/>
      <c r="V71" s="657"/>
      <c r="W71" s="1006"/>
      <c r="X71" s="657"/>
      <c r="Y71" s="1006"/>
      <c r="Z71" s="657"/>
      <c r="AA71" s="1006"/>
      <c r="AB71" s="657"/>
      <c r="AC71" s="1006"/>
      <c r="AD71" s="657"/>
      <c r="AE71" s="1006"/>
      <c r="AF71" s="657"/>
      <c r="AG71" s="1006"/>
      <c r="AH71" s="657"/>
      <c r="AI71" s="1006"/>
      <c r="AJ71" s="657"/>
      <c r="AK71" s="1006"/>
      <c r="AL71" s="657"/>
      <c r="AM71" s="1006"/>
      <c r="AN71" s="657"/>
      <c r="AO71" s="1006"/>
      <c r="AP71" s="657"/>
      <c r="AQ71" s="1006"/>
      <c r="AR71" s="657">
        <f t="shared" si="4"/>
        <v>0</v>
      </c>
      <c r="AS71" s="659">
        <f t="shared" si="5"/>
        <v>0</v>
      </c>
      <c r="AT71" s="659">
        <f t="shared" si="6"/>
        <v>0</v>
      </c>
      <c r="AU71" s="658">
        <f t="shared" si="7"/>
        <v>0</v>
      </c>
    </row>
    <row r="72" spans="1:47" ht="15.95" customHeight="1">
      <c r="A72" s="731" t="s">
        <v>960</v>
      </c>
      <c r="B72" s="603">
        <v>500</v>
      </c>
      <c r="C72" s="603" t="s">
        <v>954</v>
      </c>
      <c r="D72" s="83"/>
      <c r="E72" s="84"/>
      <c r="F72" s="657"/>
      <c r="G72" s="85"/>
      <c r="H72" s="657"/>
      <c r="I72" s="25"/>
      <c r="J72" s="657"/>
      <c r="K72" s="25"/>
      <c r="L72" s="657"/>
      <c r="M72" s="1006"/>
      <c r="N72" s="657"/>
      <c r="O72" s="1006"/>
      <c r="P72" s="657"/>
      <c r="Q72" s="1006"/>
      <c r="R72" s="657"/>
      <c r="S72" s="1006"/>
      <c r="T72" s="657"/>
      <c r="U72" s="1006"/>
      <c r="V72" s="657"/>
      <c r="W72" s="1006"/>
      <c r="X72" s="657"/>
      <c r="Y72" s="1006"/>
      <c r="Z72" s="657"/>
      <c r="AA72" s="1006"/>
      <c r="AB72" s="657"/>
      <c r="AC72" s="1006"/>
      <c r="AD72" s="657"/>
      <c r="AE72" s="1006"/>
      <c r="AF72" s="657"/>
      <c r="AG72" s="1006"/>
      <c r="AH72" s="657"/>
      <c r="AI72" s="1006"/>
      <c r="AJ72" s="657"/>
      <c r="AK72" s="1006"/>
      <c r="AL72" s="657"/>
      <c r="AM72" s="1006"/>
      <c r="AN72" s="657"/>
      <c r="AO72" s="1006"/>
      <c r="AP72" s="657"/>
      <c r="AQ72" s="1006"/>
      <c r="AR72" s="657">
        <f t="shared" si="4"/>
        <v>0</v>
      </c>
      <c r="AS72" s="659">
        <f t="shared" si="5"/>
        <v>0</v>
      </c>
      <c r="AT72" s="659">
        <f t="shared" si="6"/>
        <v>0</v>
      </c>
      <c r="AU72" s="658">
        <f t="shared" si="7"/>
        <v>0</v>
      </c>
    </row>
    <row r="73" spans="1:47" ht="15.95" customHeight="1">
      <c r="A73" s="731" t="s">
        <v>961</v>
      </c>
      <c r="B73" s="603">
        <v>20</v>
      </c>
      <c r="C73" s="603" t="s">
        <v>954</v>
      </c>
      <c r="D73" s="83">
        <v>35</v>
      </c>
      <c r="E73" s="84"/>
      <c r="F73" s="657"/>
      <c r="G73" s="85"/>
      <c r="H73" s="657"/>
      <c r="I73" s="25"/>
      <c r="J73" s="657"/>
      <c r="K73" s="25"/>
      <c r="L73" s="657"/>
      <c r="M73" s="1006"/>
      <c r="N73" s="657"/>
      <c r="O73" s="1006"/>
      <c r="P73" s="657"/>
      <c r="Q73" s="1006"/>
      <c r="R73" s="657"/>
      <c r="S73" s="1006"/>
      <c r="T73" s="657"/>
      <c r="U73" s="1006"/>
      <c r="V73" s="657"/>
      <c r="W73" s="1006"/>
      <c r="X73" s="657"/>
      <c r="Y73" s="1006"/>
      <c r="Z73" s="657"/>
      <c r="AA73" s="1006"/>
      <c r="AB73" s="657"/>
      <c r="AC73" s="1006"/>
      <c r="AD73" s="657"/>
      <c r="AE73" s="1006"/>
      <c r="AF73" s="657"/>
      <c r="AG73" s="1006"/>
      <c r="AH73" s="657"/>
      <c r="AI73" s="1006"/>
      <c r="AJ73" s="657"/>
      <c r="AK73" s="1006"/>
      <c r="AL73" s="657"/>
      <c r="AM73" s="1006"/>
      <c r="AN73" s="657"/>
      <c r="AO73" s="1006"/>
      <c r="AP73" s="657"/>
      <c r="AQ73" s="1006"/>
      <c r="AR73" s="657">
        <f t="shared" si="4"/>
        <v>0</v>
      </c>
      <c r="AS73" s="659">
        <f t="shared" si="5"/>
        <v>0</v>
      </c>
      <c r="AT73" s="659">
        <f t="shared" si="6"/>
        <v>35</v>
      </c>
      <c r="AU73" s="658">
        <f t="shared" si="7"/>
        <v>0</v>
      </c>
    </row>
    <row r="74" spans="1:47" ht="15.95" customHeight="1">
      <c r="A74" s="731" t="s">
        <v>962</v>
      </c>
      <c r="B74" s="603">
        <v>100</v>
      </c>
      <c r="C74" s="603" t="s">
        <v>954</v>
      </c>
      <c r="D74" s="83"/>
      <c r="E74" s="84"/>
      <c r="F74" s="657"/>
      <c r="G74" s="85"/>
      <c r="H74" s="657"/>
      <c r="I74" s="25"/>
      <c r="J74" s="657"/>
      <c r="K74" s="25"/>
      <c r="L74" s="657"/>
      <c r="M74" s="1006"/>
      <c r="N74" s="657"/>
      <c r="O74" s="1006"/>
      <c r="P74" s="657"/>
      <c r="Q74" s="1006"/>
      <c r="R74" s="657"/>
      <c r="S74" s="1006"/>
      <c r="T74" s="657"/>
      <c r="U74" s="1006"/>
      <c r="V74" s="657"/>
      <c r="W74" s="1006"/>
      <c r="X74" s="657"/>
      <c r="Y74" s="1006"/>
      <c r="Z74" s="657"/>
      <c r="AA74" s="1006"/>
      <c r="AB74" s="657"/>
      <c r="AC74" s="1006"/>
      <c r="AD74" s="657"/>
      <c r="AE74" s="1006"/>
      <c r="AF74" s="657"/>
      <c r="AG74" s="1006"/>
      <c r="AH74" s="657"/>
      <c r="AI74" s="1006"/>
      <c r="AJ74" s="657"/>
      <c r="AK74" s="1006"/>
      <c r="AL74" s="657"/>
      <c r="AM74" s="1006"/>
      <c r="AN74" s="657"/>
      <c r="AO74" s="1006"/>
      <c r="AP74" s="657"/>
      <c r="AQ74" s="1006"/>
      <c r="AR74" s="657">
        <f t="shared" si="4"/>
        <v>0</v>
      </c>
      <c r="AS74" s="659">
        <f t="shared" si="5"/>
        <v>0</v>
      </c>
      <c r="AT74" s="659">
        <f t="shared" si="6"/>
        <v>0</v>
      </c>
      <c r="AU74" s="658">
        <f t="shared" si="7"/>
        <v>0</v>
      </c>
    </row>
    <row r="75" spans="1:47" ht="15.95" customHeight="1">
      <c r="A75" s="731" t="s">
        <v>1047</v>
      </c>
      <c r="B75" s="603">
        <v>122</v>
      </c>
      <c r="C75" s="603" t="s">
        <v>1030</v>
      </c>
      <c r="D75" s="83"/>
      <c r="E75" s="84"/>
      <c r="F75" s="657"/>
      <c r="G75" s="85"/>
      <c r="H75" s="657"/>
      <c r="I75" s="25"/>
      <c r="J75" s="657"/>
      <c r="K75" s="25"/>
      <c r="L75" s="657"/>
      <c r="M75" s="1006"/>
      <c r="N75" s="657"/>
      <c r="O75" s="1006"/>
      <c r="P75" s="657"/>
      <c r="Q75" s="1006"/>
      <c r="R75" s="657"/>
      <c r="S75" s="1006"/>
      <c r="T75" s="657"/>
      <c r="U75" s="1006"/>
      <c r="V75" s="657"/>
      <c r="W75" s="1006"/>
      <c r="X75" s="657"/>
      <c r="Y75" s="1006"/>
      <c r="Z75" s="657"/>
      <c r="AA75" s="1006"/>
      <c r="AB75" s="657"/>
      <c r="AC75" s="1006"/>
      <c r="AD75" s="657"/>
      <c r="AE75" s="1006"/>
      <c r="AF75" s="657"/>
      <c r="AG75" s="1006"/>
      <c r="AH75" s="657"/>
      <c r="AI75" s="1006"/>
      <c r="AJ75" s="657"/>
      <c r="AK75" s="1006"/>
      <c r="AL75" s="657"/>
      <c r="AM75" s="1006"/>
      <c r="AN75" s="657"/>
      <c r="AO75" s="1006"/>
      <c r="AP75" s="657"/>
      <c r="AQ75" s="1006"/>
      <c r="AR75" s="657">
        <f t="shared" si="4"/>
        <v>0</v>
      </c>
      <c r="AS75" s="659">
        <f t="shared" si="5"/>
        <v>0</v>
      </c>
      <c r="AT75" s="659">
        <f t="shared" si="6"/>
        <v>0</v>
      </c>
      <c r="AU75" s="658">
        <f t="shared" si="7"/>
        <v>0</v>
      </c>
    </row>
    <row r="76" spans="1:47" ht="15.95" customHeight="1">
      <c r="A76" s="731" t="s">
        <v>965</v>
      </c>
      <c r="B76" s="603">
        <v>165</v>
      </c>
      <c r="C76" s="603" t="s">
        <v>967</v>
      </c>
      <c r="D76" s="83"/>
      <c r="E76" s="84"/>
      <c r="F76" s="657"/>
      <c r="G76" s="85"/>
      <c r="H76" s="657"/>
      <c r="I76" s="25"/>
      <c r="J76" s="657"/>
      <c r="K76" s="25"/>
      <c r="L76" s="657"/>
      <c r="M76" s="1006"/>
      <c r="N76" s="657"/>
      <c r="O76" s="1006"/>
      <c r="P76" s="657"/>
      <c r="Q76" s="1006"/>
      <c r="R76" s="657"/>
      <c r="S76" s="1006"/>
      <c r="T76" s="657"/>
      <c r="U76" s="1006"/>
      <c r="V76" s="657"/>
      <c r="W76" s="1006"/>
      <c r="X76" s="657"/>
      <c r="Y76" s="1006"/>
      <c r="Z76" s="657"/>
      <c r="AA76" s="1006"/>
      <c r="AB76" s="657"/>
      <c r="AC76" s="1006"/>
      <c r="AD76" s="657"/>
      <c r="AE76" s="1006"/>
      <c r="AF76" s="657"/>
      <c r="AG76" s="1006"/>
      <c r="AH76" s="657"/>
      <c r="AI76" s="1006"/>
      <c r="AJ76" s="657"/>
      <c r="AK76" s="1006"/>
      <c r="AL76" s="657"/>
      <c r="AM76" s="1006"/>
      <c r="AN76" s="657"/>
      <c r="AO76" s="1006"/>
      <c r="AP76" s="657"/>
      <c r="AQ76" s="1006"/>
      <c r="AR76" s="657">
        <f t="shared" si="4"/>
        <v>0</v>
      </c>
      <c r="AS76" s="659">
        <f t="shared" si="5"/>
        <v>0</v>
      </c>
      <c r="AT76" s="659">
        <f t="shared" si="6"/>
        <v>0</v>
      </c>
      <c r="AU76" s="658">
        <f t="shared" si="7"/>
        <v>0</v>
      </c>
    </row>
    <row r="77" spans="1:47" ht="15.95" customHeight="1">
      <c r="A77" s="731" t="s">
        <v>1038</v>
      </c>
      <c r="B77" s="603">
        <v>1750</v>
      </c>
      <c r="C77" s="603" t="s">
        <v>1039</v>
      </c>
      <c r="D77" s="83"/>
      <c r="E77" s="84"/>
      <c r="F77" s="657"/>
      <c r="G77" s="85"/>
      <c r="H77" s="657"/>
      <c r="I77" s="25"/>
      <c r="J77" s="657"/>
      <c r="K77" s="25"/>
      <c r="L77" s="657"/>
      <c r="M77" s="1006"/>
      <c r="N77" s="657"/>
      <c r="O77" s="1006"/>
      <c r="P77" s="657"/>
      <c r="Q77" s="1006"/>
      <c r="R77" s="657"/>
      <c r="S77" s="1006"/>
      <c r="T77" s="657"/>
      <c r="U77" s="1006"/>
      <c r="V77" s="657"/>
      <c r="W77" s="1006"/>
      <c r="X77" s="657"/>
      <c r="Y77" s="1006"/>
      <c r="Z77" s="657"/>
      <c r="AA77" s="1006"/>
      <c r="AB77" s="657"/>
      <c r="AC77" s="1006"/>
      <c r="AD77" s="657"/>
      <c r="AE77" s="1006"/>
      <c r="AF77" s="657"/>
      <c r="AG77" s="1006"/>
      <c r="AH77" s="657"/>
      <c r="AI77" s="1006"/>
      <c r="AJ77" s="657"/>
      <c r="AK77" s="1006"/>
      <c r="AL77" s="657"/>
      <c r="AM77" s="1006"/>
      <c r="AN77" s="657"/>
      <c r="AO77" s="1006"/>
      <c r="AP77" s="657"/>
      <c r="AQ77" s="1006"/>
      <c r="AR77" s="657">
        <f t="shared" si="4"/>
        <v>0</v>
      </c>
      <c r="AS77" s="659">
        <f t="shared" si="5"/>
        <v>0</v>
      </c>
      <c r="AT77" s="659">
        <f t="shared" si="6"/>
        <v>0</v>
      </c>
      <c r="AU77" s="658">
        <f t="shared" si="7"/>
        <v>0</v>
      </c>
    </row>
    <row r="78" spans="1:47" ht="15.95" customHeight="1">
      <c r="A78" s="731" t="s">
        <v>1547</v>
      </c>
      <c r="B78" s="603"/>
      <c r="C78" s="603"/>
      <c r="D78" s="83"/>
      <c r="E78" s="84"/>
      <c r="F78" s="657"/>
      <c r="G78" s="85"/>
      <c r="H78" s="657"/>
      <c r="I78" s="25"/>
      <c r="J78" s="657"/>
      <c r="K78" s="25"/>
      <c r="L78" s="657"/>
      <c r="M78" s="1006"/>
      <c r="N78" s="657"/>
      <c r="O78" s="1006"/>
      <c r="P78" s="657"/>
      <c r="Q78" s="1006"/>
      <c r="R78" s="657"/>
      <c r="S78" s="1006"/>
      <c r="T78" s="657"/>
      <c r="U78" s="1006"/>
      <c r="V78" s="657"/>
      <c r="W78" s="1006"/>
      <c r="X78" s="657"/>
      <c r="Y78" s="1006"/>
      <c r="Z78" s="657"/>
      <c r="AA78" s="1006"/>
      <c r="AB78" s="657"/>
      <c r="AC78" s="1006"/>
      <c r="AD78" s="657"/>
      <c r="AE78" s="1006"/>
      <c r="AF78" s="657"/>
      <c r="AG78" s="1006"/>
      <c r="AH78" s="657"/>
      <c r="AI78" s="1006"/>
      <c r="AJ78" s="657"/>
      <c r="AK78" s="1006"/>
      <c r="AL78" s="657"/>
      <c r="AM78" s="1006"/>
      <c r="AN78" s="657"/>
      <c r="AO78" s="1006"/>
      <c r="AP78" s="657"/>
      <c r="AQ78" s="1006"/>
      <c r="AR78" s="657">
        <f t="shared" si="4"/>
        <v>0</v>
      </c>
      <c r="AS78" s="659">
        <f t="shared" si="5"/>
        <v>0</v>
      </c>
      <c r="AT78" s="659">
        <f t="shared" si="6"/>
        <v>0</v>
      </c>
      <c r="AU78" s="658">
        <f t="shared" si="7"/>
        <v>0</v>
      </c>
    </row>
    <row r="79" spans="1:47" ht="15.95" customHeight="1">
      <c r="A79" s="731"/>
      <c r="B79" s="603"/>
      <c r="C79" s="603"/>
      <c r="D79" s="83"/>
      <c r="E79" s="84"/>
      <c r="F79" s="657"/>
      <c r="G79" s="85"/>
      <c r="H79" s="657"/>
      <c r="I79" s="25"/>
      <c r="J79" s="657"/>
      <c r="K79" s="25"/>
      <c r="L79" s="657"/>
      <c r="M79" s="1006"/>
      <c r="N79" s="657"/>
      <c r="O79" s="1006"/>
      <c r="P79" s="657"/>
      <c r="Q79" s="1006"/>
      <c r="R79" s="657"/>
      <c r="S79" s="1006"/>
      <c r="T79" s="657"/>
      <c r="U79" s="1006"/>
      <c r="V79" s="657"/>
      <c r="W79" s="1006"/>
      <c r="X79" s="657"/>
      <c r="Y79" s="1006"/>
      <c r="Z79" s="657"/>
      <c r="AA79" s="1006"/>
      <c r="AB79" s="657"/>
      <c r="AC79" s="1006"/>
      <c r="AD79" s="657"/>
      <c r="AE79" s="1006"/>
      <c r="AF79" s="657"/>
      <c r="AG79" s="1006"/>
      <c r="AH79" s="657"/>
      <c r="AI79" s="1006"/>
      <c r="AJ79" s="657"/>
      <c r="AK79" s="1006"/>
      <c r="AL79" s="657"/>
      <c r="AM79" s="1006"/>
      <c r="AN79" s="657"/>
      <c r="AO79" s="1006"/>
      <c r="AP79" s="657"/>
      <c r="AQ79" s="1006"/>
      <c r="AR79" s="657">
        <f t="shared" ref="AR79:AR80" si="8">SUM(AQ79*$B79)</f>
        <v>0</v>
      </c>
      <c r="AS79" s="659">
        <f t="shared" si="5"/>
        <v>0</v>
      </c>
      <c r="AT79" s="659">
        <f t="shared" si="6"/>
        <v>0</v>
      </c>
      <c r="AU79" s="658">
        <f t="shared" si="7"/>
        <v>0</v>
      </c>
    </row>
    <row r="80" spans="1:47" ht="15.95" customHeight="1">
      <c r="A80" s="733" t="s">
        <v>1038</v>
      </c>
      <c r="B80" s="603">
        <v>1750</v>
      </c>
      <c r="C80" s="603" t="s">
        <v>1039</v>
      </c>
      <c r="D80" s="83">
        <v>0</v>
      </c>
      <c r="E80" s="84"/>
      <c r="F80" s="657">
        <f>$B80*E80</f>
        <v>0</v>
      </c>
      <c r="G80" s="85"/>
      <c r="H80" s="657">
        <f>SUM(G80*$B80)</f>
        <v>0</v>
      </c>
      <c r="I80" s="25"/>
      <c r="J80" s="657">
        <f>SUM(I80*$B80)</f>
        <v>0</v>
      </c>
      <c r="K80" s="25"/>
      <c r="L80" s="657">
        <f>SUM(K80*$B80)</f>
        <v>0</v>
      </c>
      <c r="M80" s="1006"/>
      <c r="N80" s="657">
        <f>SUM(M80*$B80)</f>
        <v>0</v>
      </c>
      <c r="O80" s="1006"/>
      <c r="P80" s="657">
        <f>SUM(O80*$B80)</f>
        <v>0</v>
      </c>
      <c r="Q80" s="1006"/>
      <c r="R80" s="657">
        <f>SUM(Q80*$B80)</f>
        <v>0</v>
      </c>
      <c r="S80" s="1006"/>
      <c r="T80" s="657">
        <f>SUM(S80*$B80)</f>
        <v>0</v>
      </c>
      <c r="U80" s="1006"/>
      <c r="V80" s="657">
        <f>SUM(U80*$B80)</f>
        <v>0</v>
      </c>
      <c r="W80" s="1006"/>
      <c r="X80" s="657">
        <f>SUM(W80*$B80)</f>
        <v>0</v>
      </c>
      <c r="Y80" s="1006"/>
      <c r="Z80" s="657">
        <f>SUM(Y80*$B80)</f>
        <v>0</v>
      </c>
      <c r="AA80" s="1006"/>
      <c r="AB80" s="657">
        <f>SUM(AA80*$B80)</f>
        <v>0</v>
      </c>
      <c r="AC80" s="1006"/>
      <c r="AD80" s="657">
        <f>SUM(AC80*$B80)</f>
        <v>0</v>
      </c>
      <c r="AE80" s="1006"/>
      <c r="AF80" s="657">
        <f>SUM(AE80*$B80)</f>
        <v>0</v>
      </c>
      <c r="AG80" s="1006"/>
      <c r="AH80" s="657">
        <f>SUM(AG80*$B80)</f>
        <v>0</v>
      </c>
      <c r="AI80" s="1006"/>
      <c r="AJ80" s="657">
        <f>SUM(AI80*$B80)</f>
        <v>0</v>
      </c>
      <c r="AK80" s="1006"/>
      <c r="AL80" s="657">
        <f>SUM(AK80*$B80)</f>
        <v>0</v>
      </c>
      <c r="AM80" s="1006"/>
      <c r="AN80" s="657">
        <f>SUM(AM80*$B80)</f>
        <v>0</v>
      </c>
      <c r="AO80" s="1006"/>
      <c r="AP80" s="657">
        <f>SUM(AO80*$B80)</f>
        <v>0</v>
      </c>
      <c r="AQ80" s="1006"/>
      <c r="AR80" s="657">
        <f t="shared" si="8"/>
        <v>0</v>
      </c>
      <c r="AS80" s="659">
        <f t="shared" si="5"/>
        <v>0</v>
      </c>
      <c r="AT80" s="659">
        <f t="shared" si="6"/>
        <v>0</v>
      </c>
      <c r="AU80" s="658">
        <f t="shared" si="7"/>
        <v>0</v>
      </c>
    </row>
    <row r="81" spans="1:51" ht="15.95" customHeight="1">
      <c r="A81" s="1820" t="s">
        <v>86</v>
      </c>
      <c r="B81" s="1820"/>
      <c r="C81" s="1820"/>
      <c r="D81" s="1820"/>
      <c r="E81" s="1008">
        <f>SUM(F13:F80)</f>
        <v>0</v>
      </c>
      <c r="F81" s="1008"/>
      <c r="G81" s="1008">
        <f>SUM(H13:H80)</f>
        <v>0</v>
      </c>
      <c r="H81" s="1008"/>
      <c r="I81" s="1008">
        <f>SUM(J13:J80)</f>
        <v>0</v>
      </c>
      <c r="J81" s="1008"/>
      <c r="K81" s="1008">
        <f>SUM(L13:L80)</f>
        <v>0</v>
      </c>
      <c r="L81" s="1008"/>
      <c r="M81" s="1008">
        <f>SUM(N13:N80)</f>
        <v>0</v>
      </c>
      <c r="N81" s="1008"/>
      <c r="O81" s="1008">
        <f>SUM(P13:P80)</f>
        <v>45</v>
      </c>
      <c r="P81" s="1008"/>
      <c r="Q81" s="1008">
        <f>SUM(R13:R80)</f>
        <v>1057.5</v>
      </c>
      <c r="R81" s="1008"/>
      <c r="S81" s="1008">
        <f>SUM(T13:T80)</f>
        <v>0</v>
      </c>
      <c r="T81" s="1008"/>
      <c r="U81" s="1008">
        <f>SUM(V13:V80)</f>
        <v>0</v>
      </c>
      <c r="V81" s="1008"/>
      <c r="W81" s="1008">
        <f>SUM(X13:X80)</f>
        <v>5</v>
      </c>
      <c r="X81" s="1008"/>
      <c r="Y81" s="1008">
        <f>SUM(Z13:Z80)</f>
        <v>0</v>
      </c>
      <c r="Z81" s="1008"/>
      <c r="AA81" s="1008">
        <f>SUM(AB13:AB80)</f>
        <v>0</v>
      </c>
      <c r="AB81" s="1008"/>
      <c r="AC81" s="1008">
        <f>SUM(AD13:AD80)</f>
        <v>1833</v>
      </c>
      <c r="AD81" s="1008"/>
      <c r="AE81" s="1008">
        <f>SUM(AF13:AF80)</f>
        <v>0</v>
      </c>
      <c r="AF81" s="1008"/>
      <c r="AG81" s="1008">
        <f>SUM(AH13:AH80)</f>
        <v>0</v>
      </c>
      <c r="AH81" s="1008"/>
      <c r="AI81" s="1008">
        <f>SUM(AJ13:AJ80)</f>
        <v>0</v>
      </c>
      <c r="AJ81" s="1008"/>
      <c r="AK81" s="1008">
        <f>SUM(AL13:AL80)</f>
        <v>0</v>
      </c>
      <c r="AL81" s="1008"/>
      <c r="AM81" s="1008">
        <f>SUM(AN13:AN80)</f>
        <v>0</v>
      </c>
      <c r="AN81" s="1008"/>
      <c r="AO81" s="1008">
        <f>SUM(AP13:AP80)</f>
        <v>0</v>
      </c>
      <c r="AP81" s="1008"/>
      <c r="AQ81" s="1008">
        <f>SUM(AR13:AR80)</f>
        <v>0</v>
      </c>
      <c r="AR81" s="1008"/>
      <c r="AS81" s="1800" t="s">
        <v>149</v>
      </c>
      <c r="AT81" s="1800"/>
      <c r="AU81" s="736">
        <f>SUM(AU13:AU80)</f>
        <v>120157.75</v>
      </c>
    </row>
    <row r="82" spans="1:51" ht="15.95" customHeight="1">
      <c r="A82" s="11"/>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1"/>
      <c r="AR82" s="11"/>
      <c r="AS82" s="734"/>
      <c r="AT82" s="734"/>
      <c r="AU82" s="735"/>
    </row>
    <row r="83" spans="1:51" ht="15.95" customHeight="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Y83" s="88"/>
    </row>
    <row r="84" spans="1:51" ht="15.95" customHeight="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Y84" s="89"/>
    </row>
    <row r="85" spans="1:51" ht="15.95" customHeight="1">
      <c r="AY85" s="90"/>
    </row>
    <row r="86" spans="1:51" ht="15.95" customHeight="1"/>
    <row r="87" spans="1:51" ht="15.95" customHeight="1"/>
    <row r="88" spans="1:51" ht="15.95" customHeight="1"/>
    <row r="89" spans="1:51" ht="15.95" customHeight="1">
      <c r="C89" s="657"/>
    </row>
    <row r="90" spans="1:51" ht="15.95" customHeight="1"/>
    <row r="91" spans="1:51" ht="15.95" customHeight="1"/>
    <row r="92" spans="1:51" ht="15.95" customHeight="1"/>
    <row r="93" spans="1:51" ht="15.95" customHeight="1"/>
    <row r="94" spans="1:51" ht="15.95" customHeight="1"/>
    <row r="95" spans="1:51" ht="15.95" customHeight="1"/>
    <row r="96" spans="1:51" ht="15.95" customHeight="1"/>
    <row r="97" ht="15.95" customHeight="1"/>
    <row r="98" ht="15.95" customHeight="1"/>
    <row r="99" ht="15.95" customHeight="1"/>
    <row r="100" ht="15.95" customHeight="1"/>
    <row r="101" ht="15.95" customHeight="1"/>
    <row r="102" ht="15.95" customHeight="1"/>
    <row r="103" ht="15.95" customHeight="1"/>
    <row r="104" ht="15.95" customHeight="1"/>
    <row r="105" ht="15.95" customHeight="1"/>
    <row r="106" ht="15.95" customHeight="1"/>
    <row r="107" ht="15.95" customHeight="1"/>
    <row r="108" ht="15.95" customHeight="1"/>
    <row r="109" ht="15.95" customHeight="1"/>
    <row r="110" ht="15.95" customHeight="1"/>
    <row r="111" ht="15.95" customHeight="1"/>
    <row r="112" ht="15.95" customHeight="1"/>
    <row r="113" ht="15.95" customHeight="1"/>
    <row r="114" ht="15.95" customHeight="1"/>
    <row r="115" ht="15.95" customHeight="1"/>
    <row r="116" ht="15.95" customHeight="1"/>
    <row r="117" ht="15.95" customHeight="1"/>
    <row r="118" ht="15.95" customHeight="1"/>
    <row r="119" ht="15.95" customHeight="1"/>
    <row r="120" ht="15.95" customHeight="1"/>
    <row r="121" ht="15.95" customHeight="1"/>
    <row r="122" ht="15.95" customHeight="1"/>
    <row r="123" ht="15.95" customHeight="1"/>
    <row r="124" ht="15.95" customHeight="1"/>
    <row r="125" ht="15.95" customHeight="1"/>
    <row r="126" ht="15.95" customHeight="1"/>
    <row r="127" ht="15.95" customHeight="1"/>
    <row r="128" ht="15.95" customHeight="1"/>
    <row r="129" ht="15.95" customHeight="1"/>
    <row r="130" ht="15.95" customHeight="1"/>
    <row r="131" ht="15.95" customHeight="1"/>
    <row r="132" ht="15.95" customHeight="1"/>
    <row r="133" ht="15.95" customHeight="1"/>
    <row r="134" ht="15.95" customHeight="1"/>
    <row r="135" ht="15.95" customHeight="1"/>
    <row r="136" ht="15.95" customHeight="1"/>
    <row r="137" ht="15.95" customHeight="1"/>
    <row r="138" ht="15.95" customHeight="1"/>
    <row r="139" ht="15.95" customHeight="1"/>
    <row r="140" ht="15.95" customHeight="1"/>
    <row r="141" ht="15.95" customHeight="1"/>
    <row r="142" ht="15.95" customHeight="1"/>
    <row r="143" ht="15.95" customHeight="1"/>
    <row r="144" ht="15.95" customHeight="1"/>
    <row r="145" ht="15.95" customHeight="1"/>
    <row r="146" ht="15.95" customHeight="1"/>
    <row r="147" ht="15.95" customHeight="1"/>
    <row r="148" ht="15.95" customHeight="1"/>
    <row r="149" ht="15.95" customHeight="1"/>
    <row r="150" ht="15.95" customHeight="1"/>
    <row r="151" ht="15.95" customHeight="1"/>
    <row r="152" ht="15.95" customHeight="1"/>
    <row r="153" ht="15.95" customHeight="1"/>
    <row r="154" ht="15.95" customHeight="1"/>
    <row r="155" ht="15.95" customHeight="1"/>
    <row r="156" ht="15.95" customHeight="1"/>
    <row r="157" ht="15.95" customHeight="1"/>
    <row r="158" ht="15.95" customHeight="1"/>
    <row r="159" ht="15.95" customHeight="1"/>
    <row r="160" ht="15.95" customHeight="1"/>
    <row r="161" ht="15.95" customHeight="1"/>
    <row r="162" ht="15.95" customHeight="1"/>
    <row r="163" ht="15.95" customHeight="1"/>
    <row r="164" ht="15.95" customHeight="1"/>
    <row r="165" ht="15.95" customHeight="1"/>
    <row r="166" ht="15.95" customHeight="1"/>
    <row r="167" ht="15.95" customHeight="1"/>
    <row r="168" ht="15.95" customHeight="1"/>
    <row r="169" ht="15.95" customHeight="1"/>
    <row r="170" ht="15.95" customHeight="1"/>
    <row r="171" ht="15.95" customHeight="1"/>
    <row r="172" ht="15.95" customHeight="1"/>
    <row r="173" ht="15.95" customHeight="1"/>
    <row r="174" ht="15.95" customHeight="1"/>
    <row r="175" ht="15.95" customHeight="1"/>
    <row r="176" ht="15.95" customHeight="1"/>
    <row r="177" ht="15.95" customHeight="1"/>
    <row r="178" ht="15.95" customHeight="1"/>
    <row r="179" ht="15.95" customHeight="1"/>
    <row r="180" ht="15.95" customHeight="1"/>
    <row r="181" ht="15.95" customHeight="1"/>
    <row r="182" ht="15.95" customHeight="1"/>
    <row r="183" ht="15.95" customHeight="1"/>
    <row r="184" ht="15.95" customHeight="1"/>
  </sheetData>
  <mergeCells count="81">
    <mergeCell ref="AK10:AL10"/>
    <mergeCell ref="AK11:AL11"/>
    <mergeCell ref="AK12:AL12"/>
    <mergeCell ref="AM10:AN10"/>
    <mergeCell ref="AM11:AN11"/>
    <mergeCell ref="AM12:AN12"/>
    <mergeCell ref="AO10:AP10"/>
    <mergeCell ref="AO11:AP11"/>
    <mergeCell ref="AO12:AP12"/>
    <mergeCell ref="AQ10:AR10"/>
    <mergeCell ref="AQ11:AR11"/>
    <mergeCell ref="AQ12:AR12"/>
    <mergeCell ref="AI10:AJ10"/>
    <mergeCell ref="AI11:AJ11"/>
    <mergeCell ref="AI12:AJ12"/>
    <mergeCell ref="AC10:AD10"/>
    <mergeCell ref="AC11:AD11"/>
    <mergeCell ref="AC12:AD12"/>
    <mergeCell ref="AE10:AF10"/>
    <mergeCell ref="AE11:AF11"/>
    <mergeCell ref="AE12:AF12"/>
    <mergeCell ref="W10:X10"/>
    <mergeCell ref="W11:X11"/>
    <mergeCell ref="W12:X12"/>
    <mergeCell ref="AG10:AH10"/>
    <mergeCell ref="AG11:AH11"/>
    <mergeCell ref="AG12:AH12"/>
    <mergeCell ref="Y10:Z10"/>
    <mergeCell ref="Y11:Z11"/>
    <mergeCell ref="Y12:Z12"/>
    <mergeCell ref="AA10:AB10"/>
    <mergeCell ref="AA11:AB11"/>
    <mergeCell ref="AA12:AB12"/>
    <mergeCell ref="B4:F4"/>
    <mergeCell ref="B6:G6"/>
    <mergeCell ref="K4:L4"/>
    <mergeCell ref="A81:D81"/>
    <mergeCell ref="S10:T10"/>
    <mergeCell ref="M11:N11"/>
    <mergeCell ref="O11:P11"/>
    <mergeCell ref="I10:J10"/>
    <mergeCell ref="M6:P6"/>
    <mergeCell ref="M8:P8"/>
    <mergeCell ref="M4:P4"/>
    <mergeCell ref="E10:F10"/>
    <mergeCell ref="G10:H10"/>
    <mergeCell ref="E11:F11"/>
    <mergeCell ref="G11:H11"/>
    <mergeCell ref="B8:E8"/>
    <mergeCell ref="AW8:AX8"/>
    <mergeCell ref="I11:J11"/>
    <mergeCell ref="S8:AS8"/>
    <mergeCell ref="S11:T11"/>
    <mergeCell ref="Q11:R11"/>
    <mergeCell ref="Q8:R8"/>
    <mergeCell ref="AS11:AS12"/>
    <mergeCell ref="K10:L10"/>
    <mergeCell ref="M10:N10"/>
    <mergeCell ref="O10:P10"/>
    <mergeCell ref="Q10:R10"/>
    <mergeCell ref="U10:V10"/>
    <mergeCell ref="U11:V11"/>
    <mergeCell ref="AS10:AT10"/>
    <mergeCell ref="K11:L11"/>
    <mergeCell ref="U12:V12"/>
    <mergeCell ref="A1:AU2"/>
    <mergeCell ref="AS81:AT81"/>
    <mergeCell ref="AT11:AT12"/>
    <mergeCell ref="AU11:AU12"/>
    <mergeCell ref="E12:F12"/>
    <mergeCell ref="G12:H12"/>
    <mergeCell ref="I12:J12"/>
    <mergeCell ref="K12:L12"/>
    <mergeCell ref="M12:N12"/>
    <mergeCell ref="O12:P12"/>
    <mergeCell ref="Q12:R12"/>
    <mergeCell ref="S12:T12"/>
    <mergeCell ref="A11:A12"/>
    <mergeCell ref="B11:B12"/>
    <mergeCell ref="C11:C12"/>
    <mergeCell ref="D11:D12"/>
  </mergeCells>
  <phoneticPr fontId="33" type="noConversion"/>
  <printOptions horizontalCentered="1"/>
  <pageMargins left="0.5" right="0.5" top="0.5" bottom="0" header="0.1968" footer="0.1968"/>
  <pageSetup scale="26" orientation="portrait" horizontalDpi="4294967295" verticalDpi="300" r:id="rId1"/>
  <headerFooter alignWithMargins="0">
    <oddFooter>&amp;L&amp;D</oddFooter>
  </headerFooter>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
    <pageSetUpPr fitToPage="1"/>
  </sheetPr>
  <dimension ref="A1:G132"/>
  <sheetViews>
    <sheetView topLeftCell="A108" zoomScale="107" zoomScaleNormal="107" workbookViewId="0">
      <selection activeCell="A143" sqref="A143"/>
    </sheetView>
  </sheetViews>
  <sheetFormatPr defaultColWidth="8.8984375" defaultRowHeight="12.75"/>
  <cols>
    <col min="1" max="1" width="12.40625" customWidth="1"/>
    <col min="2" max="2" width="24.13671875" customWidth="1"/>
    <col min="3" max="3" width="54.8828125" customWidth="1"/>
    <col min="4" max="4" width="14.6953125" customWidth="1"/>
    <col min="5" max="5" width="14.5625" customWidth="1"/>
    <col min="6" max="6" width="9.03515625" style="237" customWidth="1"/>
    <col min="7" max="7" width="16.85546875" customWidth="1"/>
  </cols>
  <sheetData>
    <row r="1" spans="1:7" ht="22.5" customHeight="1">
      <c r="A1" s="1829" t="s">
        <v>607</v>
      </c>
      <c r="B1" s="1830"/>
      <c r="C1" s="1830"/>
      <c r="D1" s="1830"/>
      <c r="E1" s="1830"/>
      <c r="F1" s="1830"/>
      <c r="G1" s="1830"/>
    </row>
    <row r="2" spans="1:7" ht="22.5" customHeight="1">
      <c r="A2" s="1830"/>
      <c r="B2" s="1830"/>
      <c r="C2" s="1830"/>
      <c r="D2" s="1830"/>
      <c r="E2" s="1830"/>
      <c r="F2" s="1830"/>
      <c r="G2" s="1830"/>
    </row>
    <row r="3" spans="1:7" s="191" customFormat="1" ht="15" customHeight="1">
      <c r="A3" s="557"/>
      <c r="B3" s="557"/>
      <c r="C3" s="557"/>
      <c r="D3" s="557"/>
      <c r="E3" s="557"/>
      <c r="F3" s="557"/>
      <c r="G3" s="557"/>
    </row>
    <row r="4" spans="1:7" s="2" customFormat="1">
      <c r="A4" s="737" t="s">
        <v>737</v>
      </c>
      <c r="B4" s="241" t="str">
        <f>'DATA SHEET'!F4</f>
        <v>ENERCAPITA HZ SUNSET 14-31-69-19</v>
      </c>
      <c r="C4" s="450"/>
      <c r="D4" s="528" t="s">
        <v>203</v>
      </c>
      <c r="E4" s="241" t="str">
        <f>'DATA SHEET'!F5</f>
        <v>100/14-31-069-19W5/0</v>
      </c>
      <c r="F4" s="450"/>
      <c r="G4" s="450"/>
    </row>
    <row r="5" spans="1:7">
      <c r="A5" s="737" t="s">
        <v>717</v>
      </c>
      <c r="B5" s="241" t="str">
        <f>'DATA SHEET'!F7</f>
        <v>E24DR186</v>
      </c>
      <c r="C5" s="450"/>
      <c r="D5" s="528" t="s">
        <v>104</v>
      </c>
      <c r="E5" s="191" t="str">
        <f>'DATA SHEET'!AF5</f>
        <v>Robyn Luft</v>
      </c>
      <c r="F5" s="223"/>
      <c r="G5" s="191"/>
    </row>
    <row r="6" spans="1:7">
      <c r="A6" s="242"/>
      <c r="B6" s="450"/>
      <c r="C6" s="450"/>
      <c r="D6" s="191"/>
      <c r="E6" s="191"/>
      <c r="F6" s="223"/>
      <c r="G6" s="191"/>
    </row>
    <row r="7" spans="1:7" s="687" customFormat="1">
      <c r="A7" s="1834" t="s">
        <v>45</v>
      </c>
      <c r="B7" s="1834" t="s">
        <v>30</v>
      </c>
      <c r="C7" s="1834" t="s">
        <v>278</v>
      </c>
      <c r="D7" s="1834" t="s">
        <v>279</v>
      </c>
      <c r="E7" s="1834" t="s">
        <v>539</v>
      </c>
      <c r="F7" s="1827" t="s">
        <v>609</v>
      </c>
      <c r="G7" s="1834" t="s">
        <v>608</v>
      </c>
    </row>
    <row r="8" spans="1:7" s="687" customFormat="1">
      <c r="A8" s="1835"/>
      <c r="B8" s="1835"/>
      <c r="C8" s="1835"/>
      <c r="D8" s="1835"/>
      <c r="E8" s="1835"/>
      <c r="F8" s="1828"/>
      <c r="G8" s="1835"/>
    </row>
    <row r="9" spans="1:7">
      <c r="A9" s="772">
        <v>45531</v>
      </c>
      <c r="B9" s="761" t="s">
        <v>1377</v>
      </c>
      <c r="C9" s="768" t="s">
        <v>1378</v>
      </c>
      <c r="D9" s="957" t="s">
        <v>1379</v>
      </c>
      <c r="E9" s="768" t="s">
        <v>1380</v>
      </c>
      <c r="F9" s="957" t="s">
        <v>1381</v>
      </c>
      <c r="G9" s="1252">
        <v>2500</v>
      </c>
    </row>
    <row r="10" spans="1:7">
      <c r="A10" s="772">
        <v>45531</v>
      </c>
      <c r="B10" s="1032" t="s">
        <v>1382</v>
      </c>
      <c r="C10" s="768" t="s">
        <v>1383</v>
      </c>
      <c r="D10" s="999" t="s">
        <v>1384</v>
      </c>
      <c r="E10" s="768" t="s">
        <v>1385</v>
      </c>
      <c r="F10" s="999" t="s">
        <v>1381</v>
      </c>
      <c r="G10" s="1253">
        <v>40</v>
      </c>
    </row>
    <row r="11" spans="1:7">
      <c r="A11" s="772">
        <v>45531</v>
      </c>
      <c r="B11" s="997" t="s">
        <v>1382</v>
      </c>
      <c r="C11" s="998" t="s">
        <v>1383</v>
      </c>
      <c r="D11" s="999" t="s">
        <v>1386</v>
      </c>
      <c r="E11" s="768" t="s">
        <v>1385</v>
      </c>
      <c r="F11" s="1033" t="s">
        <v>1381</v>
      </c>
      <c r="G11" s="1254">
        <v>2500</v>
      </c>
    </row>
    <row r="12" spans="1:7">
      <c r="A12" s="772">
        <v>45531</v>
      </c>
      <c r="B12" s="1034" t="s">
        <v>1137</v>
      </c>
      <c r="C12" s="990" t="s">
        <v>1387</v>
      </c>
      <c r="D12" s="1035" t="s">
        <v>1388</v>
      </c>
      <c r="E12" s="1106" t="s">
        <v>1931</v>
      </c>
      <c r="F12" s="957" t="s">
        <v>1389</v>
      </c>
      <c r="G12" s="762">
        <v>2392.5</v>
      </c>
    </row>
    <row r="13" spans="1:7">
      <c r="A13" s="772">
        <v>45533</v>
      </c>
      <c r="B13" s="997" t="s">
        <v>1390</v>
      </c>
      <c r="C13" s="959" t="s">
        <v>1391</v>
      </c>
      <c r="D13" s="999" t="s">
        <v>1392</v>
      </c>
      <c r="E13" s="768" t="s">
        <v>1406</v>
      </c>
      <c r="F13" s="1033" t="s">
        <v>1393</v>
      </c>
      <c r="G13" s="331">
        <v>10191.85</v>
      </c>
    </row>
    <row r="14" spans="1:7">
      <c r="A14" s="772">
        <v>45533</v>
      </c>
      <c r="B14" s="1034" t="s">
        <v>1394</v>
      </c>
      <c r="C14" s="990" t="s">
        <v>1395</v>
      </c>
      <c r="D14" s="1036" t="s">
        <v>1396</v>
      </c>
      <c r="E14" s="995" t="s">
        <v>1397</v>
      </c>
      <c r="F14" s="1037" t="s">
        <v>1381</v>
      </c>
      <c r="G14" s="331">
        <v>6336</v>
      </c>
    </row>
    <row r="15" spans="1:7">
      <c r="A15" s="772">
        <v>45533</v>
      </c>
      <c r="B15" s="997" t="s">
        <v>1398</v>
      </c>
      <c r="C15" s="959" t="s">
        <v>1401</v>
      </c>
      <c r="D15" s="999" t="s">
        <v>1399</v>
      </c>
      <c r="E15" s="768" t="s">
        <v>1400</v>
      </c>
      <c r="F15" s="1033" t="s">
        <v>1389</v>
      </c>
      <c r="G15" s="993">
        <v>5300</v>
      </c>
    </row>
    <row r="16" spans="1:7">
      <c r="A16" s="772">
        <v>45533</v>
      </c>
      <c r="B16" s="761" t="s">
        <v>1382</v>
      </c>
      <c r="C16" s="769" t="s">
        <v>1383</v>
      </c>
      <c r="D16" s="999" t="s">
        <v>1403</v>
      </c>
      <c r="E16" s="768" t="s">
        <v>1385</v>
      </c>
      <c r="F16" s="312" t="s">
        <v>1381</v>
      </c>
      <c r="G16" s="331">
        <v>2995</v>
      </c>
    </row>
    <row r="17" spans="1:7">
      <c r="A17" s="772">
        <v>45533</v>
      </c>
      <c r="B17" s="761" t="s">
        <v>1382</v>
      </c>
      <c r="C17" s="769" t="s">
        <v>1383</v>
      </c>
      <c r="D17" s="999" t="s">
        <v>1402</v>
      </c>
      <c r="E17" s="768" t="s">
        <v>1385</v>
      </c>
      <c r="F17" s="312" t="s">
        <v>1381</v>
      </c>
      <c r="G17" s="127">
        <v>2310</v>
      </c>
    </row>
    <row r="18" spans="1:7">
      <c r="A18" s="772">
        <v>45534</v>
      </c>
      <c r="B18" s="997" t="s">
        <v>1390</v>
      </c>
      <c r="C18" s="768" t="s">
        <v>1404</v>
      </c>
      <c r="D18" s="999" t="s">
        <v>1405</v>
      </c>
      <c r="E18" s="768" t="s">
        <v>1406</v>
      </c>
      <c r="F18" s="999" t="s">
        <v>1407</v>
      </c>
      <c r="G18" s="332">
        <v>26057.38</v>
      </c>
    </row>
    <row r="19" spans="1:7">
      <c r="A19" s="772">
        <v>45534</v>
      </c>
      <c r="B19" s="997" t="s">
        <v>1408</v>
      </c>
      <c r="C19" s="959" t="s">
        <v>1409</v>
      </c>
      <c r="D19" s="999" t="s">
        <v>1410</v>
      </c>
      <c r="E19" s="768" t="s">
        <v>1415</v>
      </c>
      <c r="F19" s="1033" t="s">
        <v>1411</v>
      </c>
      <c r="G19" s="331">
        <v>5211</v>
      </c>
    </row>
    <row r="20" spans="1:7">
      <c r="A20" s="772">
        <v>45534</v>
      </c>
      <c r="B20" s="997" t="s">
        <v>1412</v>
      </c>
      <c r="C20" s="998" t="s">
        <v>1413</v>
      </c>
      <c r="D20" s="999" t="s">
        <v>1414</v>
      </c>
      <c r="E20" s="768" t="s">
        <v>1416</v>
      </c>
      <c r="F20" s="1000" t="s">
        <v>1417</v>
      </c>
      <c r="G20" s="331">
        <v>2720</v>
      </c>
    </row>
    <row r="21" spans="1:7">
      <c r="A21" s="772">
        <v>45535</v>
      </c>
      <c r="B21" s="1034" t="s">
        <v>1418</v>
      </c>
      <c r="C21" s="990" t="s">
        <v>1419</v>
      </c>
      <c r="D21" s="1036" t="s">
        <v>1420</v>
      </c>
      <c r="E21" s="995" t="s">
        <v>1421</v>
      </c>
      <c r="F21" s="1037" t="s">
        <v>1422</v>
      </c>
      <c r="G21" s="331">
        <v>3582.7</v>
      </c>
    </row>
    <row r="22" spans="1:7">
      <c r="A22" s="772">
        <v>45531</v>
      </c>
      <c r="B22" s="761" t="s">
        <v>1423</v>
      </c>
      <c r="C22" s="768" t="s">
        <v>1424</v>
      </c>
      <c r="D22" s="957">
        <v>6709</v>
      </c>
      <c r="E22" s="768" t="s">
        <v>1425</v>
      </c>
      <c r="F22" s="957" t="s">
        <v>1428</v>
      </c>
      <c r="G22" s="331">
        <v>75887.14</v>
      </c>
    </row>
    <row r="23" spans="1:7">
      <c r="A23" s="772">
        <v>45535</v>
      </c>
      <c r="B23" s="761" t="s">
        <v>1426</v>
      </c>
      <c r="C23" s="768" t="s">
        <v>1427</v>
      </c>
      <c r="D23" s="957">
        <v>58855</v>
      </c>
      <c r="E23" s="768" t="s">
        <v>1431</v>
      </c>
      <c r="F23" s="957" t="s">
        <v>1429</v>
      </c>
      <c r="G23" s="127">
        <v>3725</v>
      </c>
    </row>
    <row r="24" spans="1:7">
      <c r="A24" s="772">
        <v>45537</v>
      </c>
      <c r="B24" s="761" t="s">
        <v>1426</v>
      </c>
      <c r="C24" s="990" t="s">
        <v>1430</v>
      </c>
      <c r="D24" s="1035">
        <v>59143</v>
      </c>
      <c r="E24" s="768" t="s">
        <v>1431</v>
      </c>
      <c r="F24" s="957" t="s">
        <v>1429</v>
      </c>
      <c r="G24" s="332">
        <v>3500</v>
      </c>
    </row>
    <row r="25" spans="1:7">
      <c r="A25" s="772">
        <v>45532</v>
      </c>
      <c r="B25" s="1034" t="s">
        <v>1694</v>
      </c>
      <c r="C25" s="990" t="s">
        <v>1695</v>
      </c>
      <c r="D25" s="1039">
        <v>919532508</v>
      </c>
      <c r="E25" s="995" t="s">
        <v>1696</v>
      </c>
      <c r="F25" s="1037" t="s">
        <v>1697</v>
      </c>
      <c r="G25" s="331">
        <v>15370.44</v>
      </c>
    </row>
    <row r="26" spans="1:7">
      <c r="A26" s="772">
        <v>45534</v>
      </c>
      <c r="B26" s="1032" t="s">
        <v>1698</v>
      </c>
      <c r="C26" s="768" t="s">
        <v>1699</v>
      </c>
      <c r="D26" s="999">
        <v>53701</v>
      </c>
      <c r="E26" s="768" t="s">
        <v>1700</v>
      </c>
      <c r="F26" s="999" t="s">
        <v>1381</v>
      </c>
      <c r="G26" s="127">
        <v>1125</v>
      </c>
    </row>
    <row r="27" spans="1:7">
      <c r="A27" s="772">
        <v>45538</v>
      </c>
      <c r="B27" s="997" t="s">
        <v>1412</v>
      </c>
      <c r="C27" s="1103" t="s">
        <v>1467</v>
      </c>
      <c r="D27" s="1108">
        <v>31883</v>
      </c>
      <c r="E27" s="768" t="s">
        <v>1416</v>
      </c>
      <c r="F27" s="1104" t="s">
        <v>1417</v>
      </c>
      <c r="G27" s="1102">
        <v>1440</v>
      </c>
    </row>
    <row r="28" spans="1:7">
      <c r="A28" s="772">
        <v>45538</v>
      </c>
      <c r="B28" s="1105" t="s">
        <v>1468</v>
      </c>
      <c r="C28" s="1106" t="s">
        <v>1469</v>
      </c>
      <c r="D28" s="1107">
        <v>23104</v>
      </c>
      <c r="E28" s="1106" t="s">
        <v>1470</v>
      </c>
      <c r="F28" s="1107" t="s">
        <v>1471</v>
      </c>
      <c r="G28" s="1102">
        <v>2365</v>
      </c>
    </row>
    <row r="29" spans="1:7">
      <c r="A29" s="772">
        <v>45538</v>
      </c>
      <c r="B29" s="761" t="s">
        <v>1676</v>
      </c>
      <c r="C29" s="768" t="s">
        <v>1675</v>
      </c>
      <c r="D29" s="1107">
        <v>17274</v>
      </c>
      <c r="E29" s="1106" t="s">
        <v>1472</v>
      </c>
      <c r="F29" s="1107" t="s">
        <v>1473</v>
      </c>
      <c r="G29" s="1109">
        <v>925</v>
      </c>
    </row>
    <row r="30" spans="1:7">
      <c r="A30" s="772">
        <v>45533</v>
      </c>
      <c r="B30" s="958" t="s">
        <v>1698</v>
      </c>
      <c r="C30" s="959" t="s">
        <v>1993</v>
      </c>
      <c r="D30" s="957">
        <v>53635</v>
      </c>
      <c r="E30" s="768" t="s">
        <v>1700</v>
      </c>
      <c r="F30" s="312" t="s">
        <v>1381</v>
      </c>
      <c r="G30" s="331">
        <v>1290</v>
      </c>
    </row>
    <row r="31" spans="1:7">
      <c r="A31" s="772">
        <v>45538</v>
      </c>
      <c r="B31" s="958" t="s">
        <v>1390</v>
      </c>
      <c r="C31" s="959" t="s">
        <v>1701</v>
      </c>
      <c r="D31" s="994" t="s">
        <v>1702</v>
      </c>
      <c r="E31" s="768" t="s">
        <v>1406</v>
      </c>
      <c r="F31" s="992" t="s">
        <v>1703</v>
      </c>
      <c r="G31" s="332">
        <v>31105.48</v>
      </c>
    </row>
    <row r="32" spans="1:7">
      <c r="A32" s="772">
        <v>45539</v>
      </c>
      <c r="B32" s="958" t="s">
        <v>1704</v>
      </c>
      <c r="C32" s="959" t="s">
        <v>1705</v>
      </c>
      <c r="D32" s="994">
        <v>8703</v>
      </c>
      <c r="E32" s="768" t="s">
        <v>1706</v>
      </c>
      <c r="F32" s="992" t="s">
        <v>1707</v>
      </c>
      <c r="G32" s="332">
        <v>11600</v>
      </c>
    </row>
    <row r="33" spans="1:7">
      <c r="A33" s="772">
        <v>45545</v>
      </c>
      <c r="B33" s="991" t="s">
        <v>1788</v>
      </c>
      <c r="C33" s="990" t="s">
        <v>1789</v>
      </c>
      <c r="D33" s="994" t="s">
        <v>1790</v>
      </c>
      <c r="E33" s="995" t="s">
        <v>1791</v>
      </c>
      <c r="F33" s="1203" t="s">
        <v>1792</v>
      </c>
      <c r="G33" s="1204">
        <v>19500</v>
      </c>
    </row>
    <row r="34" spans="1:7">
      <c r="A34" s="772">
        <v>45545</v>
      </c>
      <c r="B34" s="991" t="s">
        <v>1793</v>
      </c>
      <c r="C34" s="1205" t="s">
        <v>1794</v>
      </c>
      <c r="D34" s="1003">
        <v>40904084244</v>
      </c>
      <c r="E34" s="1206" t="s">
        <v>1795</v>
      </c>
      <c r="F34" s="1203" t="s">
        <v>1792</v>
      </c>
      <c r="G34" s="1102">
        <v>8500</v>
      </c>
    </row>
    <row r="35" spans="1:7">
      <c r="A35" s="772">
        <v>45545</v>
      </c>
      <c r="B35" s="1034" t="s">
        <v>1814</v>
      </c>
      <c r="C35" s="990" t="s">
        <v>1815</v>
      </c>
      <c r="D35" s="1035">
        <v>31316</v>
      </c>
      <c r="E35" s="995" t="s">
        <v>1816</v>
      </c>
      <c r="F35" s="1000" t="s">
        <v>1817</v>
      </c>
      <c r="G35" s="1216">
        <v>11585</v>
      </c>
    </row>
    <row r="36" spans="1:7">
      <c r="A36" s="772">
        <v>45545</v>
      </c>
      <c r="B36" s="1034" t="s">
        <v>1818</v>
      </c>
      <c r="C36" s="990" t="s">
        <v>1819</v>
      </c>
      <c r="D36" s="1035">
        <v>294</v>
      </c>
      <c r="E36" s="995" t="s">
        <v>1820</v>
      </c>
      <c r="F36" s="1037" t="s">
        <v>1389</v>
      </c>
      <c r="G36" s="1005">
        <v>5985</v>
      </c>
    </row>
    <row r="37" spans="1:7">
      <c r="A37" s="772">
        <v>45545</v>
      </c>
      <c r="B37" s="997" t="s">
        <v>1821</v>
      </c>
      <c r="C37" s="959" t="s">
        <v>1822</v>
      </c>
      <c r="D37" s="986">
        <v>9337</v>
      </c>
      <c r="E37" s="768" t="s">
        <v>1823</v>
      </c>
      <c r="F37" s="1033" t="s">
        <v>1422</v>
      </c>
      <c r="G37" s="987">
        <v>4430</v>
      </c>
    </row>
    <row r="38" spans="1:7">
      <c r="A38" s="772">
        <v>45545</v>
      </c>
      <c r="B38" s="761" t="s">
        <v>1824</v>
      </c>
      <c r="C38" s="768" t="s">
        <v>1825</v>
      </c>
      <c r="D38" s="999">
        <v>59077</v>
      </c>
      <c r="E38" s="768" t="s">
        <v>1431</v>
      </c>
      <c r="F38" s="999" t="s">
        <v>1429</v>
      </c>
      <c r="G38" s="987">
        <v>15439</v>
      </c>
    </row>
    <row r="39" spans="1:7">
      <c r="A39" s="772">
        <v>45545</v>
      </c>
      <c r="B39" s="997" t="s">
        <v>1826</v>
      </c>
      <c r="C39" s="998" t="s">
        <v>1827</v>
      </c>
      <c r="D39" s="1217">
        <v>15853</v>
      </c>
      <c r="E39" s="1106" t="s">
        <v>1472</v>
      </c>
      <c r="F39" s="1000" t="s">
        <v>1828</v>
      </c>
      <c r="G39" s="1005">
        <v>3714</v>
      </c>
    </row>
    <row r="40" spans="1:7">
      <c r="A40" s="772">
        <v>45545</v>
      </c>
      <c r="B40" s="997" t="s">
        <v>1826</v>
      </c>
      <c r="C40" s="998" t="s">
        <v>1827</v>
      </c>
      <c r="D40" s="1217">
        <v>15854</v>
      </c>
      <c r="E40" s="1106" t="s">
        <v>1472</v>
      </c>
      <c r="F40" s="1000" t="s">
        <v>1828</v>
      </c>
      <c r="G40" s="987">
        <v>1326.29</v>
      </c>
    </row>
    <row r="41" spans="1:7">
      <c r="A41" s="772">
        <v>45545</v>
      </c>
      <c r="B41" s="1034" t="s">
        <v>1829</v>
      </c>
      <c r="C41" s="990" t="s">
        <v>1830</v>
      </c>
      <c r="D41" s="1035">
        <v>91705</v>
      </c>
      <c r="E41" s="995" t="s">
        <v>1831</v>
      </c>
      <c r="F41" s="1000" t="s">
        <v>1832</v>
      </c>
      <c r="G41" s="1216">
        <v>200441</v>
      </c>
    </row>
    <row r="42" spans="1:7">
      <c r="A42" s="772">
        <v>45545</v>
      </c>
      <c r="B42" s="1034" t="s">
        <v>1694</v>
      </c>
      <c r="C42" s="990" t="s">
        <v>1838</v>
      </c>
      <c r="D42" s="1039">
        <v>91919524140</v>
      </c>
      <c r="E42" s="995" t="s">
        <v>1696</v>
      </c>
      <c r="F42" s="1037" t="s">
        <v>1697</v>
      </c>
      <c r="G42" s="1005">
        <v>15048.03</v>
      </c>
    </row>
    <row r="43" spans="1:7">
      <c r="A43" s="772">
        <v>45545</v>
      </c>
      <c r="B43" s="997" t="s">
        <v>1833</v>
      </c>
      <c r="C43" s="998" t="s">
        <v>1834</v>
      </c>
      <c r="D43" s="999" t="s">
        <v>1835</v>
      </c>
      <c r="E43" s="768" t="s">
        <v>1836</v>
      </c>
      <c r="F43" s="312" t="s">
        <v>1837</v>
      </c>
      <c r="G43" s="1005">
        <v>106934.68</v>
      </c>
    </row>
    <row r="44" spans="1:7">
      <c r="A44" s="772">
        <v>45545</v>
      </c>
      <c r="B44" s="991" t="s">
        <v>1793</v>
      </c>
      <c r="C44" s="1205" t="s">
        <v>1839</v>
      </c>
      <c r="D44" s="1003">
        <v>40910100028</v>
      </c>
      <c r="E44" s="1206" t="s">
        <v>1795</v>
      </c>
      <c r="F44" s="1203" t="s">
        <v>1792</v>
      </c>
      <c r="G44" s="1005">
        <v>14500</v>
      </c>
    </row>
    <row r="45" spans="1:7">
      <c r="A45" s="772">
        <v>45545</v>
      </c>
      <c r="B45" s="1032" t="s">
        <v>1418</v>
      </c>
      <c r="C45" s="768" t="s">
        <v>1840</v>
      </c>
      <c r="D45" s="999">
        <v>58187</v>
      </c>
      <c r="E45" s="768" t="s">
        <v>1841</v>
      </c>
      <c r="F45" s="999" t="s">
        <v>1422</v>
      </c>
      <c r="G45" s="1005">
        <v>4266.78</v>
      </c>
    </row>
    <row r="46" spans="1:7">
      <c r="A46" s="772">
        <v>45545</v>
      </c>
      <c r="B46" s="997" t="s">
        <v>1842</v>
      </c>
      <c r="C46" s="998" t="s">
        <v>1843</v>
      </c>
      <c r="D46" s="999">
        <v>30601</v>
      </c>
      <c r="E46" s="768" t="s">
        <v>1844</v>
      </c>
      <c r="F46" s="998" t="s">
        <v>1389</v>
      </c>
      <c r="G46" s="1005">
        <v>4746</v>
      </c>
    </row>
    <row r="47" spans="1:7">
      <c r="A47" s="772">
        <v>45545</v>
      </c>
      <c r="B47" s="958" t="s">
        <v>1704</v>
      </c>
      <c r="C47" s="959" t="s">
        <v>1846</v>
      </c>
      <c r="D47" s="1003">
        <v>43283</v>
      </c>
      <c r="E47" s="768" t="s">
        <v>1706</v>
      </c>
      <c r="F47" s="992" t="s">
        <v>1845</v>
      </c>
      <c r="G47" s="332">
        <v>2900</v>
      </c>
    </row>
    <row r="48" spans="1:7">
      <c r="A48" s="772">
        <v>45545</v>
      </c>
      <c r="B48" s="1034" t="s">
        <v>1847</v>
      </c>
      <c r="C48" s="990" t="s">
        <v>1848</v>
      </c>
      <c r="D48" s="1035">
        <v>242669</v>
      </c>
      <c r="E48" s="995" t="s">
        <v>1850</v>
      </c>
      <c r="F48" s="1037" t="s">
        <v>1849</v>
      </c>
      <c r="G48" s="1005">
        <v>165810.5</v>
      </c>
    </row>
    <row r="49" spans="1:7">
      <c r="A49" s="772">
        <v>45545</v>
      </c>
      <c r="B49" s="1034" t="s">
        <v>1694</v>
      </c>
      <c r="C49" s="990" t="s">
        <v>1851</v>
      </c>
      <c r="D49" s="1218">
        <v>919534901</v>
      </c>
      <c r="E49" s="995" t="s">
        <v>1696</v>
      </c>
      <c r="F49" s="1037" t="s">
        <v>1697</v>
      </c>
      <c r="G49" s="1219">
        <v>17563.419999999998</v>
      </c>
    </row>
    <row r="50" spans="1:7">
      <c r="A50" s="772">
        <v>45545</v>
      </c>
      <c r="B50" s="761" t="s">
        <v>1382</v>
      </c>
      <c r="C50" s="769" t="s">
        <v>1383</v>
      </c>
      <c r="D50" s="999" t="s">
        <v>1403</v>
      </c>
      <c r="E50" s="768" t="s">
        <v>1385</v>
      </c>
      <c r="F50" s="312" t="s">
        <v>1381</v>
      </c>
      <c r="G50" s="331">
        <v>2995</v>
      </c>
    </row>
    <row r="51" spans="1:7">
      <c r="A51" s="772">
        <v>45545</v>
      </c>
      <c r="B51" s="958" t="s">
        <v>2000</v>
      </c>
      <c r="C51" s="126" t="s">
        <v>1853</v>
      </c>
      <c r="D51" s="986">
        <v>1918</v>
      </c>
      <c r="E51" s="768" t="s">
        <v>1854</v>
      </c>
      <c r="F51" s="1033" t="s">
        <v>1855</v>
      </c>
      <c r="G51" s="1005">
        <v>2126.25</v>
      </c>
    </row>
    <row r="52" spans="1:7">
      <c r="A52" s="772">
        <v>45545</v>
      </c>
      <c r="B52" s="761" t="s">
        <v>1857</v>
      </c>
      <c r="C52" s="126" t="s">
        <v>1858</v>
      </c>
      <c r="D52" s="957"/>
      <c r="E52" s="1224">
        <v>4034998110</v>
      </c>
      <c r="F52" s="957" t="s">
        <v>1859</v>
      </c>
      <c r="G52" s="331">
        <v>161503.5</v>
      </c>
    </row>
    <row r="53" spans="1:7">
      <c r="A53" s="772">
        <v>45546</v>
      </c>
      <c r="B53" s="1032" t="s">
        <v>1698</v>
      </c>
      <c r="C53" s="126" t="s">
        <v>1860</v>
      </c>
      <c r="D53" s="1225">
        <v>54035</v>
      </c>
      <c r="E53" s="768" t="s">
        <v>1700</v>
      </c>
      <c r="F53" s="1222" t="s">
        <v>1381</v>
      </c>
      <c r="G53" s="1204">
        <v>1764</v>
      </c>
    </row>
    <row r="54" spans="1:7">
      <c r="A54" s="772">
        <v>45546</v>
      </c>
      <c r="B54" s="1034" t="s">
        <v>1081</v>
      </c>
      <c r="C54" s="990" t="s">
        <v>1861</v>
      </c>
      <c r="D54" s="1226">
        <v>6251</v>
      </c>
      <c r="E54" s="995"/>
      <c r="F54" s="1228" t="s">
        <v>1389</v>
      </c>
      <c r="G54" s="1227">
        <v>33775</v>
      </c>
    </row>
    <row r="55" spans="1:7">
      <c r="A55" s="772">
        <v>45546</v>
      </c>
      <c r="B55" s="1105" t="s">
        <v>1468</v>
      </c>
      <c r="C55" s="1106" t="s">
        <v>1862</v>
      </c>
      <c r="D55" s="1107">
        <v>23112</v>
      </c>
      <c r="E55" s="1106" t="s">
        <v>1470</v>
      </c>
      <c r="F55" s="1107" t="s">
        <v>1471</v>
      </c>
      <c r="G55" s="1102">
        <v>2365</v>
      </c>
    </row>
    <row r="56" spans="1:7">
      <c r="A56" s="772">
        <v>45546</v>
      </c>
      <c r="B56" s="1105" t="s">
        <v>1468</v>
      </c>
      <c r="C56" s="1106" t="s">
        <v>1863</v>
      </c>
      <c r="D56" s="1107" t="s">
        <v>1864</v>
      </c>
      <c r="E56" s="1106" t="s">
        <v>1470</v>
      </c>
      <c r="F56" s="1107" t="s">
        <v>1471</v>
      </c>
      <c r="G56" s="1102">
        <v>4788</v>
      </c>
    </row>
    <row r="57" spans="1:7">
      <c r="A57" s="772">
        <v>45546</v>
      </c>
      <c r="B57" s="1229" t="s">
        <v>1865</v>
      </c>
      <c r="C57" s="961" t="s">
        <v>1909</v>
      </c>
      <c r="D57" s="1107">
        <v>314607</v>
      </c>
      <c r="E57" s="1106" t="s">
        <v>1866</v>
      </c>
      <c r="F57" s="1230" t="s">
        <v>1381</v>
      </c>
      <c r="G57" s="1109">
        <v>3961.65</v>
      </c>
    </row>
    <row r="58" spans="1:7">
      <c r="A58" s="772">
        <v>45546</v>
      </c>
      <c r="B58" s="958" t="s">
        <v>1382</v>
      </c>
      <c r="C58" s="959" t="s">
        <v>1867</v>
      </c>
      <c r="D58" s="1107">
        <v>205032</v>
      </c>
      <c r="E58" s="1106" t="s">
        <v>1868</v>
      </c>
      <c r="F58" s="1231" t="s">
        <v>1381</v>
      </c>
      <c r="G58" s="1109">
        <v>2520</v>
      </c>
    </row>
    <row r="59" spans="1:7">
      <c r="A59" s="772">
        <v>45546</v>
      </c>
      <c r="B59" s="958" t="s">
        <v>1382</v>
      </c>
      <c r="C59" s="1221" t="s">
        <v>1867</v>
      </c>
      <c r="D59" s="1107">
        <v>205031</v>
      </c>
      <c r="E59" s="1106" t="s">
        <v>1868</v>
      </c>
      <c r="F59" s="1231" t="s">
        <v>1381</v>
      </c>
      <c r="G59" s="1109">
        <v>2283.75</v>
      </c>
    </row>
    <row r="60" spans="1:7">
      <c r="A60" s="772">
        <v>45546</v>
      </c>
      <c r="B60" s="958" t="s">
        <v>1382</v>
      </c>
      <c r="C60" s="1221" t="s">
        <v>1867</v>
      </c>
      <c r="D60" s="1107">
        <v>205033</v>
      </c>
      <c r="E60" s="1106" t="s">
        <v>1868</v>
      </c>
      <c r="F60" s="1231" t="s">
        <v>1381</v>
      </c>
      <c r="G60" s="1109">
        <v>1890</v>
      </c>
    </row>
    <row r="61" spans="1:7">
      <c r="A61" s="772">
        <v>45546</v>
      </c>
      <c r="B61" s="997" t="s">
        <v>1826</v>
      </c>
      <c r="C61" s="961" t="s">
        <v>1869</v>
      </c>
      <c r="D61" s="1107">
        <v>17749</v>
      </c>
      <c r="E61" s="1232" t="s">
        <v>1472</v>
      </c>
      <c r="F61" s="1230" t="s">
        <v>1381</v>
      </c>
      <c r="G61" s="1109">
        <v>4509.3599999999997</v>
      </c>
    </row>
    <row r="62" spans="1:7">
      <c r="A62" s="772">
        <v>45546</v>
      </c>
      <c r="B62" s="958" t="s">
        <v>1870</v>
      </c>
      <c r="C62" s="961" t="s">
        <v>1871</v>
      </c>
      <c r="D62" s="1107">
        <v>1241</v>
      </c>
      <c r="E62" s="1106" t="s">
        <v>1872</v>
      </c>
      <c r="F62" s="1230" t="s">
        <v>1817</v>
      </c>
      <c r="G62" s="1109">
        <v>2913.54</v>
      </c>
    </row>
    <row r="63" spans="1:7">
      <c r="A63" s="772">
        <v>45546</v>
      </c>
      <c r="B63" s="1105" t="s">
        <v>1824</v>
      </c>
      <c r="C63" s="768" t="s">
        <v>1873</v>
      </c>
      <c r="D63" s="1107">
        <v>59145</v>
      </c>
      <c r="E63" s="1106" t="s">
        <v>1874</v>
      </c>
      <c r="F63" s="1203" t="s">
        <v>1429</v>
      </c>
      <c r="G63" s="1109">
        <v>4187.01</v>
      </c>
    </row>
    <row r="64" spans="1:7">
      <c r="A64" s="772">
        <v>45546</v>
      </c>
      <c r="B64" s="958" t="s">
        <v>1382</v>
      </c>
      <c r="C64" s="959" t="s">
        <v>1875</v>
      </c>
      <c r="D64" s="1107">
        <v>204951</v>
      </c>
      <c r="E64" s="1106" t="s">
        <v>1868</v>
      </c>
      <c r="F64" s="1231" t="s">
        <v>1381</v>
      </c>
      <c r="G64" s="1109">
        <v>2825</v>
      </c>
    </row>
    <row r="65" spans="1:7">
      <c r="A65" s="772">
        <v>45546</v>
      </c>
      <c r="B65" s="958" t="s">
        <v>1704</v>
      </c>
      <c r="C65" s="961" t="s">
        <v>1876</v>
      </c>
      <c r="D65" s="1107">
        <v>9924</v>
      </c>
      <c r="E65" s="1106" t="s">
        <v>1877</v>
      </c>
      <c r="F65" s="1230" t="s">
        <v>1381</v>
      </c>
      <c r="G65" s="1109">
        <v>2900</v>
      </c>
    </row>
    <row r="66" spans="1:7">
      <c r="A66" s="772">
        <v>45546</v>
      </c>
      <c r="B66" s="958" t="s">
        <v>1878</v>
      </c>
      <c r="C66" s="961" t="s">
        <v>1879</v>
      </c>
      <c r="D66" s="1107">
        <v>189755</v>
      </c>
      <c r="E66" s="1106" t="s">
        <v>1880</v>
      </c>
      <c r="F66" s="313" t="s">
        <v>1389</v>
      </c>
      <c r="G66" s="331">
        <v>560</v>
      </c>
    </row>
    <row r="67" spans="1:7">
      <c r="A67" s="772">
        <v>45546</v>
      </c>
      <c r="B67" s="958" t="s">
        <v>1704</v>
      </c>
      <c r="C67" s="961" t="s">
        <v>1881</v>
      </c>
      <c r="D67" s="1107">
        <v>8717</v>
      </c>
      <c r="E67" s="1106" t="s">
        <v>1882</v>
      </c>
      <c r="F67" s="1230" t="s">
        <v>1828</v>
      </c>
      <c r="G67" s="1109">
        <v>10166.4</v>
      </c>
    </row>
    <row r="68" spans="1:7">
      <c r="A68" s="772">
        <v>45546</v>
      </c>
      <c r="B68" s="1034" t="s">
        <v>1694</v>
      </c>
      <c r="C68" s="990" t="s">
        <v>1883</v>
      </c>
      <c r="D68" s="1218">
        <v>919395810</v>
      </c>
      <c r="E68" s="995" t="s">
        <v>1696</v>
      </c>
      <c r="F68" s="1037" t="s">
        <v>1697</v>
      </c>
      <c r="G68" s="1219">
        <v>16867.509999999998</v>
      </c>
    </row>
    <row r="69" spans="1:7">
      <c r="A69" s="772">
        <v>45546</v>
      </c>
      <c r="B69" s="958" t="s">
        <v>1884</v>
      </c>
      <c r="C69" s="1233" t="s">
        <v>1885</v>
      </c>
      <c r="D69" s="1107">
        <v>24661</v>
      </c>
      <c r="E69" s="1106" t="s">
        <v>1886</v>
      </c>
      <c r="F69" s="1230" t="s">
        <v>1389</v>
      </c>
      <c r="G69" s="1109">
        <v>2572.5</v>
      </c>
    </row>
    <row r="70" spans="1:7">
      <c r="A70" s="772">
        <v>45546</v>
      </c>
      <c r="B70" s="958" t="s">
        <v>1356</v>
      </c>
      <c r="C70" s="961" t="s">
        <v>1887</v>
      </c>
      <c r="D70" s="1234" t="s">
        <v>1888</v>
      </c>
      <c r="E70" s="1106" t="s">
        <v>1836</v>
      </c>
      <c r="F70" s="1230" t="s">
        <v>1889</v>
      </c>
      <c r="G70" s="1109">
        <v>168043.5</v>
      </c>
    </row>
    <row r="71" spans="1:7">
      <c r="A71" s="772">
        <v>45546</v>
      </c>
      <c r="B71" s="958" t="s">
        <v>1890</v>
      </c>
      <c r="C71" s="961" t="s">
        <v>1875</v>
      </c>
      <c r="D71" s="1107">
        <v>204895</v>
      </c>
      <c r="E71" s="1106" t="s">
        <v>1868</v>
      </c>
      <c r="F71" s="1230" t="s">
        <v>1381</v>
      </c>
      <c r="G71" s="1109">
        <v>2990</v>
      </c>
    </row>
    <row r="72" spans="1:7">
      <c r="A72" s="772">
        <v>45546</v>
      </c>
      <c r="B72" s="958" t="s">
        <v>2000</v>
      </c>
      <c r="C72" s="98" t="s">
        <v>1853</v>
      </c>
      <c r="D72" s="1225">
        <v>33518</v>
      </c>
      <c r="E72" s="768" t="s">
        <v>1854</v>
      </c>
      <c r="F72" s="1033" t="s">
        <v>1381</v>
      </c>
      <c r="G72" s="1219">
        <v>4185</v>
      </c>
    </row>
    <row r="73" spans="1:7">
      <c r="A73" s="772">
        <v>45546</v>
      </c>
      <c r="B73" s="1263" t="s">
        <v>1891</v>
      </c>
      <c r="C73" s="961" t="s">
        <v>1910</v>
      </c>
      <c r="D73" s="1107">
        <v>5512</v>
      </c>
      <c r="E73" s="1106" t="s">
        <v>1892</v>
      </c>
      <c r="F73" s="1233" t="s">
        <v>1428</v>
      </c>
      <c r="G73" s="1109">
        <v>3336</v>
      </c>
    </row>
    <row r="74" spans="1:7">
      <c r="A74" s="772">
        <v>45546</v>
      </c>
      <c r="B74" s="958" t="s">
        <v>1398</v>
      </c>
      <c r="C74" s="959" t="s">
        <v>1908</v>
      </c>
      <c r="D74" s="1107">
        <v>1014</v>
      </c>
      <c r="E74" s="1106" t="s">
        <v>1893</v>
      </c>
      <c r="F74" s="1231" t="s">
        <v>1828</v>
      </c>
      <c r="G74" s="1102">
        <v>5300</v>
      </c>
    </row>
    <row r="75" spans="1:7">
      <c r="A75" s="772">
        <v>45546</v>
      </c>
      <c r="B75" s="1263" t="s">
        <v>1891</v>
      </c>
      <c r="C75" s="1011" t="s">
        <v>1894</v>
      </c>
      <c r="D75" s="1107">
        <v>5598</v>
      </c>
      <c r="E75" s="1106" t="s">
        <v>1892</v>
      </c>
      <c r="F75" s="1235" t="s">
        <v>1889</v>
      </c>
      <c r="G75" s="1109">
        <v>7067</v>
      </c>
    </row>
    <row r="76" spans="1:7">
      <c r="A76" s="772">
        <v>45546</v>
      </c>
      <c r="B76" s="1229" t="s">
        <v>1865</v>
      </c>
      <c r="C76" s="1220" t="s">
        <v>1911</v>
      </c>
      <c r="D76" s="1107">
        <v>31326</v>
      </c>
      <c r="E76" s="1106" t="s">
        <v>1866</v>
      </c>
      <c r="F76" s="1233" t="s">
        <v>1381</v>
      </c>
      <c r="G76" s="1204">
        <v>10771</v>
      </c>
    </row>
    <row r="77" spans="1:7">
      <c r="A77" s="772">
        <v>45546</v>
      </c>
      <c r="B77" s="958" t="s">
        <v>1824</v>
      </c>
      <c r="C77" s="961" t="s">
        <v>1895</v>
      </c>
      <c r="D77" s="1107">
        <v>58779</v>
      </c>
      <c r="E77" s="1106" t="s">
        <v>1874</v>
      </c>
      <c r="F77" s="1233" t="s">
        <v>1429</v>
      </c>
      <c r="G77" s="1109">
        <v>4750</v>
      </c>
    </row>
    <row r="78" spans="1:7">
      <c r="A78" s="772">
        <v>45546</v>
      </c>
      <c r="B78" s="1263" t="s">
        <v>1988</v>
      </c>
      <c r="C78" s="961" t="s">
        <v>1896</v>
      </c>
      <c r="D78" s="1107">
        <v>5512</v>
      </c>
      <c r="E78" s="1106" t="s">
        <v>1892</v>
      </c>
      <c r="F78" s="1233" t="s">
        <v>1428</v>
      </c>
      <c r="G78" s="1109">
        <v>3336</v>
      </c>
    </row>
    <row r="79" spans="1:7">
      <c r="A79" s="772">
        <v>45546</v>
      </c>
      <c r="B79" s="958" t="s">
        <v>1852</v>
      </c>
      <c r="C79" s="98" t="s">
        <v>1897</v>
      </c>
      <c r="D79" s="1236" t="s">
        <v>1898</v>
      </c>
      <c r="E79" s="768" t="s">
        <v>1854</v>
      </c>
      <c r="F79" s="1238" t="s">
        <v>1707</v>
      </c>
      <c r="G79" s="1219">
        <v>84505</v>
      </c>
    </row>
    <row r="80" spans="1:7">
      <c r="A80" s="772">
        <v>45546</v>
      </c>
      <c r="B80" s="958" t="s">
        <v>1704</v>
      </c>
      <c r="C80" s="1220" t="s">
        <v>1881</v>
      </c>
      <c r="D80" s="1239">
        <v>8703</v>
      </c>
      <c r="E80" s="1106" t="s">
        <v>1882</v>
      </c>
      <c r="F80" s="1233" t="s">
        <v>1828</v>
      </c>
      <c r="G80" s="1109">
        <v>11600</v>
      </c>
    </row>
    <row r="81" spans="1:7">
      <c r="A81" s="772">
        <v>45546</v>
      </c>
      <c r="B81" s="958" t="s">
        <v>1899</v>
      </c>
      <c r="C81" s="961" t="s">
        <v>1900</v>
      </c>
      <c r="D81" s="1239">
        <v>192270</v>
      </c>
      <c r="E81" s="768" t="s">
        <v>1406</v>
      </c>
      <c r="F81" s="1233" t="s">
        <v>1703</v>
      </c>
      <c r="G81" s="1227">
        <v>31105.48</v>
      </c>
    </row>
    <row r="82" spans="1:7">
      <c r="A82" s="772">
        <v>45546</v>
      </c>
      <c r="B82" s="1032" t="s">
        <v>1418</v>
      </c>
      <c r="C82" s="998" t="s">
        <v>1901</v>
      </c>
      <c r="D82" s="1236">
        <v>3297</v>
      </c>
      <c r="E82" s="1106" t="s">
        <v>1841</v>
      </c>
      <c r="F82" s="1240" t="s">
        <v>1422</v>
      </c>
      <c r="G82" s="1227">
        <v>3585.3</v>
      </c>
    </row>
    <row r="83" spans="1:7">
      <c r="A83" s="772">
        <v>45546</v>
      </c>
      <c r="B83" s="1032" t="s">
        <v>1698</v>
      </c>
      <c r="C83" s="126" t="s">
        <v>1902</v>
      </c>
      <c r="D83" s="1225">
        <v>53635</v>
      </c>
      <c r="E83" s="768" t="s">
        <v>1700</v>
      </c>
      <c r="F83" s="1222" t="s">
        <v>1381</v>
      </c>
      <c r="G83" s="1204">
        <v>1290</v>
      </c>
    </row>
    <row r="84" spans="1:7">
      <c r="A84" s="772">
        <v>45546</v>
      </c>
      <c r="B84" s="997" t="s">
        <v>1826</v>
      </c>
      <c r="C84" s="1220" t="s">
        <v>1903</v>
      </c>
      <c r="D84" s="1107">
        <v>17274</v>
      </c>
      <c r="E84" s="1232" t="s">
        <v>1472</v>
      </c>
      <c r="F84" s="1230" t="s">
        <v>1381</v>
      </c>
      <c r="G84" s="1109">
        <v>3828.14</v>
      </c>
    </row>
    <row r="85" spans="1:7">
      <c r="A85" s="772">
        <v>45546</v>
      </c>
      <c r="B85" s="997" t="s">
        <v>1412</v>
      </c>
      <c r="C85" s="1223" t="s">
        <v>1904</v>
      </c>
      <c r="D85" s="1222" t="s">
        <v>1905</v>
      </c>
      <c r="E85" s="768" t="s">
        <v>1416</v>
      </c>
      <c r="F85" s="1000" t="s">
        <v>1417</v>
      </c>
      <c r="G85" s="1109">
        <v>1440</v>
      </c>
    </row>
    <row r="86" spans="1:7">
      <c r="A86" s="772">
        <v>45546</v>
      </c>
      <c r="B86" s="1032" t="s">
        <v>1698</v>
      </c>
      <c r="C86" s="126" t="s">
        <v>1906</v>
      </c>
      <c r="D86" s="1225">
        <v>53701</v>
      </c>
      <c r="E86" s="768" t="s">
        <v>1700</v>
      </c>
      <c r="F86" s="1222" t="s">
        <v>1381</v>
      </c>
      <c r="G86" s="1204">
        <v>1125</v>
      </c>
    </row>
    <row r="87" spans="1:7">
      <c r="A87" s="772">
        <v>45546</v>
      </c>
      <c r="B87" s="1032" t="s">
        <v>1418</v>
      </c>
      <c r="C87" s="768" t="s">
        <v>1907</v>
      </c>
      <c r="D87" s="1225">
        <v>5567</v>
      </c>
      <c r="E87" s="768" t="s">
        <v>1841</v>
      </c>
      <c r="F87" s="1222" t="s">
        <v>1422</v>
      </c>
      <c r="G87" s="1219">
        <v>3582.7</v>
      </c>
    </row>
    <row r="88" spans="1:7">
      <c r="A88" s="772">
        <v>45546</v>
      </c>
      <c r="B88" s="958" t="s">
        <v>1398</v>
      </c>
      <c r="C88" s="1221" t="s">
        <v>1908</v>
      </c>
      <c r="D88" s="1107" t="s">
        <v>1399</v>
      </c>
      <c r="E88" s="1106" t="s">
        <v>1893</v>
      </c>
      <c r="F88" s="1231" t="s">
        <v>1828</v>
      </c>
      <c r="G88" s="1102">
        <v>5300</v>
      </c>
    </row>
    <row r="89" spans="1:7">
      <c r="A89" s="772">
        <v>45546</v>
      </c>
      <c r="B89" s="761" t="s">
        <v>1932</v>
      </c>
      <c r="C89" s="768" t="s">
        <v>1933</v>
      </c>
      <c r="D89" s="1107">
        <v>5531</v>
      </c>
      <c r="E89" s="1106" t="s">
        <v>1934</v>
      </c>
      <c r="F89" s="1107" t="s">
        <v>1855</v>
      </c>
      <c r="G89" s="1109">
        <v>3800</v>
      </c>
    </row>
    <row r="90" spans="1:7">
      <c r="A90" s="772">
        <v>45546</v>
      </c>
      <c r="B90" s="1105" t="s">
        <v>1824</v>
      </c>
      <c r="C90" s="768" t="s">
        <v>1873</v>
      </c>
      <c r="D90" s="1107">
        <v>59148</v>
      </c>
      <c r="E90" s="1106" t="s">
        <v>1874</v>
      </c>
      <c r="F90" s="1203" t="s">
        <v>1429</v>
      </c>
      <c r="G90" s="1109">
        <v>2500</v>
      </c>
    </row>
    <row r="91" spans="1:7">
      <c r="A91" s="772">
        <v>45546</v>
      </c>
      <c r="B91" s="1241" t="s">
        <v>1912</v>
      </c>
      <c r="C91" s="998" t="s">
        <v>1913</v>
      </c>
      <c r="D91" s="1244" t="s">
        <v>1920</v>
      </c>
      <c r="E91" s="1242" t="s">
        <v>1921</v>
      </c>
      <c r="F91" s="1240" t="s">
        <v>1922</v>
      </c>
      <c r="G91" s="1227">
        <v>6192.67</v>
      </c>
    </row>
    <row r="92" spans="1:7">
      <c r="A92" s="772">
        <v>45546</v>
      </c>
      <c r="B92" s="997" t="s">
        <v>1914</v>
      </c>
      <c r="C92" s="998" t="s">
        <v>1915</v>
      </c>
      <c r="D92" s="1236" t="s">
        <v>1916</v>
      </c>
      <c r="E92" s="1242">
        <v>8772553158</v>
      </c>
      <c r="F92" s="1223" t="s">
        <v>1389</v>
      </c>
      <c r="G92" s="1227">
        <v>27905</v>
      </c>
    </row>
    <row r="93" spans="1:7">
      <c r="A93" s="772">
        <v>45546</v>
      </c>
      <c r="B93" s="1243" t="s">
        <v>1917</v>
      </c>
      <c r="C93" s="961" t="s">
        <v>1918</v>
      </c>
      <c r="D93" s="1239">
        <v>49761</v>
      </c>
      <c r="E93" s="1242" t="s">
        <v>1930</v>
      </c>
      <c r="F93" s="1233" t="s">
        <v>1919</v>
      </c>
      <c r="G93" s="1102">
        <v>12224</v>
      </c>
    </row>
    <row r="94" spans="1:7">
      <c r="A94" s="772">
        <v>45546</v>
      </c>
      <c r="B94" s="997" t="s">
        <v>1865</v>
      </c>
      <c r="C94" s="998" t="s">
        <v>1923</v>
      </c>
      <c r="D94" s="1236">
        <v>31364</v>
      </c>
      <c r="E94" s="1242" t="s">
        <v>1866</v>
      </c>
      <c r="F94" s="1240" t="s">
        <v>1855</v>
      </c>
      <c r="G94" s="1227">
        <v>9362.25</v>
      </c>
    </row>
    <row r="95" spans="1:7">
      <c r="A95" s="772">
        <v>45546</v>
      </c>
      <c r="B95" s="1241" t="s">
        <v>1912</v>
      </c>
      <c r="C95" s="1223" t="s">
        <v>1913</v>
      </c>
      <c r="D95" s="1244" t="s">
        <v>1924</v>
      </c>
      <c r="E95" s="1242" t="s">
        <v>1921</v>
      </c>
      <c r="F95" s="1240" t="s">
        <v>1922</v>
      </c>
      <c r="G95" s="1227">
        <v>1121.5899999999999</v>
      </c>
    </row>
    <row r="96" spans="1:7">
      <c r="A96" s="772">
        <v>45546</v>
      </c>
      <c r="B96" s="997" t="s">
        <v>1925</v>
      </c>
      <c r="C96" s="998" t="s">
        <v>1926</v>
      </c>
      <c r="D96" s="1236" t="s">
        <v>1928</v>
      </c>
      <c r="E96" s="1242" t="s">
        <v>1929</v>
      </c>
      <c r="F96" s="1240" t="s">
        <v>1927</v>
      </c>
      <c r="G96" s="1227">
        <v>15648.41</v>
      </c>
    </row>
    <row r="97" spans="1:7">
      <c r="A97" s="772">
        <v>45546</v>
      </c>
      <c r="B97" s="958" t="s">
        <v>1382</v>
      </c>
      <c r="C97" s="1223" t="s">
        <v>1935</v>
      </c>
      <c r="D97" s="1239">
        <v>204808</v>
      </c>
      <c r="E97" s="1242" t="s">
        <v>1868</v>
      </c>
      <c r="F97" s="1240" t="s">
        <v>1381</v>
      </c>
      <c r="G97" s="1227">
        <v>5310</v>
      </c>
    </row>
    <row r="98" spans="1:7">
      <c r="A98" s="772">
        <v>45546</v>
      </c>
      <c r="B98" s="958" t="s">
        <v>1382</v>
      </c>
      <c r="C98" s="1223" t="s">
        <v>1935</v>
      </c>
      <c r="D98" s="1239">
        <v>204807</v>
      </c>
      <c r="E98" s="1242" t="s">
        <v>1868</v>
      </c>
      <c r="F98" s="1240" t="s">
        <v>1381</v>
      </c>
      <c r="G98" s="1227">
        <v>5900</v>
      </c>
    </row>
    <row r="99" spans="1:7">
      <c r="A99" s="772">
        <v>45546</v>
      </c>
      <c r="B99" s="958" t="s">
        <v>1382</v>
      </c>
      <c r="C99" s="1223" t="s">
        <v>1935</v>
      </c>
      <c r="D99" s="1239">
        <v>204983</v>
      </c>
      <c r="E99" s="1242" t="s">
        <v>1868</v>
      </c>
      <c r="F99" s="1240" t="s">
        <v>1381</v>
      </c>
      <c r="G99" s="1227">
        <v>1750</v>
      </c>
    </row>
    <row r="100" spans="1:7">
      <c r="A100" s="772">
        <v>45546</v>
      </c>
      <c r="B100" s="958" t="s">
        <v>1382</v>
      </c>
      <c r="C100" s="1223" t="s">
        <v>1935</v>
      </c>
      <c r="D100" s="1239">
        <v>204847</v>
      </c>
      <c r="E100" s="1242" t="s">
        <v>1868</v>
      </c>
      <c r="F100" s="1240" t="s">
        <v>1381</v>
      </c>
      <c r="G100" s="1227">
        <v>2310</v>
      </c>
    </row>
    <row r="101" spans="1:7">
      <c r="A101" s="772">
        <v>45546</v>
      </c>
      <c r="B101" s="958" t="s">
        <v>1382</v>
      </c>
      <c r="C101" s="1223" t="s">
        <v>1935</v>
      </c>
      <c r="D101" s="1239">
        <v>204987</v>
      </c>
      <c r="E101" s="1242" t="s">
        <v>1868</v>
      </c>
      <c r="F101" s="1240" t="s">
        <v>1381</v>
      </c>
      <c r="G101" s="1227">
        <v>1490</v>
      </c>
    </row>
    <row r="102" spans="1:7">
      <c r="A102" s="772">
        <v>45546</v>
      </c>
      <c r="B102" s="958" t="s">
        <v>1382</v>
      </c>
      <c r="C102" s="1223" t="s">
        <v>1935</v>
      </c>
      <c r="D102" s="1239">
        <v>204845</v>
      </c>
      <c r="E102" s="1242" t="s">
        <v>1868</v>
      </c>
      <c r="F102" s="1240" t="s">
        <v>1381</v>
      </c>
      <c r="G102" s="1227">
        <v>2995</v>
      </c>
    </row>
    <row r="103" spans="1:7">
      <c r="A103" s="984">
        <v>45547</v>
      </c>
      <c r="B103" s="958" t="s">
        <v>1878</v>
      </c>
      <c r="C103" s="1223" t="s">
        <v>1958</v>
      </c>
      <c r="D103" s="1237">
        <v>9978</v>
      </c>
      <c r="E103" s="1242" t="s">
        <v>1959</v>
      </c>
      <c r="F103" s="1240" t="s">
        <v>1855</v>
      </c>
      <c r="G103" s="988">
        <v>9271.2999999999993</v>
      </c>
    </row>
    <row r="104" spans="1:7">
      <c r="A104" s="984">
        <v>45547</v>
      </c>
      <c r="B104" s="958" t="s">
        <v>1878</v>
      </c>
      <c r="C104" s="1223" t="s">
        <v>1960</v>
      </c>
      <c r="D104" s="1237">
        <v>9980</v>
      </c>
      <c r="E104" s="1242" t="s">
        <v>1959</v>
      </c>
      <c r="F104" s="1240" t="s">
        <v>1389</v>
      </c>
      <c r="G104" s="988">
        <v>6042.45</v>
      </c>
    </row>
    <row r="105" spans="1:7">
      <c r="A105" s="984">
        <v>45547</v>
      </c>
      <c r="B105" s="997" t="s">
        <v>1961</v>
      </c>
      <c r="C105" s="1246" t="s">
        <v>1962</v>
      </c>
      <c r="D105" s="1237">
        <v>3237</v>
      </c>
      <c r="E105" s="1242" t="s">
        <v>1965</v>
      </c>
      <c r="F105" s="1240" t="s">
        <v>1968</v>
      </c>
      <c r="G105" s="988">
        <v>16867.5</v>
      </c>
    </row>
    <row r="106" spans="1:7">
      <c r="A106" s="984">
        <v>45547</v>
      </c>
      <c r="B106" s="997" t="s">
        <v>1963</v>
      </c>
      <c r="C106" s="1267" t="s">
        <v>1967</v>
      </c>
      <c r="D106" s="1237" t="s">
        <v>1964</v>
      </c>
      <c r="E106" s="1242" t="s">
        <v>1965</v>
      </c>
      <c r="F106" s="1240" t="s">
        <v>1966</v>
      </c>
      <c r="G106" s="988">
        <v>396027</v>
      </c>
    </row>
    <row r="107" spans="1:7">
      <c r="A107" s="984">
        <v>45547</v>
      </c>
      <c r="B107" s="997" t="s">
        <v>1969</v>
      </c>
      <c r="C107" s="1267" t="s">
        <v>1970</v>
      </c>
      <c r="D107" s="1237">
        <v>3819</v>
      </c>
      <c r="E107" s="1242" t="s">
        <v>1971</v>
      </c>
      <c r="F107" s="1240" t="s">
        <v>1389</v>
      </c>
      <c r="G107" s="988">
        <v>1629.54</v>
      </c>
    </row>
    <row r="108" spans="1:7">
      <c r="A108" s="984">
        <v>45547</v>
      </c>
      <c r="B108" s="997" t="s">
        <v>1826</v>
      </c>
      <c r="C108" s="1245" t="s">
        <v>1974</v>
      </c>
      <c r="D108" s="1107">
        <v>17954</v>
      </c>
      <c r="E108" s="1232" t="s">
        <v>1472</v>
      </c>
      <c r="F108" s="1230" t="s">
        <v>1828</v>
      </c>
      <c r="G108" s="1109">
        <v>2147.31</v>
      </c>
    </row>
    <row r="109" spans="1:7">
      <c r="A109" s="984">
        <v>45547</v>
      </c>
      <c r="B109" s="1241" t="s">
        <v>1912</v>
      </c>
      <c r="C109" s="1246" t="s">
        <v>1972</v>
      </c>
      <c r="D109" s="1244" t="s">
        <v>1973</v>
      </c>
      <c r="E109" s="1242" t="s">
        <v>1921</v>
      </c>
      <c r="F109" s="1240">
        <v>9310364</v>
      </c>
      <c r="G109" s="1227">
        <v>10974.91</v>
      </c>
    </row>
    <row r="110" spans="1:7">
      <c r="A110" s="984">
        <v>45547</v>
      </c>
      <c r="B110" s="997" t="s">
        <v>1826</v>
      </c>
      <c r="C110" s="1245" t="s">
        <v>1974</v>
      </c>
      <c r="D110" s="1107">
        <v>17877</v>
      </c>
      <c r="E110" s="1232" t="s">
        <v>1472</v>
      </c>
      <c r="F110" s="1230" t="s">
        <v>1381</v>
      </c>
      <c r="G110" s="1109">
        <v>1642.06</v>
      </c>
    </row>
    <row r="111" spans="1:7">
      <c r="A111" s="984">
        <v>45547</v>
      </c>
      <c r="B111" s="997" t="s">
        <v>1826</v>
      </c>
      <c r="C111" s="1245" t="s">
        <v>1975</v>
      </c>
      <c r="D111" s="1107">
        <v>17858</v>
      </c>
      <c r="E111" s="1232" t="s">
        <v>1472</v>
      </c>
      <c r="F111" s="1230" t="s">
        <v>1381</v>
      </c>
      <c r="G111" s="1109">
        <v>6181.25</v>
      </c>
    </row>
    <row r="112" spans="1:7">
      <c r="A112" s="984">
        <v>45547</v>
      </c>
      <c r="B112" s="997" t="s">
        <v>1826</v>
      </c>
      <c r="C112" s="1245" t="s">
        <v>1974</v>
      </c>
      <c r="D112" s="1107">
        <v>17878</v>
      </c>
      <c r="E112" s="1232" t="s">
        <v>1472</v>
      </c>
      <c r="F112" s="1230" t="s">
        <v>1381</v>
      </c>
      <c r="G112" s="1109">
        <v>1389.44</v>
      </c>
    </row>
    <row r="113" spans="1:7">
      <c r="A113" s="984">
        <v>45547</v>
      </c>
      <c r="B113" s="997" t="s">
        <v>1704</v>
      </c>
      <c r="C113" s="1246" t="s">
        <v>1976</v>
      </c>
      <c r="D113" s="1225">
        <v>8758</v>
      </c>
      <c r="E113" s="1232" t="s">
        <v>1472</v>
      </c>
      <c r="F113" s="1249" t="s">
        <v>1828</v>
      </c>
      <c r="G113" s="1250">
        <v>20925.96</v>
      </c>
    </row>
    <row r="114" spans="1:7">
      <c r="A114" s="1261">
        <v>45548</v>
      </c>
      <c r="B114" s="958" t="s">
        <v>1979</v>
      </c>
      <c r="C114" s="1240" t="s">
        <v>1982</v>
      </c>
      <c r="D114" s="1107" t="s">
        <v>1981</v>
      </c>
      <c r="E114" s="1232" t="s">
        <v>1980</v>
      </c>
      <c r="F114" s="1249" t="s">
        <v>1845</v>
      </c>
      <c r="G114" s="1109">
        <v>8560</v>
      </c>
    </row>
    <row r="115" spans="1:7">
      <c r="A115" s="1261">
        <v>45548</v>
      </c>
      <c r="B115" s="958" t="s">
        <v>1979</v>
      </c>
      <c r="C115" s="1240" t="s">
        <v>1982</v>
      </c>
      <c r="D115" s="1107" t="s">
        <v>1983</v>
      </c>
      <c r="E115" s="1232" t="s">
        <v>1980</v>
      </c>
      <c r="F115" s="1249" t="s">
        <v>1845</v>
      </c>
      <c r="G115" s="1109">
        <v>41900</v>
      </c>
    </row>
    <row r="116" spans="1:7">
      <c r="A116" s="1261">
        <v>45548</v>
      </c>
      <c r="B116" s="958" t="s">
        <v>1979</v>
      </c>
      <c r="C116" s="1240" t="s">
        <v>1982</v>
      </c>
      <c r="D116" s="1107" t="s">
        <v>1984</v>
      </c>
      <c r="E116" s="1232" t="s">
        <v>1980</v>
      </c>
      <c r="F116" s="1249" t="s">
        <v>1845</v>
      </c>
      <c r="G116" s="1109">
        <v>9440</v>
      </c>
    </row>
    <row r="117" spans="1:7">
      <c r="A117" s="1261">
        <v>45547</v>
      </c>
      <c r="B117" s="1229" t="s">
        <v>1985</v>
      </c>
      <c r="C117" s="1266" t="s">
        <v>1986</v>
      </c>
      <c r="D117" s="1107">
        <v>41078</v>
      </c>
      <c r="E117" s="1262" t="s">
        <v>1987</v>
      </c>
      <c r="F117" s="1249" t="s">
        <v>1381</v>
      </c>
      <c r="G117" s="1109">
        <v>6507.1</v>
      </c>
    </row>
    <row r="118" spans="1:7">
      <c r="A118" s="1261">
        <v>45547</v>
      </c>
      <c r="B118" s="1229" t="s">
        <v>1985</v>
      </c>
      <c r="C118" s="1266" t="s">
        <v>1991</v>
      </c>
      <c r="D118" s="1107">
        <v>41078</v>
      </c>
      <c r="E118" s="1262" t="s">
        <v>1987</v>
      </c>
      <c r="F118" s="1249" t="s">
        <v>1381</v>
      </c>
      <c r="G118" s="1109">
        <v>16323.61</v>
      </c>
    </row>
    <row r="119" spans="1:7">
      <c r="A119" s="984">
        <v>45547</v>
      </c>
      <c r="B119" s="997" t="s">
        <v>1977</v>
      </c>
      <c r="C119" s="1247" t="s">
        <v>1978</v>
      </c>
      <c r="D119" s="1225">
        <v>421329</v>
      </c>
      <c r="E119" s="1255">
        <v>4032661833</v>
      </c>
      <c r="F119" s="1249" t="s">
        <v>1389</v>
      </c>
      <c r="G119" s="1250">
        <v>5472</v>
      </c>
    </row>
    <row r="120" spans="1:7">
      <c r="A120" s="984">
        <v>45548</v>
      </c>
      <c r="B120" s="958" t="s">
        <v>1988</v>
      </c>
      <c r="C120" s="1240" t="s">
        <v>1989</v>
      </c>
      <c r="D120" s="1107">
        <v>2404626851</v>
      </c>
      <c r="E120" s="1262" t="s">
        <v>1990</v>
      </c>
      <c r="F120" s="1249" t="s">
        <v>1389</v>
      </c>
      <c r="G120" s="1109">
        <v>20106</v>
      </c>
    </row>
    <row r="121" spans="1:7">
      <c r="A121" s="984">
        <v>45547</v>
      </c>
      <c r="B121" s="997" t="s">
        <v>1884</v>
      </c>
      <c r="C121" s="1240" t="s">
        <v>1996</v>
      </c>
      <c r="D121" s="1225">
        <v>24701</v>
      </c>
      <c r="E121" s="1262" t="s">
        <v>1886</v>
      </c>
      <c r="F121" s="1249" t="s">
        <v>1389</v>
      </c>
      <c r="G121" s="1250">
        <v>15767.5</v>
      </c>
    </row>
    <row r="122" spans="1:7">
      <c r="A122" s="984">
        <v>45549</v>
      </c>
      <c r="B122" s="997" t="s">
        <v>1994</v>
      </c>
      <c r="C122" s="1240" t="s">
        <v>1995</v>
      </c>
      <c r="D122" s="1225">
        <v>30111</v>
      </c>
      <c r="E122" s="1264" t="s">
        <v>1997</v>
      </c>
      <c r="F122" s="1249" t="s">
        <v>1998</v>
      </c>
      <c r="G122" s="1250">
        <v>18116.099999999999</v>
      </c>
    </row>
    <row r="123" spans="1:7">
      <c r="A123" s="984">
        <v>45549</v>
      </c>
      <c r="B123" s="997" t="s">
        <v>1994</v>
      </c>
      <c r="C123" s="1240" t="s">
        <v>1995</v>
      </c>
      <c r="D123" s="1225">
        <v>30112</v>
      </c>
      <c r="E123" s="1264" t="s">
        <v>1997</v>
      </c>
      <c r="F123" s="1249" t="s">
        <v>1473</v>
      </c>
      <c r="G123" s="1250">
        <v>20508.05</v>
      </c>
    </row>
    <row r="124" spans="1:7">
      <c r="A124" s="984">
        <v>45549</v>
      </c>
      <c r="B124" s="997" t="s">
        <v>1994</v>
      </c>
      <c r="C124" s="1240" t="s">
        <v>1995</v>
      </c>
      <c r="D124" s="1225">
        <v>30113</v>
      </c>
      <c r="E124" s="1264" t="s">
        <v>1997</v>
      </c>
      <c r="F124" s="1249" t="s">
        <v>1998</v>
      </c>
      <c r="G124" s="1250">
        <v>26700</v>
      </c>
    </row>
    <row r="125" spans="1:7">
      <c r="A125" s="772">
        <v>45549</v>
      </c>
      <c r="B125" s="958" t="s">
        <v>2000</v>
      </c>
      <c r="C125" s="768" t="s">
        <v>1999</v>
      </c>
      <c r="D125" s="1236" t="s">
        <v>2001</v>
      </c>
      <c r="E125" s="768" t="s">
        <v>1854</v>
      </c>
      <c r="F125" s="1238" t="s">
        <v>1707</v>
      </c>
      <c r="G125" s="1219">
        <v>101050</v>
      </c>
    </row>
    <row r="126" spans="1:7">
      <c r="A126" s="772">
        <v>45549</v>
      </c>
      <c r="B126" s="958" t="s">
        <v>2000</v>
      </c>
      <c r="C126" s="768" t="s">
        <v>2002</v>
      </c>
      <c r="D126" s="1236">
        <v>33697</v>
      </c>
      <c r="E126" s="768" t="s">
        <v>1854</v>
      </c>
      <c r="F126" s="1238" t="s">
        <v>1381</v>
      </c>
      <c r="G126" s="1219">
        <v>1620</v>
      </c>
    </row>
    <row r="127" spans="1:7">
      <c r="A127" s="1268"/>
      <c r="B127" s="997"/>
      <c r="C127" s="768"/>
      <c r="D127" s="1236"/>
      <c r="E127" s="1106"/>
      <c r="F127" s="1238"/>
      <c r="G127" s="1250"/>
    </row>
    <row r="128" spans="1:7">
      <c r="A128" s="1268"/>
      <c r="B128" s="997"/>
      <c r="C128" s="768"/>
      <c r="D128" s="1236"/>
      <c r="E128" s="768"/>
      <c r="F128" s="1238"/>
      <c r="G128" s="1250"/>
    </row>
    <row r="129" spans="1:7">
      <c r="A129" s="1268"/>
      <c r="B129" s="997"/>
      <c r="C129" s="768"/>
      <c r="D129" s="1236"/>
      <c r="E129" s="768"/>
      <c r="F129" s="1238"/>
      <c r="G129" s="1250"/>
    </row>
    <row r="130" spans="1:7">
      <c r="A130" s="984"/>
      <c r="B130" s="997"/>
      <c r="C130" s="1246"/>
      <c r="D130" s="1225"/>
      <c r="E130" s="1265"/>
      <c r="F130" s="1249"/>
      <c r="G130" s="1250"/>
    </row>
    <row r="131" spans="1:7">
      <c r="A131" s="984"/>
      <c r="B131" s="997"/>
      <c r="C131" s="1247"/>
      <c r="D131" s="1225"/>
      <c r="E131" s="1262"/>
      <c r="F131" s="1249"/>
      <c r="G131" s="1250"/>
    </row>
    <row r="132" spans="1:7">
      <c r="A132" s="1831" t="s">
        <v>610</v>
      </c>
      <c r="B132" s="1832"/>
      <c r="C132" s="1832"/>
      <c r="D132" s="1832"/>
      <c r="E132" s="1832"/>
      <c r="F132" s="1833"/>
      <c r="G132" s="688">
        <f>SUM(G9:G131)</f>
        <v>2311450.7799999998</v>
      </c>
    </row>
  </sheetData>
  <mergeCells count="9">
    <mergeCell ref="F7:F8"/>
    <mergeCell ref="A1:G2"/>
    <mergeCell ref="A132:F132"/>
    <mergeCell ref="A7:A8"/>
    <mergeCell ref="B7:B8"/>
    <mergeCell ref="C7:C8"/>
    <mergeCell ref="D7:D8"/>
    <mergeCell ref="E7:E8"/>
    <mergeCell ref="G7:G8"/>
  </mergeCells>
  <phoneticPr fontId="33" type="noConversion"/>
  <pageMargins left="0.47244094488188981" right="0.43307086614173229" top="1.1023622047244095" bottom="0.74803149606299213" header="0.51181102362204722" footer="0.51181102362204722"/>
  <pageSetup scale="67" fitToHeight="0" orientation="portrait" horizontalDpi="4294967293"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1">
    <tabColor theme="9"/>
    <pageSetUpPr fitToPage="1"/>
  </sheetPr>
  <dimension ref="A1:Q57"/>
  <sheetViews>
    <sheetView showGridLines="0" topLeftCell="A34" zoomScale="155" zoomScaleNormal="155" zoomScaleSheetLayoutView="55" workbookViewId="0">
      <selection activeCell="L41" sqref="L41"/>
    </sheetView>
  </sheetViews>
  <sheetFormatPr defaultColWidth="8.8984375" defaultRowHeight="12.75"/>
  <cols>
    <col min="1" max="1" width="11.0546875" customWidth="1"/>
    <col min="2" max="2" width="29.9375" style="674" customWidth="1"/>
    <col min="3" max="3" width="14.29296875" style="674" customWidth="1"/>
    <col min="4" max="4" width="13.34765625" customWidth="1"/>
    <col min="5" max="5" width="9.03515625" customWidth="1"/>
    <col min="6" max="6" width="13.34765625" customWidth="1"/>
    <col min="7" max="8" width="9.03515625" customWidth="1"/>
    <col min="9" max="9" width="8.4921875" customWidth="1"/>
    <col min="10" max="10" width="11.59375" customWidth="1"/>
    <col min="11" max="11" width="6.47265625" customWidth="1"/>
    <col min="12" max="12" width="8.62890625" customWidth="1"/>
    <col min="13" max="13" width="10.3828125" customWidth="1"/>
    <col min="16" max="16" width="11.0546875" customWidth="1"/>
  </cols>
  <sheetData>
    <row r="1" spans="1:17" ht="37.5" customHeight="1">
      <c r="A1" s="1854" t="s">
        <v>731</v>
      </c>
      <c r="B1" s="1855"/>
      <c r="C1" s="1855"/>
      <c r="D1" s="1855"/>
      <c r="E1" s="1855"/>
      <c r="F1" s="1855"/>
      <c r="G1" s="1855"/>
      <c r="H1" s="1855"/>
      <c r="I1" s="1855"/>
      <c r="J1" s="1855"/>
      <c r="K1" s="1855"/>
      <c r="L1" s="1855"/>
      <c r="M1" s="1856"/>
    </row>
    <row r="2" spans="1:17" ht="6.75" customHeight="1">
      <c r="A2" s="669"/>
      <c r="B2" s="670"/>
      <c r="C2" s="670"/>
      <c r="D2" s="660"/>
      <c r="E2" s="660"/>
      <c r="F2" s="660"/>
      <c r="G2" s="660"/>
      <c r="H2" s="670"/>
      <c r="I2" s="660"/>
      <c r="J2" s="660"/>
      <c r="K2" s="660"/>
      <c r="L2" s="660"/>
      <c r="M2" s="671"/>
    </row>
    <row r="3" spans="1:17" ht="17.25" customHeight="1">
      <c r="A3" s="669"/>
      <c r="B3" s="670" t="s">
        <v>733</v>
      </c>
      <c r="C3" s="670"/>
      <c r="D3" s="1860" t="str">
        <f>'DATA SHEET'!F4</f>
        <v>ENERCAPITA HZ SUNSET 14-31-69-19</v>
      </c>
      <c r="E3" s="1860"/>
      <c r="F3" s="1860"/>
      <c r="G3" s="1860"/>
      <c r="H3" s="670" t="s">
        <v>6</v>
      </c>
      <c r="I3" s="1860" t="str">
        <f>'DATA SHEET'!F7</f>
        <v>E24DR186</v>
      </c>
      <c r="J3" s="1860"/>
      <c r="K3" s="660"/>
      <c r="L3" s="660"/>
      <c r="M3" s="671"/>
    </row>
    <row r="4" spans="1:17" ht="6.75" customHeight="1">
      <c r="A4" s="669"/>
      <c r="B4" s="670"/>
      <c r="C4" s="670"/>
      <c r="D4" s="660"/>
      <c r="E4" s="660"/>
      <c r="F4" s="660"/>
      <c r="G4" s="660"/>
      <c r="H4" s="670"/>
      <c r="I4" s="660"/>
      <c r="J4" s="660"/>
      <c r="K4" s="660"/>
      <c r="L4" s="660"/>
      <c r="M4" s="671"/>
    </row>
    <row r="5" spans="1:17" ht="30" customHeight="1">
      <c r="A5" s="672" t="s">
        <v>356</v>
      </c>
      <c r="B5" s="673" t="s">
        <v>729</v>
      </c>
      <c r="C5" s="673" t="s">
        <v>279</v>
      </c>
      <c r="D5" s="673" t="s">
        <v>716</v>
      </c>
      <c r="E5" s="673" t="s">
        <v>717</v>
      </c>
      <c r="F5" s="672" t="s">
        <v>95</v>
      </c>
      <c r="G5" s="672" t="s">
        <v>717</v>
      </c>
      <c r="H5" s="673" t="s">
        <v>727</v>
      </c>
      <c r="I5" s="673" t="s">
        <v>728</v>
      </c>
      <c r="J5" s="672" t="s">
        <v>715</v>
      </c>
      <c r="K5" s="672" t="s">
        <v>720</v>
      </c>
      <c r="L5" s="672" t="s">
        <v>719</v>
      </c>
      <c r="M5" s="672" t="s">
        <v>581</v>
      </c>
    </row>
    <row r="6" spans="1:17" s="674" customFormat="1" ht="22.5" customHeight="1">
      <c r="A6" s="996">
        <v>45531</v>
      </c>
      <c r="B6" s="770" t="s">
        <v>1332</v>
      </c>
      <c r="C6" s="652">
        <v>6709</v>
      </c>
      <c r="D6" s="652" t="s">
        <v>1085</v>
      </c>
      <c r="E6" s="653">
        <f>IF(D6="","",IF(VLOOKUP(D6,'DATA SHEET'!$BD$32:$BE$47,2,FALSE)="","N/A",VLOOKUP(D6,'DATA SHEET'!$BD$32:$BE$47,2,FALSE)))</f>
        <v>0</v>
      </c>
      <c r="F6" s="651" t="s">
        <v>1109</v>
      </c>
      <c r="G6" s="654" t="str">
        <f>IF(F6="","",IF(VLOOKUP(F6,'DATA SHEET'!$BD$32:$BE$47,2,FALSE)="","N/A",VLOOKUP(F6,'DATA SHEET'!$BD$32:$BE$47,2,FALSE)))</f>
        <v>E24DR186</v>
      </c>
      <c r="H6" s="686">
        <v>48</v>
      </c>
      <c r="I6" s="758">
        <v>570.58000000000004</v>
      </c>
      <c r="J6" s="771">
        <v>133</v>
      </c>
      <c r="K6" s="771" t="s">
        <v>438</v>
      </c>
      <c r="L6" s="770" t="s">
        <v>474</v>
      </c>
      <c r="M6" s="656">
        <f>IF(H6="","",IF(K6=$P$6,J6*I6,IF(K6=$P$7,J6*H6)))</f>
        <v>75887.14</v>
      </c>
      <c r="P6" s="675" t="s">
        <v>438</v>
      </c>
      <c r="Q6" s="675" t="s">
        <v>474</v>
      </c>
    </row>
    <row r="7" spans="1:17" s="674" customFormat="1" ht="22.5" customHeight="1">
      <c r="A7" s="996">
        <v>45536</v>
      </c>
      <c r="B7" s="770" t="s">
        <v>1353</v>
      </c>
      <c r="C7" s="651" t="s">
        <v>1354</v>
      </c>
      <c r="D7" s="652" t="s">
        <v>1355</v>
      </c>
      <c r="E7" s="653">
        <f>IF(D7="","",IF(VLOOKUP(D7,'DATA SHEET'!$BD$32:$BE$47,2,FALSE)="","N/A",VLOOKUP(D7,'DATA SHEET'!$BD$32:$BE$47,2,FALSE)))</f>
        <v>0</v>
      </c>
      <c r="F7" s="651" t="s">
        <v>1109</v>
      </c>
      <c r="G7" s="654" t="str">
        <f>IF(F7="","",IF(VLOOKUP(F7,'DATA SHEET'!$BD$32:$BE$47,2,FALSE)="","N/A",VLOOKUP(F7,'DATA SHEET'!$BD$32:$BE$47,2,FALSE)))</f>
        <v>E24DR186</v>
      </c>
      <c r="H7" s="686">
        <v>146</v>
      </c>
      <c r="I7" s="757">
        <v>1739.14</v>
      </c>
      <c r="J7" s="771">
        <v>95</v>
      </c>
      <c r="K7" s="771" t="s">
        <v>438</v>
      </c>
      <c r="L7" s="770" t="s">
        <v>474</v>
      </c>
      <c r="M7" s="656">
        <f t="shared" ref="M7:M29" si="0">IF(H7="","",IF(K7=$P$6,J7*I7,IF(K7=$P$7,J7*H7)))</f>
        <v>165218.30000000002</v>
      </c>
      <c r="P7" s="675" t="s">
        <v>718</v>
      </c>
      <c r="Q7" s="675" t="s">
        <v>721</v>
      </c>
    </row>
    <row r="8" spans="1:17" s="674" customFormat="1" ht="22.5" customHeight="1">
      <c r="A8" s="996"/>
      <c r="B8" s="770"/>
      <c r="C8" s="651"/>
      <c r="D8" s="651"/>
      <c r="E8" s="653" t="str">
        <f>IF(D8="","",IF(VLOOKUP(D8,'DATA SHEET'!$BD$32:$BE$47,2,FALSE)="","N/A",VLOOKUP(D8,'DATA SHEET'!$BD$32:$BE$47,2,FALSE)))</f>
        <v/>
      </c>
      <c r="F8" s="651"/>
      <c r="G8" s="654" t="str">
        <f>IF(F8="","",IF(VLOOKUP(F8,'DATA SHEET'!$BD$32:$BE$47,2,FALSE)="","N/A",VLOOKUP(F8,'DATA SHEET'!$BD$32:$BE$47,2,FALSE)))</f>
        <v/>
      </c>
      <c r="H8" s="686"/>
      <c r="I8" s="758"/>
      <c r="J8" s="771"/>
      <c r="K8" s="771"/>
      <c r="L8" s="770"/>
      <c r="M8" s="656" t="str">
        <f t="shared" si="0"/>
        <v/>
      </c>
      <c r="P8" s="675"/>
      <c r="Q8" s="675" t="s">
        <v>484</v>
      </c>
    </row>
    <row r="9" spans="1:17" s="674" customFormat="1" ht="22.5" customHeight="1">
      <c r="A9" s="996"/>
      <c r="B9" s="770"/>
      <c r="C9" s="652"/>
      <c r="D9" s="651"/>
      <c r="E9" s="653" t="str">
        <f>IF(D9="","",IF(VLOOKUP(D9,'DATA SHEET'!$BD$32:$BE$47,2,FALSE)="","N/A",VLOOKUP(D9,'DATA SHEET'!$BD$32:$BE$47,2,FALSE)))</f>
        <v/>
      </c>
      <c r="F9" s="651"/>
      <c r="G9" s="654" t="str">
        <f>IF(F9="","",IF(VLOOKUP(F9,'DATA SHEET'!$BD$32:$BE$47,2,FALSE)="","N/A",VLOOKUP(F9,'DATA SHEET'!$BD$32:$BE$47,2,FALSE)))</f>
        <v/>
      </c>
      <c r="H9" s="686"/>
      <c r="I9" s="758"/>
      <c r="J9" s="771"/>
      <c r="K9" s="771"/>
      <c r="L9" s="770"/>
      <c r="M9" s="656" t="str">
        <f t="shared" si="0"/>
        <v/>
      </c>
      <c r="Q9" s="675" t="s">
        <v>722</v>
      </c>
    </row>
    <row r="10" spans="1:17" s="674" customFormat="1" ht="22.5" customHeight="1">
      <c r="A10" s="996"/>
      <c r="B10" s="770"/>
      <c r="C10" s="770"/>
      <c r="D10" s="651"/>
      <c r="E10" s="653" t="str">
        <f>IF(D10="","",IF(VLOOKUP(D10,'DATA SHEET'!$BD$32:$BE$47,2,FALSE)="","N/A",VLOOKUP(D10,'DATA SHEET'!$BD$32:$BE$47,2,FALSE)))</f>
        <v/>
      </c>
      <c r="F10" s="651"/>
      <c r="G10" s="654" t="str">
        <f>IF(F10="","",IF(VLOOKUP(F10,'DATA SHEET'!$BD$32:$BE$47,2,FALSE)="","N/A",VLOOKUP(F10,'DATA SHEET'!$BD$32:$BE$47,2,FALSE)))</f>
        <v/>
      </c>
      <c r="H10" s="686"/>
      <c r="I10" s="758"/>
      <c r="J10" s="771"/>
      <c r="K10" s="771"/>
      <c r="L10" s="770"/>
      <c r="M10" s="656" t="str">
        <f t="shared" si="0"/>
        <v/>
      </c>
      <c r="Q10" s="675" t="s">
        <v>723</v>
      </c>
    </row>
    <row r="11" spans="1:17" s="674" customFormat="1" ht="22.5" customHeight="1">
      <c r="A11" s="996"/>
      <c r="B11" s="770"/>
      <c r="C11" s="770"/>
      <c r="D11" s="651"/>
      <c r="E11" s="653" t="str">
        <f>IF(D11="","",IF(VLOOKUP(D11,'DATA SHEET'!$BD$32:$BE$47,2,FALSE)="","N/A",VLOOKUP(D11,'DATA SHEET'!$BD$32:$BE$47,2,FALSE)))</f>
        <v/>
      </c>
      <c r="F11" s="651"/>
      <c r="G11" s="654" t="str">
        <f>IF(F11="","",IF(VLOOKUP(F11,'DATA SHEET'!$BD$32:$BE$47,2,FALSE)="","N/A",VLOOKUP(F11,'DATA SHEET'!$BD$32:$BE$47,2,FALSE)))</f>
        <v/>
      </c>
      <c r="H11" s="686"/>
      <c r="I11" s="758"/>
      <c r="J11" s="771"/>
      <c r="K11" s="771"/>
      <c r="L11" s="770"/>
      <c r="M11" s="656" t="str">
        <f t="shared" si="0"/>
        <v/>
      </c>
      <c r="Q11" s="675"/>
    </row>
    <row r="12" spans="1:17" s="674" customFormat="1" ht="22.5" customHeight="1">
      <c r="A12" s="996"/>
      <c r="B12" s="770"/>
      <c r="C12" s="651"/>
      <c r="D12" s="651"/>
      <c r="E12" s="653" t="str">
        <f>IF(D12="","",IF(VLOOKUP(D12,'DATA SHEET'!$BD$32:$BE$47,2,FALSE)="","N/A",VLOOKUP(D12,'DATA SHEET'!$BD$32:$BE$47,2,FALSE)))</f>
        <v/>
      </c>
      <c r="F12" s="651"/>
      <c r="G12" s="654" t="str">
        <f>IF(F12="","",IF(VLOOKUP(F12,'DATA SHEET'!$BD$32:$BE$47,2,FALSE)="","N/A",VLOOKUP(F12,'DATA SHEET'!$BD$32:$BE$47,2,FALSE)))</f>
        <v/>
      </c>
      <c r="H12" s="686"/>
      <c r="I12" s="758"/>
      <c r="J12" s="771"/>
      <c r="K12" s="771"/>
      <c r="L12" s="770"/>
      <c r="M12" s="656" t="str">
        <f t="shared" si="0"/>
        <v/>
      </c>
      <c r="P12" s="675"/>
      <c r="Q12" s="675"/>
    </row>
    <row r="13" spans="1:17" s="674" customFormat="1" ht="22.5" customHeight="1">
      <c r="A13" s="1836" t="s">
        <v>752</v>
      </c>
      <c r="B13" s="1861"/>
      <c r="C13" s="1861"/>
      <c r="D13" s="1861"/>
      <c r="E13" s="1861"/>
      <c r="F13" s="1861"/>
      <c r="G13" s="1861"/>
      <c r="H13" s="1861"/>
      <c r="I13" s="1861"/>
      <c r="J13" s="1861"/>
      <c r="K13" s="1861"/>
      <c r="L13" s="1862"/>
      <c r="M13" s="656"/>
      <c r="P13" s="675"/>
      <c r="Q13" s="675"/>
    </row>
    <row r="14" spans="1:17" s="674" customFormat="1" ht="22.5" customHeight="1">
      <c r="A14" s="1836" t="s">
        <v>753</v>
      </c>
      <c r="B14" s="1837"/>
      <c r="C14" s="1837"/>
      <c r="D14" s="1837"/>
      <c r="E14" s="1837"/>
      <c r="F14" s="1837"/>
      <c r="G14" s="1837"/>
      <c r="H14" s="1837"/>
      <c r="I14" s="1837"/>
      <c r="J14" s="1837"/>
      <c r="K14" s="1837"/>
      <c r="L14" s="1838"/>
      <c r="M14" s="656"/>
      <c r="P14" s="675"/>
      <c r="Q14" s="675"/>
    </row>
    <row r="15" spans="1:17" s="674" customFormat="1" ht="22.5" customHeight="1">
      <c r="A15" s="764"/>
      <c r="B15" s="651"/>
      <c r="C15" s="651"/>
      <c r="D15" s="651"/>
      <c r="E15" s="653" t="str">
        <f>IF(D15="","",IF(VLOOKUP(D15,'DATA SHEET'!$BD$32:$BE$47,2,FALSE)="","N/A",VLOOKUP(D15,'DATA SHEET'!$BD$32:$BE$47,2,FALSE)))</f>
        <v/>
      </c>
      <c r="F15" s="651"/>
      <c r="G15" s="654" t="str">
        <f>IF(F15="","",IF(VLOOKUP(F15,'DATA SHEET'!$BD$32:$BE$47,2,FALSE)="","N/A",VLOOKUP(F15,'DATA SHEET'!$BD$32:$BE$47,2,FALSE)))</f>
        <v/>
      </c>
      <c r="H15" s="686"/>
      <c r="I15" s="758"/>
      <c r="J15" s="655"/>
      <c r="K15" s="651"/>
      <c r="L15" s="651"/>
      <c r="M15" s="656" t="str">
        <f t="shared" si="0"/>
        <v/>
      </c>
      <c r="P15" s="675"/>
      <c r="Q15" s="675"/>
    </row>
    <row r="16" spans="1:17" s="674" customFormat="1" ht="22.5" customHeight="1">
      <c r="A16" s="764"/>
      <c r="B16" s="651"/>
      <c r="C16" s="651"/>
      <c r="D16" s="651"/>
      <c r="E16" s="653" t="str">
        <f>IF(D16="","",IF(VLOOKUP(D16,'DATA SHEET'!$BD$32:$BE$47,2,FALSE)="","N/A",VLOOKUP(D16,'DATA SHEET'!$BD$32:$BE$47,2,FALSE)))</f>
        <v/>
      </c>
      <c r="F16" s="651"/>
      <c r="G16" s="654" t="str">
        <f>IF(F16="","",IF(VLOOKUP(F16,'DATA SHEET'!$BD$32:$BE$47,2,FALSE)="","N/A",VLOOKUP(F16,'DATA SHEET'!$BD$32:$BE$47,2,FALSE)))</f>
        <v/>
      </c>
      <c r="H16" s="686"/>
      <c r="I16" s="758"/>
      <c r="J16" s="655"/>
      <c r="K16" s="651"/>
      <c r="L16" s="651"/>
      <c r="M16" s="656" t="str">
        <f t="shared" si="0"/>
        <v/>
      </c>
      <c r="P16" s="675"/>
      <c r="Q16" s="675"/>
    </row>
    <row r="17" spans="1:17" s="674" customFormat="1" ht="22.5" customHeight="1">
      <c r="A17" s="764"/>
      <c r="B17" s="651"/>
      <c r="C17" s="651"/>
      <c r="D17" s="651"/>
      <c r="E17" s="653" t="str">
        <f>IF(D17="","",IF(VLOOKUP(D17,'DATA SHEET'!$BD$32:$BE$47,2,FALSE)="","N/A",VLOOKUP(D17,'DATA SHEET'!$BD$32:$BE$47,2,FALSE)))</f>
        <v/>
      </c>
      <c r="F17" s="651"/>
      <c r="G17" s="654" t="str">
        <f>IF(F17="","",IF(VLOOKUP(F17,'DATA SHEET'!$BD$32:$BE$47,2,FALSE)="","N/A",VLOOKUP(F17,'DATA SHEET'!$BD$32:$BE$47,2,FALSE)))</f>
        <v/>
      </c>
      <c r="H17" s="686"/>
      <c r="I17" s="758"/>
      <c r="J17" s="655"/>
      <c r="K17" s="651"/>
      <c r="L17" s="651"/>
      <c r="M17" s="656" t="str">
        <f t="shared" si="0"/>
        <v/>
      </c>
      <c r="P17" s="675"/>
      <c r="Q17" s="675"/>
    </row>
    <row r="18" spans="1:17" s="674" customFormat="1" ht="22.5" customHeight="1">
      <c r="A18" s="764"/>
      <c r="B18" s="651"/>
      <c r="C18" s="651"/>
      <c r="D18" s="651"/>
      <c r="E18" s="653" t="str">
        <f>IF(D18="","",IF(VLOOKUP(D18,'DATA SHEET'!$BD$32:$BE$47,2,FALSE)="","N/A",VLOOKUP(D18,'DATA SHEET'!$BD$32:$BE$47,2,FALSE)))</f>
        <v/>
      </c>
      <c r="F18" s="651"/>
      <c r="G18" s="654" t="str">
        <f>IF(F18="","",IF(VLOOKUP(F18,'DATA SHEET'!$BD$32:$BE$47,2,FALSE)="","N/A",VLOOKUP(F18,'DATA SHEET'!$BD$32:$BE$47,2,FALSE)))</f>
        <v/>
      </c>
      <c r="H18" s="686"/>
      <c r="I18" s="758"/>
      <c r="J18" s="655"/>
      <c r="K18" s="651"/>
      <c r="L18" s="651"/>
      <c r="M18" s="656" t="str">
        <f t="shared" si="0"/>
        <v/>
      </c>
      <c r="Q18" s="675"/>
    </row>
    <row r="19" spans="1:17" s="674" customFormat="1" ht="22.5" customHeight="1">
      <c r="A19" s="764"/>
      <c r="B19" s="651"/>
      <c r="C19" s="651"/>
      <c r="D19" s="651"/>
      <c r="E19" s="653" t="str">
        <f>IF(D19="","",IF(VLOOKUP(D19,'DATA SHEET'!$BD$32:$BE$47,2,FALSE)="","N/A",VLOOKUP(D19,'DATA SHEET'!$BD$32:$BE$47,2,FALSE)))</f>
        <v/>
      </c>
      <c r="F19" s="651"/>
      <c r="G19" s="654" t="str">
        <f>IF(F19="","",IF(VLOOKUP(F19,'DATA SHEET'!$BD$32:$BE$47,2,FALSE)="","N/A",VLOOKUP(F19,'DATA SHEET'!$BD$32:$BE$47,2,FALSE)))</f>
        <v/>
      </c>
      <c r="H19" s="686"/>
      <c r="I19" s="758"/>
      <c r="J19" s="655"/>
      <c r="K19" s="651"/>
      <c r="L19" s="651"/>
      <c r="M19" s="656" t="str">
        <f t="shared" si="0"/>
        <v/>
      </c>
      <c r="Q19" s="675"/>
    </row>
    <row r="20" spans="1:17" s="674" customFormat="1" ht="22.5" customHeight="1">
      <c r="A20" s="764"/>
      <c r="B20" s="651"/>
      <c r="C20" s="651"/>
      <c r="D20" s="651"/>
      <c r="E20" s="653" t="str">
        <f>IF(D20="","",IF(VLOOKUP(D20,'DATA SHEET'!$BD$32:$BE$47,2,FALSE)="","N/A",VLOOKUP(D20,'DATA SHEET'!$BD$32:$BE$47,2,FALSE)))</f>
        <v/>
      </c>
      <c r="F20" s="651"/>
      <c r="G20" s="654" t="str">
        <f>IF(F20="","",IF(VLOOKUP(F20,'DATA SHEET'!$BD$32:$BE$47,2,FALSE)="","N/A",VLOOKUP(F20,'DATA SHEET'!$BD$32:$BE$47,2,FALSE)))</f>
        <v/>
      </c>
      <c r="H20" s="686"/>
      <c r="I20" s="758"/>
      <c r="J20" s="655"/>
      <c r="K20" s="651"/>
      <c r="L20" s="651"/>
      <c r="M20" s="656" t="str">
        <f t="shared" si="0"/>
        <v/>
      </c>
      <c r="Q20" s="675"/>
    </row>
    <row r="21" spans="1:17" s="674" customFormat="1" ht="22.5" customHeight="1">
      <c r="A21" s="764"/>
      <c r="B21" s="651"/>
      <c r="C21" s="651"/>
      <c r="D21" s="651"/>
      <c r="E21" s="653" t="str">
        <f>IF(D21="","",IF(VLOOKUP(D21,'DATA SHEET'!$BD$32:$BE$47,2,FALSE)="","N/A",VLOOKUP(D21,'DATA SHEET'!$BD$32:$BE$47,2,FALSE)))</f>
        <v/>
      </c>
      <c r="F21" s="651"/>
      <c r="G21" s="654" t="str">
        <f>IF(F21="","",IF(VLOOKUP(F21,'DATA SHEET'!$BD$32:$BE$47,2,FALSE)="","N/A",VLOOKUP(F21,'DATA SHEET'!$BD$32:$BE$47,2,FALSE)))</f>
        <v/>
      </c>
      <c r="H21" s="686"/>
      <c r="I21" s="758"/>
      <c r="J21" s="655"/>
      <c r="K21" s="651"/>
      <c r="L21" s="651"/>
      <c r="M21" s="656" t="str">
        <f t="shared" si="0"/>
        <v/>
      </c>
      <c r="Q21" s="675"/>
    </row>
    <row r="22" spans="1:17" s="674" customFormat="1" ht="22.5" customHeight="1">
      <c r="A22" s="764"/>
      <c r="B22" s="651"/>
      <c r="C22" s="651"/>
      <c r="D22" s="651"/>
      <c r="E22" s="653" t="str">
        <f>IF(D22="","",IF(VLOOKUP(D22,'DATA SHEET'!$BD$32:$BE$47,2,FALSE)="","N/A",VLOOKUP(D22,'DATA SHEET'!$BD$32:$BE$47,2,FALSE)))</f>
        <v/>
      </c>
      <c r="F22" s="651"/>
      <c r="G22" s="654" t="str">
        <f>IF(F22="","",IF(VLOOKUP(F22,'DATA SHEET'!$BD$32:$BE$47,2,FALSE)="","N/A",VLOOKUP(F22,'DATA SHEET'!$BD$32:$BE$47,2,FALSE)))</f>
        <v/>
      </c>
      <c r="H22" s="686"/>
      <c r="I22" s="758"/>
      <c r="J22" s="655"/>
      <c r="K22" s="651"/>
      <c r="L22" s="651"/>
      <c r="M22" s="656" t="str">
        <f t="shared" si="0"/>
        <v/>
      </c>
      <c r="Q22" s="675"/>
    </row>
    <row r="23" spans="1:17" s="674" customFormat="1" ht="22.5" customHeight="1">
      <c r="A23" s="764"/>
      <c r="B23" s="651"/>
      <c r="C23" s="651"/>
      <c r="D23" s="651"/>
      <c r="E23" s="653" t="str">
        <f>IF(D23="","",IF(VLOOKUP(D23,'DATA SHEET'!$BD$32:$BE$47,2,FALSE)="","N/A",VLOOKUP(D23,'DATA SHEET'!$BD$32:$BE$47,2,FALSE)))</f>
        <v/>
      </c>
      <c r="F23" s="651"/>
      <c r="G23" s="654" t="str">
        <f>IF(F23="","",IF(VLOOKUP(F23,'DATA SHEET'!$BD$32:$BE$47,2,FALSE)="","N/A",VLOOKUP(F23,'DATA SHEET'!$BD$32:$BE$47,2,FALSE)))</f>
        <v/>
      </c>
      <c r="H23" s="686"/>
      <c r="I23" s="758"/>
      <c r="J23" s="655"/>
      <c r="K23" s="651"/>
      <c r="L23" s="651"/>
      <c r="M23" s="656" t="str">
        <f t="shared" si="0"/>
        <v/>
      </c>
      <c r="Q23" s="675"/>
    </row>
    <row r="24" spans="1:17" s="674" customFormat="1" ht="22.5" customHeight="1">
      <c r="A24" s="764"/>
      <c r="B24" s="651"/>
      <c r="C24" s="651"/>
      <c r="D24" s="651"/>
      <c r="E24" s="653" t="str">
        <f>IF(D24="","",IF(VLOOKUP(D24,'DATA SHEET'!$BD$32:$BE$47,2,FALSE)="","N/A",VLOOKUP(D24,'DATA SHEET'!$BD$32:$BE$47,2,FALSE)))</f>
        <v/>
      </c>
      <c r="F24" s="651"/>
      <c r="G24" s="654" t="str">
        <f>IF(F24="","",IF(VLOOKUP(F24,'DATA SHEET'!$BD$32:$BE$47,2,FALSE)="","N/A",VLOOKUP(F24,'DATA SHEET'!$BD$32:$BE$47,2,FALSE)))</f>
        <v/>
      </c>
      <c r="H24" s="686"/>
      <c r="I24" s="758"/>
      <c r="J24" s="655"/>
      <c r="K24" s="651"/>
      <c r="L24" s="651"/>
      <c r="M24" s="656" t="str">
        <f t="shared" si="0"/>
        <v/>
      </c>
      <c r="Q24" s="675"/>
    </row>
    <row r="25" spans="1:17" s="674" customFormat="1" ht="22.5" customHeight="1">
      <c r="A25" s="764"/>
      <c r="B25" s="651"/>
      <c r="C25" s="651"/>
      <c r="D25" s="651"/>
      <c r="E25" s="653" t="str">
        <f>IF(D25="","",IF(VLOOKUP(D25,'DATA SHEET'!$BD$32:$BE$47,2,FALSE)="","N/A",VLOOKUP(D25,'DATA SHEET'!$BD$32:$BE$47,2,FALSE)))</f>
        <v/>
      </c>
      <c r="F25" s="651"/>
      <c r="G25" s="654" t="str">
        <f>IF(F25="","",IF(VLOOKUP(F25,'DATA SHEET'!$BD$32:$BE$47,2,FALSE)="","N/A",VLOOKUP(F25,'DATA SHEET'!$BD$32:$BE$47,2,FALSE)))</f>
        <v/>
      </c>
      <c r="H25" s="686"/>
      <c r="I25" s="758"/>
      <c r="J25" s="655"/>
      <c r="K25" s="651"/>
      <c r="L25" s="651"/>
      <c r="M25" s="656" t="str">
        <f t="shared" si="0"/>
        <v/>
      </c>
      <c r="Q25" s="675"/>
    </row>
    <row r="26" spans="1:17" s="674" customFormat="1" ht="22.5" customHeight="1">
      <c r="A26" s="764"/>
      <c r="B26" s="651"/>
      <c r="C26" s="651"/>
      <c r="D26" s="651"/>
      <c r="E26" s="653" t="str">
        <f>IF(D26="","",IF(VLOOKUP(D26,'DATA SHEET'!$BD$32:$BE$47,2,FALSE)="","N/A",VLOOKUP(D26,'DATA SHEET'!$BD$32:$BE$47,2,FALSE)))</f>
        <v/>
      </c>
      <c r="F26" s="651"/>
      <c r="G26" s="654" t="str">
        <f>IF(F26="","",IF(VLOOKUP(F26,'DATA SHEET'!$BD$32:$BE$47,2,FALSE)="","N/A",VLOOKUP(F26,'DATA SHEET'!$BD$32:$BE$47,2,FALSE)))</f>
        <v/>
      </c>
      <c r="H26" s="686"/>
      <c r="I26" s="758"/>
      <c r="J26" s="655"/>
      <c r="K26" s="651"/>
      <c r="L26" s="651"/>
      <c r="M26" s="656" t="str">
        <f t="shared" si="0"/>
        <v/>
      </c>
      <c r="Q26" s="675"/>
    </row>
    <row r="27" spans="1:17" s="674" customFormat="1" ht="22.5" customHeight="1">
      <c r="A27" s="764"/>
      <c r="B27" s="651"/>
      <c r="C27" s="651"/>
      <c r="D27" s="651"/>
      <c r="E27" s="653" t="str">
        <f>IF(D27="","",IF(VLOOKUP(D27,'DATA SHEET'!$BD$32:$BE$47,2,FALSE)="","N/A",VLOOKUP(D27,'DATA SHEET'!$BD$32:$BE$47,2,FALSE)))</f>
        <v/>
      </c>
      <c r="F27" s="651"/>
      <c r="G27" s="654" t="str">
        <f>IF(F27="","",IF(VLOOKUP(F27,'DATA SHEET'!$BD$32:$BE$47,2,FALSE)="","N/A",VLOOKUP(F27,'DATA SHEET'!$BD$32:$BE$47,2,FALSE)))</f>
        <v/>
      </c>
      <c r="H27" s="686"/>
      <c r="I27" s="758"/>
      <c r="J27" s="655"/>
      <c r="K27" s="651"/>
      <c r="L27" s="651"/>
      <c r="M27" s="656" t="str">
        <f t="shared" si="0"/>
        <v/>
      </c>
      <c r="Q27" s="675"/>
    </row>
    <row r="28" spans="1:17" s="674" customFormat="1" ht="22.5" customHeight="1">
      <c r="A28" s="764"/>
      <c r="B28" s="651"/>
      <c r="C28" s="651"/>
      <c r="D28" s="651"/>
      <c r="E28" s="653" t="str">
        <f>IF(D28="","",IF(VLOOKUP(D28,'DATA SHEET'!$BD$32:$BE$47,2,FALSE)="","N/A",VLOOKUP(D28,'DATA SHEET'!$BD$32:$BE$47,2,FALSE)))</f>
        <v/>
      </c>
      <c r="F28" s="651"/>
      <c r="G28" s="654" t="str">
        <f>IF(F28="","",IF(VLOOKUP(F28,'DATA SHEET'!$BD$32:$BE$47,2,FALSE)="","N/A",VLOOKUP(F28,'DATA SHEET'!$BD$32:$BE$47,2,FALSE)))</f>
        <v/>
      </c>
      <c r="H28" s="686"/>
      <c r="I28" s="758"/>
      <c r="J28" s="655"/>
      <c r="K28" s="651"/>
      <c r="L28" s="651"/>
      <c r="M28" s="656" t="str">
        <f t="shared" si="0"/>
        <v/>
      </c>
      <c r="Q28" s="675"/>
    </row>
    <row r="29" spans="1:17" s="674" customFormat="1" ht="22.5" customHeight="1">
      <c r="A29" s="764"/>
      <c r="B29" s="651"/>
      <c r="C29" s="651"/>
      <c r="D29" s="651"/>
      <c r="E29" s="653" t="str">
        <f>IF(D29="","",IF(VLOOKUP(D29,'DATA SHEET'!$BD$32:$BE$47,2,FALSE)="","N/A",VLOOKUP(D29,'DATA SHEET'!$BD$32:$BE$47,2,FALSE)))</f>
        <v/>
      </c>
      <c r="F29" s="651"/>
      <c r="G29" s="654" t="str">
        <f>IF(F29="","",IF(VLOOKUP(F29,'DATA SHEET'!$BD$32:$BE$47,2,FALSE)="","N/A",VLOOKUP(F29,'DATA SHEET'!$BD$32:$BE$47,2,FALSE)))</f>
        <v/>
      </c>
      <c r="H29" s="686"/>
      <c r="I29" s="758"/>
      <c r="J29" s="655"/>
      <c r="K29" s="651"/>
      <c r="L29" s="651"/>
      <c r="M29" s="656" t="str">
        <f t="shared" si="0"/>
        <v/>
      </c>
      <c r="Q29" s="675"/>
    </row>
    <row r="30" spans="1:17" s="674" customFormat="1" ht="22.5" customHeight="1">
      <c r="A30" s="1839" t="s">
        <v>752</v>
      </c>
      <c r="B30" s="1840"/>
      <c r="C30" s="1840"/>
      <c r="D30" s="1840"/>
      <c r="E30" s="1840"/>
      <c r="F30" s="1840"/>
      <c r="G30" s="1840"/>
      <c r="H30" s="1840"/>
      <c r="I30" s="1840"/>
      <c r="J30" s="1840"/>
      <c r="K30" s="1840"/>
      <c r="L30" s="1841"/>
      <c r="M30" s="656"/>
      <c r="Q30" s="675"/>
    </row>
    <row r="31" spans="1:17" s="674" customFormat="1" ht="22.5" customHeight="1">
      <c r="A31" s="1839" t="s">
        <v>754</v>
      </c>
      <c r="B31" s="1840"/>
      <c r="C31" s="1840"/>
      <c r="D31" s="1840"/>
      <c r="E31" s="1840"/>
      <c r="F31" s="1840"/>
      <c r="G31" s="1840"/>
      <c r="H31" s="1840"/>
      <c r="I31" s="1840"/>
      <c r="J31" s="1840"/>
      <c r="K31" s="1840"/>
      <c r="L31" s="1841"/>
      <c r="M31" s="656"/>
      <c r="Q31" s="675"/>
    </row>
    <row r="32" spans="1:17" ht="15.95" customHeight="1">
      <c r="A32" s="676"/>
      <c r="B32" s="677"/>
      <c r="C32" s="677"/>
      <c r="D32" s="678"/>
      <c r="E32" s="678"/>
      <c r="F32" s="678"/>
      <c r="G32" s="678"/>
      <c r="H32" s="678"/>
      <c r="I32" s="678"/>
      <c r="J32" s="678"/>
      <c r="K32" s="678"/>
      <c r="L32" s="679" t="s">
        <v>730</v>
      </c>
      <c r="M32" s="645">
        <f>M31+M30+M14+M13</f>
        <v>0</v>
      </c>
    </row>
    <row r="33" spans="1:13" ht="15.95" customHeight="1">
      <c r="A33" s="680" t="s">
        <v>97</v>
      </c>
      <c r="B33" s="681"/>
      <c r="C33" s="681"/>
      <c r="D33" s="682"/>
      <c r="E33" s="682"/>
      <c r="F33" s="682"/>
      <c r="G33" s="682"/>
      <c r="H33" s="682"/>
      <c r="I33" s="682"/>
      <c r="J33" s="682"/>
      <c r="K33" s="682"/>
      <c r="L33" s="682"/>
      <c r="M33" s="683"/>
    </row>
    <row r="34" spans="1:13" ht="37.5" customHeight="1">
      <c r="A34" s="1857" t="s">
        <v>732</v>
      </c>
      <c r="B34" s="1858"/>
      <c r="C34" s="1858"/>
      <c r="D34" s="1858"/>
      <c r="E34" s="1858"/>
      <c r="F34" s="1858"/>
      <c r="G34" s="1858"/>
      <c r="H34" s="1858"/>
      <c r="I34" s="1858"/>
      <c r="J34" s="1858"/>
      <c r="K34" s="1858"/>
      <c r="L34" s="1858"/>
      <c r="M34" s="1859"/>
    </row>
    <row r="35" spans="1:13" s="674" customFormat="1" ht="22.5" customHeight="1">
      <c r="A35" s="684" t="s">
        <v>356</v>
      </c>
      <c r="B35" s="685" t="s">
        <v>729</v>
      </c>
      <c r="C35" s="673" t="s">
        <v>279</v>
      </c>
      <c r="D35" s="685" t="s">
        <v>716</v>
      </c>
      <c r="E35" s="685" t="s">
        <v>717</v>
      </c>
      <c r="F35" s="684" t="s">
        <v>95</v>
      </c>
      <c r="G35" s="684" t="s">
        <v>717</v>
      </c>
      <c r="H35" s="685" t="s">
        <v>727</v>
      </c>
      <c r="I35" s="685" t="s">
        <v>728</v>
      </c>
      <c r="J35" s="684" t="s">
        <v>715</v>
      </c>
      <c r="K35" s="684" t="s">
        <v>720</v>
      </c>
      <c r="L35" s="684" t="s">
        <v>719</v>
      </c>
      <c r="M35" s="684" t="s">
        <v>581</v>
      </c>
    </row>
    <row r="36" spans="1:13" s="674" customFormat="1" ht="22.5" customHeight="1">
      <c r="A36" s="996">
        <v>45536</v>
      </c>
      <c r="B36" s="770" t="s">
        <v>1331</v>
      </c>
      <c r="C36" s="652"/>
      <c r="D36" s="651" t="s">
        <v>1109</v>
      </c>
      <c r="E36" s="653" t="str">
        <f>IF(D36="","",IF(VLOOKUP(D36,'DATA SHEET'!$BD$32:$BE$47,2,FALSE)="","N/A",VLOOKUP(D36,'DATA SHEET'!$BD$32:$BE$47,2,FALSE)))</f>
        <v>E24DR186</v>
      </c>
      <c r="F36" s="652" t="s">
        <v>1085</v>
      </c>
      <c r="G36" s="654">
        <f>IF(F36="","",IF(VLOOKUP(F36,'DATA SHEET'!$BD$32:$BE$47,2,FALSE)="","N/A",VLOOKUP(F36,'DATA SHEET'!$BD$32:$BE$47,2,FALSE)))</f>
        <v>0</v>
      </c>
      <c r="H36" s="686">
        <v>5</v>
      </c>
      <c r="I36" s="758">
        <v>58.99</v>
      </c>
      <c r="J36" s="771">
        <v>133</v>
      </c>
      <c r="K36" s="771" t="s">
        <v>438</v>
      </c>
      <c r="L36" s="651" t="s">
        <v>474</v>
      </c>
      <c r="M36" s="656">
        <f>IF(H36="","",IF(K36=$P$6,J36*I36,IF(K36=$P$7,J36*H36)))</f>
        <v>7845.67</v>
      </c>
    </row>
    <row r="37" spans="1:13" s="674" customFormat="1" ht="22.5" customHeight="1">
      <c r="A37" s="996">
        <v>45540</v>
      </c>
      <c r="B37" s="770" t="s">
        <v>1586</v>
      </c>
      <c r="C37" s="652"/>
      <c r="D37" s="651" t="s">
        <v>1109</v>
      </c>
      <c r="E37" s="653" t="str">
        <f>IF(D37="","",IF(VLOOKUP(D37,'DATA SHEET'!$BD$32:$BE$47,2,FALSE)="","N/A",VLOOKUP(D37,'DATA SHEET'!$BD$32:$BE$47,2,FALSE)))</f>
        <v>E24DR186</v>
      </c>
      <c r="F37" s="652" t="s">
        <v>1085</v>
      </c>
      <c r="G37" s="654">
        <f>IF(F37="","",IF(VLOOKUP(F37,'DATA SHEET'!$BD$32:$BE$47,2,FALSE)="","N/A",VLOOKUP(F37,'DATA SHEET'!$BD$32:$BE$47,2,FALSE)))</f>
        <v>0</v>
      </c>
      <c r="H37" s="686">
        <v>7</v>
      </c>
      <c r="I37" s="758">
        <v>82.6</v>
      </c>
      <c r="J37" s="771">
        <v>95</v>
      </c>
      <c r="K37" s="771" t="s">
        <v>438</v>
      </c>
      <c r="L37" s="652" t="s">
        <v>474</v>
      </c>
      <c r="M37" s="656">
        <f t="shared" ref="M37:M49" si="1">IF(H37="","",IF(K37=$P$6,J37*I37,IF(K37=$P$7,J37*H37)))</f>
        <v>7846.9999999999991</v>
      </c>
    </row>
    <row r="38" spans="1:13" s="674" customFormat="1" ht="22.5" customHeight="1">
      <c r="A38" s="996">
        <v>45546</v>
      </c>
      <c r="B38" s="770" t="s">
        <v>1813</v>
      </c>
      <c r="C38" s="652"/>
      <c r="D38" s="651" t="s">
        <v>1109</v>
      </c>
      <c r="E38" s="653" t="str">
        <f>IF(D38="","",IF(VLOOKUP(D38,'DATA SHEET'!$BD$32:$BE$47,2,FALSE)="","N/A",VLOOKUP(D38,'DATA SHEET'!$BD$32:$BE$47,2,FALSE)))</f>
        <v>E24DR186</v>
      </c>
      <c r="F38" s="651" t="s">
        <v>1096</v>
      </c>
      <c r="G38" s="654" t="str">
        <f>IF(F38="","",IF(VLOOKUP(F38,'DATA SHEET'!$BD$32:$BE$47,2,FALSE)="","N/A",VLOOKUP(F38,'DATA SHEET'!$BD$32:$BE$47,2,FALSE)))</f>
        <v>N/A</v>
      </c>
      <c r="H38" s="686">
        <v>28</v>
      </c>
      <c r="I38" s="758">
        <v>324.8</v>
      </c>
      <c r="J38" s="771">
        <v>59</v>
      </c>
      <c r="K38" s="655" t="s">
        <v>438</v>
      </c>
      <c r="L38" s="651" t="s">
        <v>474</v>
      </c>
      <c r="M38" s="656">
        <f t="shared" si="1"/>
        <v>19163.2</v>
      </c>
    </row>
    <row r="39" spans="1:13" s="674" customFormat="1" ht="22.5" customHeight="1">
      <c r="A39" s="1836" t="s">
        <v>755</v>
      </c>
      <c r="B39" s="1837"/>
      <c r="C39" s="1837"/>
      <c r="D39" s="1837"/>
      <c r="E39" s="1837"/>
      <c r="F39" s="1837"/>
      <c r="G39" s="1837"/>
      <c r="H39" s="1837"/>
      <c r="I39" s="1837"/>
      <c r="J39" s="1837"/>
      <c r="K39" s="1837"/>
      <c r="L39" s="1838"/>
      <c r="M39" s="656"/>
    </row>
    <row r="40" spans="1:13" s="674" customFormat="1" ht="22.5" customHeight="1">
      <c r="A40" s="1836" t="s">
        <v>756</v>
      </c>
      <c r="B40" s="1837"/>
      <c r="C40" s="1837"/>
      <c r="D40" s="1837"/>
      <c r="E40" s="1837"/>
      <c r="F40" s="1837"/>
      <c r="G40" s="1837"/>
      <c r="H40" s="1837"/>
      <c r="I40" s="1837"/>
      <c r="J40" s="1837"/>
      <c r="K40" s="1837"/>
      <c r="L40" s="1838"/>
      <c r="M40" s="656"/>
    </row>
    <row r="41" spans="1:13" s="674" customFormat="1" ht="22.5" customHeight="1">
      <c r="A41" s="996">
        <v>45546</v>
      </c>
      <c r="B41" s="770" t="s">
        <v>1856</v>
      </c>
      <c r="C41" s="652"/>
      <c r="D41" s="651" t="s">
        <v>1109</v>
      </c>
      <c r="E41" s="653" t="str">
        <f>IF(D41="","",IF(VLOOKUP(D41,'DATA SHEET'!$BD$32:$BE$47,2,FALSE)="","N/A",VLOOKUP(D41,'DATA SHEET'!$BD$32:$BE$47,2,FALSE)))</f>
        <v>E24DR186</v>
      </c>
      <c r="F41" s="651" t="s">
        <v>1085</v>
      </c>
      <c r="G41" s="654">
        <f>IF(F41="","",IF(VLOOKUP(F41,'DATA SHEET'!$BD$32:$BE$47,2,FALSE)="","N/A",VLOOKUP(F41,'DATA SHEET'!$BD$32:$BE$47,2,FALSE)))</f>
        <v>0</v>
      </c>
      <c r="H41" s="686">
        <v>7</v>
      </c>
      <c r="I41" s="758">
        <v>81.2</v>
      </c>
      <c r="J41" s="771">
        <v>59</v>
      </c>
      <c r="K41" s="655" t="s">
        <v>438</v>
      </c>
      <c r="L41" s="651" t="s">
        <v>474</v>
      </c>
      <c r="M41" s="656">
        <f t="shared" si="1"/>
        <v>4790.8</v>
      </c>
    </row>
    <row r="42" spans="1:13" s="674" customFormat="1" ht="22.5" customHeight="1">
      <c r="A42" s="764"/>
      <c r="B42" s="770"/>
      <c r="C42" s="652"/>
      <c r="D42" s="651"/>
      <c r="E42" s="653" t="str">
        <f>IF(D42="","",IF(VLOOKUP(D42,'DATA SHEET'!$BD$32:$BE$47,2,FALSE)="","N/A",VLOOKUP(D42,'DATA SHEET'!$BD$32:$BE$47,2,FALSE)))</f>
        <v/>
      </c>
      <c r="F42" s="651"/>
      <c r="G42" s="654" t="str">
        <f>IF(F42="","",IF(VLOOKUP(F42,'DATA SHEET'!$BD$32:$BE$47,2,FALSE)="","N/A",VLOOKUP(F42,'DATA SHEET'!$BD$32:$BE$47,2,FALSE)))</f>
        <v/>
      </c>
      <c r="H42" s="686"/>
      <c r="I42" s="758"/>
      <c r="J42" s="655"/>
      <c r="K42" s="655" t="s">
        <v>438</v>
      </c>
      <c r="L42" s="651"/>
      <c r="M42" s="656" t="str">
        <f t="shared" si="1"/>
        <v/>
      </c>
    </row>
    <row r="43" spans="1:13" s="674" customFormat="1" ht="22.5" customHeight="1">
      <c r="A43" s="764"/>
      <c r="B43" s="770"/>
      <c r="C43" s="652"/>
      <c r="D43" s="651"/>
      <c r="E43" s="653" t="str">
        <f>IF(D43="","",IF(VLOOKUP(D43,'DATA SHEET'!$BD$32:$BE$47,2,FALSE)="","N/A",VLOOKUP(D43,'DATA SHEET'!$BD$32:$BE$47,2,FALSE)))</f>
        <v/>
      </c>
      <c r="F43" s="651"/>
      <c r="G43" s="654" t="str">
        <f>IF(F43="","",IF(VLOOKUP(F43,'DATA SHEET'!$BD$32:$BE$47,2,FALSE)="","N/A",VLOOKUP(F43,'DATA SHEET'!$BD$32:$BE$47,2,FALSE)))</f>
        <v/>
      </c>
      <c r="H43" s="686"/>
      <c r="I43" s="758"/>
      <c r="J43" s="655"/>
      <c r="K43" s="655"/>
      <c r="L43" s="651"/>
      <c r="M43" s="656" t="str">
        <f t="shared" si="1"/>
        <v/>
      </c>
    </row>
    <row r="44" spans="1:13" s="674" customFormat="1" ht="22.5" customHeight="1">
      <c r="A44" s="764"/>
      <c r="B44" s="770"/>
      <c r="C44" s="652"/>
      <c r="D44" s="651"/>
      <c r="E44" s="653" t="str">
        <f>IF(D44="","",IF(VLOOKUP(D44,'DATA SHEET'!$BD$32:$BE$47,2,FALSE)="","N/A",VLOOKUP(D44,'DATA SHEET'!$BD$32:$BE$47,2,FALSE)))</f>
        <v/>
      </c>
      <c r="F44" s="651"/>
      <c r="G44" s="654" t="str">
        <f>IF(F44="","",IF(VLOOKUP(F44,'DATA SHEET'!$BD$32:$BE$47,2,FALSE)="","N/A",VLOOKUP(F44,'DATA SHEET'!$BD$32:$BE$47,2,FALSE)))</f>
        <v/>
      </c>
      <c r="H44" s="686"/>
      <c r="I44" s="758"/>
      <c r="J44" s="655"/>
      <c r="K44" s="655"/>
      <c r="L44" s="651"/>
      <c r="M44" s="656" t="str">
        <f t="shared" si="1"/>
        <v/>
      </c>
    </row>
    <row r="45" spans="1:13" s="674" customFormat="1" ht="22.5" customHeight="1">
      <c r="A45" s="764"/>
      <c r="B45" s="770"/>
      <c r="C45" s="652"/>
      <c r="D45" s="651"/>
      <c r="E45" s="653" t="str">
        <f>IF(D45="","",IF(VLOOKUP(D45,'DATA SHEET'!$BD$32:$BE$47,2,FALSE)="","N/A",VLOOKUP(D45,'DATA SHEET'!$BD$32:$BE$47,2,FALSE)))</f>
        <v/>
      </c>
      <c r="F45" s="651"/>
      <c r="G45" s="654" t="str">
        <f>IF(F45="","",IF(VLOOKUP(F45,'DATA SHEET'!$BD$32:$BE$47,2,FALSE)="","N/A",VLOOKUP(F45,'DATA SHEET'!$BD$32:$BE$47,2,FALSE)))</f>
        <v/>
      </c>
      <c r="H45" s="686"/>
      <c r="I45" s="758"/>
      <c r="J45" s="655"/>
      <c r="K45" s="655" t="s">
        <v>438</v>
      </c>
      <c r="L45" s="651"/>
      <c r="M45" s="656" t="str">
        <f t="shared" si="1"/>
        <v/>
      </c>
    </row>
    <row r="46" spans="1:13" s="674" customFormat="1" ht="22.5" customHeight="1">
      <c r="A46" s="764"/>
      <c r="B46" s="770"/>
      <c r="C46" s="652"/>
      <c r="D46" s="651"/>
      <c r="E46" s="653" t="str">
        <f>IF(D46="","",IF(VLOOKUP(D46,'DATA SHEET'!$BD$32:$BE$47,2,FALSE)="","N/A",VLOOKUP(D46,'DATA SHEET'!$BD$32:$BE$47,2,FALSE)))</f>
        <v/>
      </c>
      <c r="F46" s="651"/>
      <c r="G46" s="654" t="str">
        <f>IF(F46="","",IF(VLOOKUP(F46,'DATA SHEET'!$BD$32:$BE$47,2,FALSE)="","N/A",VLOOKUP(F46,'DATA SHEET'!$BD$32:$BE$47,2,FALSE)))</f>
        <v/>
      </c>
      <c r="H46" s="686"/>
      <c r="I46" s="758"/>
      <c r="J46" s="655"/>
      <c r="K46" s="655" t="s">
        <v>438</v>
      </c>
      <c r="L46" s="651"/>
      <c r="M46" s="656" t="str">
        <f t="shared" si="1"/>
        <v/>
      </c>
    </row>
    <row r="47" spans="1:13" s="674" customFormat="1" ht="22.5" customHeight="1">
      <c r="A47" s="764"/>
      <c r="B47" s="652"/>
      <c r="C47" s="652"/>
      <c r="D47" s="651"/>
      <c r="E47" s="653" t="str">
        <f>IF(D47="","",IF(VLOOKUP(D47,'DATA SHEET'!$BD$32:$BE$47,2,FALSE)="","N/A",VLOOKUP(D47,'DATA SHEET'!$BD$32:$BE$47,2,FALSE)))</f>
        <v/>
      </c>
      <c r="F47" s="651"/>
      <c r="G47" s="654" t="str">
        <f>IF(F47="","",IF(VLOOKUP(F47,'DATA SHEET'!$BD$32:$BE$47,2,FALSE)="","N/A",VLOOKUP(F47,'DATA SHEET'!$BD$32:$BE$47,2,FALSE)))</f>
        <v/>
      </c>
      <c r="H47" s="686"/>
      <c r="I47" s="758"/>
      <c r="J47" s="655"/>
      <c r="K47" s="655" t="s">
        <v>438</v>
      </c>
      <c r="L47" s="651"/>
      <c r="M47" s="656" t="str">
        <f t="shared" si="1"/>
        <v/>
      </c>
    </row>
    <row r="48" spans="1:13" s="674" customFormat="1" ht="22.5" customHeight="1">
      <c r="A48" s="764"/>
      <c r="B48" s="652"/>
      <c r="C48" s="652"/>
      <c r="D48" s="651"/>
      <c r="E48" s="653" t="str">
        <f>IF(D48="","",IF(VLOOKUP(D48,'DATA SHEET'!$BD$32:$BE$47,2,FALSE)="","N/A",VLOOKUP(D48,'DATA SHEET'!$BD$32:$BE$47,2,FALSE)))</f>
        <v/>
      </c>
      <c r="F48" s="651"/>
      <c r="G48" s="654" t="str">
        <f>IF(F48="","",IF(VLOOKUP(F48,'DATA SHEET'!$BD$32:$BE$47,2,FALSE)="","N/A",VLOOKUP(F48,'DATA SHEET'!$BD$32:$BE$47,2,FALSE)))</f>
        <v/>
      </c>
      <c r="H48" s="686"/>
      <c r="I48" s="758"/>
      <c r="J48" s="655"/>
      <c r="K48" s="655" t="s">
        <v>438</v>
      </c>
      <c r="L48" s="651"/>
      <c r="M48" s="656" t="str">
        <f t="shared" si="1"/>
        <v/>
      </c>
    </row>
    <row r="49" spans="1:13" s="674" customFormat="1" ht="22.5" customHeight="1">
      <c r="A49" s="764"/>
      <c r="B49" s="652"/>
      <c r="C49" s="652"/>
      <c r="D49" s="651"/>
      <c r="E49" s="653" t="str">
        <f>IF(D49="","",IF(VLOOKUP(D49,'DATA SHEET'!$BD$32:$BE$47,2,FALSE)="","N/A",VLOOKUP(D49,'DATA SHEET'!$BD$32:$BE$47,2,FALSE)))</f>
        <v/>
      </c>
      <c r="F49" s="651"/>
      <c r="G49" s="654" t="str">
        <f>IF(F49="","",IF(VLOOKUP(F49,'DATA SHEET'!$BD$32:$BE$47,2,FALSE)="","N/A",VLOOKUP(F49,'DATA SHEET'!$BD$32:$BE$47,2,FALSE)))</f>
        <v/>
      </c>
      <c r="H49" s="686"/>
      <c r="I49" s="758"/>
      <c r="J49" s="655"/>
      <c r="K49" s="655"/>
      <c r="L49" s="651"/>
      <c r="M49" s="656" t="str">
        <f t="shared" si="1"/>
        <v/>
      </c>
    </row>
    <row r="50" spans="1:13" s="674" customFormat="1" ht="22.5" customHeight="1">
      <c r="A50" s="1839" t="s">
        <v>757</v>
      </c>
      <c r="B50" s="1840"/>
      <c r="C50" s="1840"/>
      <c r="D50" s="1840"/>
      <c r="E50" s="1840"/>
      <c r="F50" s="1840"/>
      <c r="G50" s="1840"/>
      <c r="H50" s="1840"/>
      <c r="I50" s="1840"/>
      <c r="J50" s="1840"/>
      <c r="K50" s="1840"/>
      <c r="L50" s="1841"/>
      <c r="M50" s="656"/>
    </row>
    <row r="51" spans="1:13" s="674" customFormat="1" ht="22.5" customHeight="1">
      <c r="A51" s="1839" t="s">
        <v>758</v>
      </c>
      <c r="B51" s="1840"/>
      <c r="C51" s="1840"/>
      <c r="D51" s="1840"/>
      <c r="E51" s="1840"/>
      <c r="F51" s="1840"/>
      <c r="G51" s="1840"/>
      <c r="H51" s="1840"/>
      <c r="I51" s="1840"/>
      <c r="J51" s="1840"/>
      <c r="K51" s="1840"/>
      <c r="L51" s="1841"/>
      <c r="M51" s="656"/>
    </row>
    <row r="52" spans="1:13" ht="15.95" customHeight="1">
      <c r="A52" s="676"/>
      <c r="B52" s="677"/>
      <c r="C52" s="677"/>
      <c r="D52" s="678"/>
      <c r="E52" s="678"/>
      <c r="F52" s="678"/>
      <c r="G52" s="678"/>
      <c r="H52" s="678"/>
      <c r="I52" s="678"/>
      <c r="J52" s="678"/>
      <c r="K52" s="678"/>
      <c r="L52" s="679" t="s">
        <v>714</v>
      </c>
      <c r="M52" s="645">
        <f>M51+M50+M39+M40</f>
        <v>0</v>
      </c>
    </row>
    <row r="53" spans="1:13" ht="15.95" customHeight="1">
      <c r="A53" s="680" t="s">
        <v>97</v>
      </c>
      <c r="B53" s="681"/>
      <c r="C53" s="681"/>
      <c r="D53" s="682"/>
      <c r="E53" s="682"/>
      <c r="F53" s="682"/>
      <c r="G53" s="682"/>
      <c r="H53" s="682"/>
      <c r="I53" s="682"/>
      <c r="J53" s="682"/>
      <c r="K53" s="682"/>
      <c r="L53" s="682"/>
      <c r="M53" s="683"/>
    </row>
    <row r="54" spans="1:13" ht="18.75" customHeight="1">
      <c r="A54" s="1845" t="s">
        <v>759</v>
      </c>
      <c r="B54" s="1846"/>
      <c r="C54" s="1846"/>
      <c r="D54" s="1846"/>
      <c r="E54" s="1846"/>
      <c r="F54" s="1846"/>
      <c r="G54" s="1846"/>
      <c r="H54" s="1846"/>
      <c r="I54" s="1847"/>
      <c r="J54" s="1842" t="s">
        <v>760</v>
      </c>
      <c r="K54" s="1843"/>
      <c r="L54" s="1844"/>
      <c r="M54" s="656">
        <f>M14-M40</f>
        <v>0</v>
      </c>
    </row>
    <row r="55" spans="1:13" ht="18.75" customHeight="1">
      <c r="A55" s="1848"/>
      <c r="B55" s="1849"/>
      <c r="C55" s="1849"/>
      <c r="D55" s="1849"/>
      <c r="E55" s="1849"/>
      <c r="F55" s="1849"/>
      <c r="G55" s="1849"/>
      <c r="H55" s="1849"/>
      <c r="I55" s="1850"/>
      <c r="J55" s="1842" t="s">
        <v>761</v>
      </c>
      <c r="K55" s="1843"/>
      <c r="L55" s="1844"/>
      <c r="M55" s="656">
        <f>M31-M51</f>
        <v>0</v>
      </c>
    </row>
    <row r="56" spans="1:13" ht="18.75" customHeight="1">
      <c r="A56" s="1848"/>
      <c r="B56" s="1849"/>
      <c r="C56" s="1849"/>
      <c r="D56" s="1849"/>
      <c r="E56" s="1849"/>
      <c r="F56" s="1849"/>
      <c r="G56" s="1849"/>
      <c r="H56" s="1849"/>
      <c r="I56" s="1850"/>
      <c r="J56" s="1842" t="s">
        <v>762</v>
      </c>
      <c r="K56" s="1843"/>
      <c r="L56" s="1844"/>
      <c r="M56" s="656">
        <f>M54+M13-M39</f>
        <v>0</v>
      </c>
    </row>
    <row r="57" spans="1:13" ht="18.75" customHeight="1">
      <c r="A57" s="1851"/>
      <c r="B57" s="1852"/>
      <c r="C57" s="1852"/>
      <c r="D57" s="1852"/>
      <c r="E57" s="1852"/>
      <c r="F57" s="1852"/>
      <c r="G57" s="1852"/>
      <c r="H57" s="1852"/>
      <c r="I57" s="1853"/>
      <c r="J57" s="1842" t="s">
        <v>763</v>
      </c>
      <c r="K57" s="1843"/>
      <c r="L57" s="1844"/>
      <c r="M57" s="656">
        <f>M55+M30-M50</f>
        <v>0</v>
      </c>
    </row>
  </sheetData>
  <sheetProtection algorithmName="SHA-512" hashValue="RPtKnQ3k5zohAYq5niTz1Ox5sbiLOln91b+qMnmz99LFl7I9JNW/fOHFEIh/+BMR6IoJ5jSHPyHCAXpzC09Oug==" saltValue="OYyFpT2eT8n5bVDTrUFUvA==" spinCount="100000" sheet="1" objects="1" scenarios="1"/>
  <mergeCells count="17">
    <mergeCell ref="A1:M1"/>
    <mergeCell ref="A34:M34"/>
    <mergeCell ref="D3:G3"/>
    <mergeCell ref="I3:J3"/>
    <mergeCell ref="A13:L13"/>
    <mergeCell ref="A14:L14"/>
    <mergeCell ref="A30:L30"/>
    <mergeCell ref="A31:L31"/>
    <mergeCell ref="A39:L39"/>
    <mergeCell ref="A40:L40"/>
    <mergeCell ref="A50:L50"/>
    <mergeCell ref="A51:L51"/>
    <mergeCell ref="J57:L57"/>
    <mergeCell ref="A54:I57"/>
    <mergeCell ref="J54:L54"/>
    <mergeCell ref="J55:L55"/>
    <mergeCell ref="J56:L56"/>
  </mergeCells>
  <phoneticPr fontId="33" type="noConversion"/>
  <dataValidations count="2">
    <dataValidation type="list" allowBlank="1" showInputMessage="1" showErrorMessage="1" sqref="K36:K51 K6:K31" xr:uid="{00000000-0002-0000-1B00-000000000000}">
      <formula1>$P$6:$P$7</formula1>
    </dataValidation>
    <dataValidation type="list" allowBlank="1" showInputMessage="1" showErrorMessage="1" sqref="L36:L51 L6:L31" xr:uid="{00000000-0002-0000-1B00-000001000000}">
      <formula1>$Q$6:$Q$10</formula1>
    </dataValidation>
  </dataValidations>
  <printOptions horizontalCentered="1" verticalCentered="1"/>
  <pageMargins left="0.25" right="0.25" top="0.75" bottom="0.75" header="0.3" footer="0.3"/>
  <pageSetup scale="59" orientation="portrait" r:id="rId1"/>
  <headerFooter alignWithMargins="0"/>
  <rowBreaks count="1" manualBreakCount="1">
    <brk id="57" max="12" man="1"/>
  </row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B00-000002000000}">
          <x14:formula1>
            <xm:f>'DATA SHEET'!$BD$32:$BD$37</xm:f>
          </x14:formula1>
          <xm:sqref>D7:D31 F6:F31 D36:D51 F36:F51</xm:sqref>
        </x14:dataValidation>
        <x14:dataValidation type="list" allowBlank="1" showInputMessage="1" showErrorMessage="1" xr:uid="{00000000-0002-0000-1B00-000003000000}">
          <x14:formula1>
            <xm:f>'DATA SHEET'!$BD$32:$BD$50</xm:f>
          </x14:formula1>
          <xm:sqref>D6</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3">
    <pageSetUpPr fitToPage="1"/>
  </sheetPr>
  <dimension ref="A1:AB1048576"/>
  <sheetViews>
    <sheetView zoomScale="59" zoomScaleNormal="59" zoomScaleSheetLayoutView="70" workbookViewId="0">
      <selection activeCell="B1" sqref="B1"/>
    </sheetView>
  </sheetViews>
  <sheetFormatPr defaultColWidth="8.8984375" defaultRowHeight="12.75"/>
  <cols>
    <col min="1" max="1" width="14.83203125" customWidth="1"/>
    <col min="2" max="2" width="24.2734375" style="237" customWidth="1"/>
    <col min="3" max="3" width="11.32421875" style="237" customWidth="1"/>
    <col min="4" max="4" width="7.953125" style="237" customWidth="1"/>
    <col min="5" max="5" width="19.8203125" style="237" customWidth="1"/>
    <col min="6" max="6" width="14.29296875" style="237" customWidth="1"/>
    <col min="7" max="7" width="14.42578125" style="237" customWidth="1"/>
    <col min="8" max="8" width="13.078125" customWidth="1"/>
    <col min="9" max="9" width="12.67578125" customWidth="1"/>
    <col min="10" max="10" width="11.59375" style="237" customWidth="1"/>
  </cols>
  <sheetData>
    <row r="1" spans="1:28" s="186" customFormat="1" ht="43.5" customHeight="1">
      <c r="A1" s="293"/>
      <c r="B1" s="286"/>
      <c r="C1" s="1799" t="s">
        <v>359</v>
      </c>
      <c r="D1" s="1799"/>
      <c r="E1" s="1799"/>
      <c r="F1" s="1799"/>
      <c r="G1" s="1799"/>
      <c r="H1" s="1799"/>
      <c r="I1" s="556"/>
      <c r="J1" s="286"/>
      <c r="K1" s="238"/>
      <c r="L1" s="238"/>
      <c r="M1" s="238"/>
      <c r="N1" s="238"/>
      <c r="O1" s="238"/>
      <c r="P1" s="238"/>
      <c r="Q1" s="238"/>
      <c r="R1" s="238"/>
      <c r="S1" s="238"/>
      <c r="T1" s="238"/>
      <c r="U1" s="238"/>
      <c r="V1" s="238"/>
      <c r="W1" s="238"/>
      <c r="X1" s="238"/>
      <c r="Y1" s="238"/>
      <c r="Z1" s="238"/>
      <c r="AA1" s="238"/>
      <c r="AB1" s="238"/>
    </row>
    <row r="2" spans="1:28" ht="18.75" customHeight="1">
      <c r="A2" s="443"/>
      <c r="B2" s="287"/>
      <c r="C2" s="287"/>
      <c r="D2" s="287"/>
      <c r="E2" s="287"/>
      <c r="F2" s="607" t="s">
        <v>685</v>
      </c>
      <c r="G2" s="608" t="str">
        <f>IF('DATA SHEET'!AF5="","",'DATA SHEET'!AF5)</f>
        <v>Robyn Luft</v>
      </c>
      <c r="H2" s="298" t="s">
        <v>574</v>
      </c>
      <c r="I2" s="609" t="str">
        <f>'DATA SHEET'!AF6</f>
        <v>(403) 318-2327</v>
      </c>
      <c r="J2" s="287"/>
      <c r="K2" s="191"/>
      <c r="L2" s="191"/>
      <c r="M2" s="191"/>
      <c r="N2" s="191"/>
      <c r="O2" s="191"/>
      <c r="P2" s="191"/>
      <c r="Q2" s="191"/>
      <c r="R2" s="191"/>
      <c r="S2" s="191"/>
      <c r="T2" s="191"/>
      <c r="U2" s="191"/>
      <c r="V2" s="191"/>
      <c r="W2" s="191"/>
      <c r="X2" s="191"/>
      <c r="Y2" s="191"/>
      <c r="Z2" s="191"/>
      <c r="AA2" s="191"/>
      <c r="AB2" s="191"/>
    </row>
    <row r="3" spans="1:28">
      <c r="A3" s="1886" t="s">
        <v>245</v>
      </c>
      <c r="B3" s="1887"/>
      <c r="C3" s="1888">
        <v>45168</v>
      </c>
      <c r="D3" s="1888"/>
      <c r="E3" s="187"/>
      <c r="F3" s="223"/>
      <c r="G3" s="275" t="s">
        <v>362</v>
      </c>
      <c r="H3" s="418">
        <v>508</v>
      </c>
      <c r="I3" s="189" t="s">
        <v>363</v>
      </c>
      <c r="J3" s="190"/>
      <c r="K3" s="191"/>
      <c r="L3" s="191"/>
      <c r="M3" s="191"/>
      <c r="N3" s="191"/>
      <c r="O3" s="191"/>
      <c r="P3" s="191"/>
      <c r="Q3" s="191"/>
      <c r="R3" s="191"/>
      <c r="S3" s="191"/>
      <c r="T3" s="191"/>
      <c r="U3" s="191"/>
      <c r="V3" s="191"/>
      <c r="W3" s="191"/>
      <c r="X3" s="191"/>
      <c r="Y3" s="191"/>
      <c r="Z3" s="191"/>
      <c r="AA3" s="191"/>
      <c r="AB3" s="191"/>
    </row>
    <row r="4" spans="1:28">
      <c r="A4" s="1887" t="s">
        <v>361</v>
      </c>
      <c r="B4" s="1887"/>
      <c r="C4" s="608" t="str">
        <f>'DATA SHEET'!F4</f>
        <v>ENERCAPITA HZ SUNSET 14-31-69-19</v>
      </c>
      <c r="D4" s="608"/>
      <c r="E4" s="608"/>
      <c r="F4" s="223"/>
      <c r="G4" s="275" t="s">
        <v>387</v>
      </c>
      <c r="H4" s="614">
        <f>'DATA SHEET'!H24</f>
        <v>5.05</v>
      </c>
      <c r="I4" s="189" t="s">
        <v>363</v>
      </c>
      <c r="J4" s="190"/>
      <c r="K4" s="191"/>
      <c r="L4" s="191"/>
      <c r="M4" s="191"/>
      <c r="N4" s="191"/>
      <c r="O4" s="191"/>
      <c r="P4" s="191"/>
      <c r="Q4" s="191"/>
      <c r="R4" s="191"/>
      <c r="S4" s="191"/>
      <c r="T4" s="191"/>
      <c r="U4" s="191"/>
      <c r="V4" s="191"/>
      <c r="W4" s="191"/>
      <c r="X4" s="191"/>
      <c r="Y4" s="191"/>
      <c r="Z4" s="191"/>
      <c r="AA4" s="191"/>
      <c r="AB4" s="191"/>
    </row>
    <row r="5" spans="1:28">
      <c r="A5" s="1887" t="s">
        <v>330</v>
      </c>
      <c r="B5" s="1887"/>
      <c r="C5" s="1889" t="str">
        <f>'DATA SHEET'!F7</f>
        <v>E24DR186</v>
      </c>
      <c r="D5" s="1889"/>
      <c r="E5" s="190"/>
      <c r="F5" s="223"/>
      <c r="G5" s="275" t="s">
        <v>413</v>
      </c>
      <c r="H5" s="615">
        <v>5.05</v>
      </c>
      <c r="I5" s="189"/>
      <c r="J5" s="190"/>
      <c r="K5" s="191"/>
      <c r="L5" s="191"/>
      <c r="M5" s="191"/>
      <c r="N5" s="191"/>
      <c r="O5" s="191"/>
      <c r="P5" s="191"/>
      <c r="Q5" s="191"/>
      <c r="R5" s="191"/>
      <c r="S5" s="191"/>
      <c r="T5" s="191"/>
      <c r="U5" s="191"/>
      <c r="V5" s="191"/>
      <c r="W5" s="191"/>
      <c r="X5" s="191"/>
      <c r="Y5" s="191"/>
      <c r="Z5" s="191"/>
      <c r="AA5" s="191"/>
      <c r="AB5" s="191"/>
    </row>
    <row r="6" spans="1:28">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row>
    <row r="7" spans="1:28">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row>
    <row r="8" spans="1:28">
      <c r="A8" s="298"/>
      <c r="B8" s="299"/>
      <c r="C8" s="192"/>
      <c r="D8" s="300"/>
      <c r="E8" s="301"/>
      <c r="F8" s="303"/>
      <c r="G8" s="299" t="s">
        <v>690</v>
      </c>
      <c r="H8" s="606">
        <v>170.95</v>
      </c>
      <c r="I8" s="305" t="s">
        <v>438</v>
      </c>
      <c r="J8" s="224"/>
      <c r="K8" s="191"/>
      <c r="L8" s="191"/>
      <c r="M8" s="191"/>
      <c r="N8" s="191"/>
      <c r="O8" s="191"/>
      <c r="P8" s="191"/>
      <c r="Q8" s="191"/>
      <c r="R8" s="191"/>
      <c r="S8" s="191"/>
      <c r="T8" s="191"/>
      <c r="U8" s="191"/>
      <c r="V8" s="191"/>
      <c r="W8" s="191"/>
      <c r="X8" s="191"/>
      <c r="Y8" s="191"/>
      <c r="Z8" s="191"/>
      <c r="AA8" s="191"/>
      <c r="AB8" s="191"/>
    </row>
    <row r="9" spans="1:28">
      <c r="A9" s="298"/>
      <c r="B9" s="299" t="s">
        <v>434</v>
      </c>
      <c r="C9" s="418">
        <v>566.46</v>
      </c>
      <c r="D9" s="300"/>
      <c r="E9" s="299" t="s">
        <v>435</v>
      </c>
      <c r="F9" s="419">
        <v>48</v>
      </c>
      <c r="G9" s="299" t="s">
        <v>13</v>
      </c>
      <c r="H9" s="419" t="s">
        <v>1108</v>
      </c>
      <c r="I9" s="305"/>
      <c r="J9" s="224"/>
      <c r="K9" s="191"/>
      <c r="L9" s="191"/>
      <c r="M9" s="191"/>
      <c r="N9" s="191"/>
      <c r="O9" s="191"/>
      <c r="P9" s="191"/>
      <c r="Q9" s="191"/>
      <c r="R9" s="191"/>
      <c r="S9" s="191"/>
      <c r="T9" s="191"/>
      <c r="U9" s="191"/>
      <c r="V9" s="191"/>
      <c r="W9" s="191"/>
      <c r="X9" s="191"/>
      <c r="Y9" s="191"/>
      <c r="Z9" s="191"/>
      <c r="AA9" s="191"/>
      <c r="AB9" s="191"/>
    </row>
    <row r="10" spans="1:28">
      <c r="A10" s="298"/>
      <c r="B10" s="299" t="s">
        <v>430</v>
      </c>
      <c r="C10" s="418">
        <v>507.47</v>
      </c>
      <c r="D10" s="300"/>
      <c r="E10" s="299" t="s">
        <v>443</v>
      </c>
      <c r="F10" s="419">
        <v>48</v>
      </c>
      <c r="G10" s="299" t="s">
        <v>169</v>
      </c>
      <c r="H10" s="419" t="s">
        <v>928</v>
      </c>
      <c r="I10" s="305"/>
      <c r="J10" s="306"/>
      <c r="K10" s="191"/>
      <c r="L10" s="191"/>
      <c r="M10" s="239"/>
      <c r="N10" s="240"/>
      <c r="O10" s="241"/>
      <c r="P10" s="191"/>
      <c r="Q10" s="191"/>
      <c r="R10" s="191"/>
      <c r="S10" s="191"/>
      <c r="T10" s="191"/>
      <c r="U10" s="191"/>
      <c r="V10" s="191"/>
      <c r="W10" s="191"/>
      <c r="X10" s="191"/>
      <c r="Y10" s="191"/>
      <c r="Z10" s="191"/>
      <c r="AA10" s="191"/>
      <c r="AB10" s="191"/>
    </row>
    <row r="11" spans="1:28">
      <c r="A11" s="298"/>
      <c r="B11" s="299" t="s">
        <v>414</v>
      </c>
      <c r="C11" s="418">
        <v>5.2</v>
      </c>
      <c r="D11" s="305"/>
      <c r="E11" s="299" t="s">
        <v>436</v>
      </c>
      <c r="F11" s="419">
        <v>43</v>
      </c>
      <c r="G11" s="299" t="s">
        <v>15</v>
      </c>
      <c r="H11" s="419">
        <v>244.5</v>
      </c>
      <c r="I11" s="305" t="s">
        <v>21</v>
      </c>
      <c r="J11" s="306"/>
      <c r="K11" s="191"/>
      <c r="L11" s="191"/>
      <c r="M11" s="239"/>
      <c r="N11" s="240"/>
      <c r="O11" s="241"/>
      <c r="P11" s="191"/>
      <c r="Q11" s="191"/>
      <c r="R11" s="191"/>
      <c r="S11" s="191"/>
      <c r="T11" s="191"/>
      <c r="U11" s="191"/>
      <c r="V11" s="191"/>
      <c r="W11" s="191"/>
      <c r="X11" s="191"/>
      <c r="Y11" s="191"/>
      <c r="Z11" s="191"/>
      <c r="AA11" s="191"/>
      <c r="AB11" s="191"/>
    </row>
    <row r="12" spans="1:28" ht="15">
      <c r="A12" s="299"/>
      <c r="B12" s="299" t="s">
        <v>442</v>
      </c>
      <c r="C12" s="422">
        <v>4.1050000000000003E-2</v>
      </c>
      <c r="D12" s="305" t="s">
        <v>429</v>
      </c>
      <c r="E12" s="299"/>
      <c r="F12" s="269"/>
      <c r="G12" s="299" t="s">
        <v>691</v>
      </c>
      <c r="H12" s="419">
        <v>226.63</v>
      </c>
      <c r="I12" s="305" t="s">
        <v>21</v>
      </c>
      <c r="J12" s="306"/>
      <c r="K12" s="191"/>
      <c r="L12" s="191"/>
      <c r="M12" s="239"/>
      <c r="N12" s="240"/>
      <c r="O12" s="241"/>
      <c r="P12" s="191"/>
      <c r="Q12" s="191"/>
      <c r="R12" s="191"/>
      <c r="S12" s="191"/>
      <c r="T12" s="191"/>
      <c r="U12" s="191"/>
      <c r="V12" s="191"/>
      <c r="W12" s="191"/>
      <c r="X12" s="191"/>
      <c r="Y12" s="191"/>
      <c r="Z12" s="191"/>
      <c r="AA12" s="191"/>
      <c r="AB12" s="191"/>
    </row>
    <row r="13" spans="1:28">
      <c r="A13" s="300" t="s">
        <v>439</v>
      </c>
      <c r="B13" s="235"/>
      <c r="C13" s="235"/>
      <c r="D13" s="235"/>
      <c r="E13" s="235"/>
      <c r="F13" s="235"/>
      <c r="G13" s="299" t="s">
        <v>16</v>
      </c>
      <c r="H13" s="419">
        <v>48.07</v>
      </c>
      <c r="I13" s="305" t="s">
        <v>161</v>
      </c>
      <c r="J13" s="306"/>
      <c r="K13" s="191"/>
      <c r="L13" s="191"/>
      <c r="M13" s="239"/>
      <c r="N13" s="281"/>
      <c r="O13" s="282"/>
      <c r="P13" s="281"/>
      <c r="Q13" s="191"/>
      <c r="R13" s="191"/>
      <c r="S13" s="191"/>
      <c r="T13" s="191"/>
      <c r="U13" s="191"/>
      <c r="V13" s="191"/>
      <c r="W13" s="191"/>
      <c r="X13" s="191"/>
      <c r="Y13" s="191"/>
      <c r="Z13" s="191"/>
      <c r="AA13" s="191"/>
      <c r="AB13" s="191"/>
    </row>
    <row r="14" spans="1:28">
      <c r="A14" s="1890" t="s">
        <v>1279</v>
      </c>
      <c r="B14" s="1891"/>
      <c r="C14" s="1891"/>
      <c r="D14" s="1891"/>
      <c r="E14" s="1891"/>
      <c r="F14" s="1892"/>
      <c r="G14" s="299" t="s">
        <v>17</v>
      </c>
      <c r="H14" s="419" t="s">
        <v>1218</v>
      </c>
      <c r="I14" s="305"/>
      <c r="J14" s="306"/>
      <c r="K14" s="191"/>
      <c r="L14" s="191"/>
      <c r="M14" s="239"/>
      <c r="N14" s="281"/>
      <c r="O14" s="282"/>
      <c r="P14" s="281"/>
      <c r="Q14" s="191"/>
      <c r="R14" s="191"/>
      <c r="S14" s="191"/>
      <c r="T14" s="191"/>
      <c r="U14" s="191"/>
      <c r="V14" s="191"/>
      <c r="W14" s="191"/>
      <c r="X14" s="191"/>
      <c r="Y14" s="191"/>
      <c r="Z14" s="191"/>
      <c r="AA14" s="191"/>
      <c r="AB14" s="191"/>
    </row>
    <row r="15" spans="1:28">
      <c r="A15" s="1893"/>
      <c r="B15" s="1894"/>
      <c r="C15" s="1894"/>
      <c r="D15" s="1894"/>
      <c r="E15" s="1894"/>
      <c r="F15" s="1895"/>
      <c r="G15" s="299" t="s">
        <v>10</v>
      </c>
      <c r="H15" s="419">
        <v>3</v>
      </c>
      <c r="I15" s="305"/>
      <c r="J15" s="307"/>
      <c r="K15" s="191"/>
      <c r="L15" s="191"/>
      <c r="M15" s="239"/>
      <c r="N15" s="281"/>
      <c r="O15" s="282"/>
      <c r="P15" s="281"/>
      <c r="Q15" s="191"/>
      <c r="R15" s="191"/>
      <c r="S15" s="191"/>
      <c r="T15" s="191"/>
      <c r="U15" s="191"/>
      <c r="V15" s="191"/>
      <c r="W15" s="191"/>
      <c r="X15" s="191"/>
      <c r="Y15" s="191"/>
      <c r="Z15" s="191"/>
      <c r="AA15" s="191"/>
      <c r="AB15" s="191"/>
    </row>
    <row r="16" spans="1:28">
      <c r="A16" s="1893"/>
      <c r="B16" s="1894"/>
      <c r="C16" s="1894"/>
      <c r="D16" s="1894"/>
      <c r="E16" s="1894"/>
      <c r="F16" s="1895"/>
      <c r="G16" s="299" t="s">
        <v>18</v>
      </c>
      <c r="H16" s="419" t="s">
        <v>855</v>
      </c>
      <c r="I16" s="305"/>
      <c r="J16" s="306"/>
      <c r="K16" s="191"/>
      <c r="L16" s="191"/>
      <c r="M16" s="239"/>
      <c r="N16" s="281"/>
      <c r="O16" s="282"/>
      <c r="P16" s="281"/>
      <c r="Q16" s="191"/>
      <c r="R16" s="191"/>
      <c r="S16" s="191"/>
      <c r="T16" s="191"/>
      <c r="U16" s="191"/>
      <c r="V16" s="191"/>
      <c r="W16" s="191"/>
      <c r="X16" s="191"/>
      <c r="Y16" s="191"/>
      <c r="Z16" s="191"/>
      <c r="AA16" s="191"/>
      <c r="AB16" s="191"/>
    </row>
    <row r="17" spans="1:28">
      <c r="A17" s="1893"/>
      <c r="B17" s="1894"/>
      <c r="C17" s="1894"/>
      <c r="D17" s="1894"/>
      <c r="E17" s="1894"/>
      <c r="F17" s="1895"/>
      <c r="G17" s="299" t="s">
        <v>19</v>
      </c>
      <c r="H17" s="419">
        <v>244.5</v>
      </c>
      <c r="I17" s="305" t="s">
        <v>21</v>
      </c>
      <c r="J17" s="306"/>
      <c r="K17" s="191"/>
      <c r="L17" s="191"/>
      <c r="M17" s="239"/>
      <c r="N17" s="281"/>
      <c r="O17" s="282"/>
      <c r="P17" s="281"/>
      <c r="Q17" s="191"/>
      <c r="R17" s="191"/>
      <c r="S17" s="191"/>
      <c r="T17" s="191"/>
      <c r="U17" s="191"/>
      <c r="V17" s="191"/>
      <c r="W17" s="191"/>
      <c r="X17" s="191"/>
      <c r="Y17" s="191"/>
      <c r="Z17" s="191"/>
      <c r="AA17" s="191"/>
      <c r="AB17" s="191"/>
    </row>
    <row r="18" spans="1:28">
      <c r="A18" s="1893"/>
      <c r="B18" s="1894"/>
      <c r="C18" s="1894"/>
      <c r="D18" s="1894"/>
      <c r="E18" s="1894"/>
      <c r="F18" s="1895"/>
      <c r="G18" s="299" t="s">
        <v>692</v>
      </c>
      <c r="H18" s="418">
        <v>507</v>
      </c>
      <c r="I18" s="305" t="s">
        <v>693</v>
      </c>
      <c r="J18" s="306"/>
      <c r="K18" s="191"/>
      <c r="L18" s="191"/>
      <c r="M18" s="239"/>
      <c r="N18" s="281"/>
      <c r="O18" s="282"/>
      <c r="P18" s="281"/>
      <c r="Q18" s="191"/>
      <c r="R18" s="191"/>
      <c r="S18" s="191"/>
      <c r="T18" s="191"/>
      <c r="U18" s="191"/>
      <c r="V18" s="191"/>
      <c r="W18" s="191"/>
      <c r="X18" s="191"/>
      <c r="Y18" s="191"/>
      <c r="Z18" s="191"/>
      <c r="AA18" s="191"/>
      <c r="AB18" s="191"/>
    </row>
    <row r="19" spans="1:28" ht="12.75" customHeight="1">
      <c r="A19" s="1896"/>
      <c r="B19" s="1897"/>
      <c r="C19" s="1897"/>
      <c r="D19" s="1897"/>
      <c r="E19" s="1897"/>
      <c r="F19" s="1898"/>
      <c r="G19" s="439"/>
      <c r="H19" s="442" t="s">
        <v>590</v>
      </c>
      <c r="I19" s="441"/>
      <c r="J19" s="224"/>
      <c r="K19" s="191"/>
      <c r="L19" s="191"/>
      <c r="M19" s="239"/>
      <c r="N19" s="281"/>
      <c r="O19" s="282"/>
      <c r="P19" s="281"/>
      <c r="Q19" s="191"/>
      <c r="R19" s="191"/>
      <c r="S19" s="191"/>
      <c r="T19" s="191"/>
      <c r="U19" s="191"/>
      <c r="V19" s="191"/>
      <c r="W19" s="191"/>
      <c r="X19" s="191"/>
      <c r="Y19" s="191"/>
      <c r="Z19" s="191"/>
      <c r="AA19" s="191"/>
      <c r="AB19" s="191"/>
    </row>
    <row r="20" spans="1:28" ht="12.75" customHeight="1">
      <c r="A20" s="438"/>
      <c r="B20" s="439" t="s">
        <v>587</v>
      </c>
      <c r="C20" s="418" t="s">
        <v>1010</v>
      </c>
      <c r="D20" s="438"/>
      <c r="E20" s="440"/>
      <c r="F20" s="440"/>
      <c r="G20" s="439" t="s">
        <v>591</v>
      </c>
      <c r="H20" s="763">
        <v>2590</v>
      </c>
      <c r="I20" s="441" t="s">
        <v>592</v>
      </c>
      <c r="J20" s="224"/>
      <c r="K20" s="191"/>
      <c r="L20" s="191"/>
      <c r="M20" s="239"/>
      <c r="N20" s="281"/>
      <c r="O20" s="282"/>
      <c r="P20" s="281"/>
      <c r="Q20" s="191"/>
      <c r="R20" s="191"/>
      <c r="S20" s="191"/>
      <c r="T20" s="191"/>
      <c r="U20" s="191"/>
      <c r="V20" s="191"/>
      <c r="W20" s="191"/>
      <c r="X20" s="191"/>
      <c r="Y20" s="191"/>
      <c r="Z20" s="191"/>
      <c r="AA20" s="191"/>
      <c r="AB20" s="191"/>
    </row>
    <row r="21" spans="1:28" ht="12.75" customHeight="1">
      <c r="A21" s="438"/>
      <c r="B21" s="439" t="s">
        <v>588</v>
      </c>
      <c r="C21" s="763">
        <f>(H21)</f>
        <v>3440</v>
      </c>
      <c r="D21" s="441" t="s">
        <v>589</v>
      </c>
      <c r="E21" s="440"/>
      <c r="F21" s="440"/>
      <c r="G21" s="439" t="s">
        <v>593</v>
      </c>
      <c r="H21" s="763">
        <v>3440</v>
      </c>
      <c r="I21" s="441" t="s">
        <v>592</v>
      </c>
      <c r="J21" s="224"/>
      <c r="K21" s="191"/>
      <c r="L21" s="191"/>
      <c r="M21" s="239"/>
      <c r="N21" s="281"/>
      <c r="O21" s="282"/>
      <c r="P21" s="281"/>
      <c r="Q21" s="191"/>
      <c r="R21" s="191"/>
      <c r="S21" s="191"/>
      <c r="T21" s="191"/>
      <c r="U21" s="191"/>
      <c r="V21" s="191"/>
      <c r="W21" s="191"/>
      <c r="X21" s="191"/>
      <c r="Y21" s="191"/>
      <c r="Z21" s="191"/>
      <c r="AA21" s="191"/>
      <c r="AB21" s="191"/>
    </row>
    <row r="22" spans="1:28" ht="15.75" customHeight="1">
      <c r="A22" s="298" t="s">
        <v>415</v>
      </c>
      <c r="B22" s="281"/>
      <c r="C22" s="282"/>
      <c r="D22" s="283"/>
      <c r="E22" s="298"/>
      <c r="F22" s="298"/>
      <c r="G22" s="439" t="s">
        <v>594</v>
      </c>
      <c r="H22" s="763">
        <v>4310</v>
      </c>
      <c r="I22" s="441" t="s">
        <v>592</v>
      </c>
      <c r="J22" s="298"/>
      <c r="K22" s="191"/>
      <c r="L22" s="191"/>
      <c r="M22" s="239"/>
      <c r="N22" s="281"/>
      <c r="O22" s="282"/>
      <c r="P22" s="281"/>
      <c r="Q22" s="191"/>
      <c r="R22" s="191"/>
      <c r="S22" s="191"/>
      <c r="T22" s="191"/>
      <c r="U22" s="191"/>
      <c r="V22" s="191"/>
      <c r="W22" s="191"/>
      <c r="X22" s="191"/>
      <c r="Y22" s="191"/>
      <c r="Z22" s="191"/>
      <c r="AA22" s="191"/>
      <c r="AB22" s="191"/>
    </row>
    <row r="23" spans="1:28" ht="15.75" customHeight="1">
      <c r="A23" s="306" t="s">
        <v>586</v>
      </c>
      <c r="B23" s="1884" t="s">
        <v>30</v>
      </c>
      <c r="C23" s="1884"/>
      <c r="D23" s="306" t="s">
        <v>54</v>
      </c>
      <c r="E23" s="1884" t="s">
        <v>39</v>
      </c>
      <c r="F23" s="1884"/>
      <c r="G23" s="1884"/>
      <c r="H23" s="1884"/>
      <c r="I23" s="1884"/>
      <c r="J23" s="1884"/>
      <c r="K23" s="191"/>
      <c r="L23" s="191"/>
      <c r="M23" s="191"/>
      <c r="N23" s="191"/>
      <c r="O23" s="284"/>
      <c r="P23" s="281"/>
      <c r="Q23" s="191"/>
      <c r="R23" s="191"/>
      <c r="S23" s="191"/>
      <c r="T23" s="191"/>
      <c r="U23" s="191"/>
      <c r="V23" s="191"/>
      <c r="W23" s="191"/>
      <c r="X23" s="191"/>
      <c r="Y23" s="191"/>
      <c r="Z23" s="191"/>
      <c r="AA23" s="191"/>
      <c r="AB23" s="191"/>
    </row>
    <row r="24" spans="1:28" ht="15.75" customHeight="1">
      <c r="A24" s="308">
        <v>1</v>
      </c>
      <c r="B24" s="1899" t="s">
        <v>1124</v>
      </c>
      <c r="C24" s="1899"/>
      <c r="D24" s="613">
        <v>1600</v>
      </c>
      <c r="E24" s="1885" t="s">
        <v>1278</v>
      </c>
      <c r="F24" s="1885"/>
      <c r="G24" s="1885"/>
      <c r="H24" s="1885"/>
      <c r="I24" s="1885"/>
      <c r="J24" s="1885"/>
      <c r="K24" s="191"/>
      <c r="L24" s="191"/>
      <c r="M24" s="191"/>
      <c r="N24" s="191"/>
      <c r="O24" s="282"/>
      <c r="P24" s="281"/>
      <c r="Q24" s="191"/>
      <c r="R24" s="191"/>
      <c r="S24" s="191"/>
      <c r="T24" s="191"/>
      <c r="U24" s="191"/>
      <c r="V24" s="191"/>
      <c r="W24" s="191"/>
      <c r="X24" s="191"/>
      <c r="Y24" s="191"/>
      <c r="Z24" s="191"/>
      <c r="AA24" s="191"/>
      <c r="AB24" s="191"/>
    </row>
    <row r="25" spans="1:28" ht="15.75" customHeight="1">
      <c r="A25" s="308">
        <v>2</v>
      </c>
      <c r="B25" s="1875"/>
      <c r="C25" s="1875"/>
      <c r="D25" s="612"/>
      <c r="E25" s="1900"/>
      <c r="F25" s="1900"/>
      <c r="G25" s="1900"/>
      <c r="H25" s="1900"/>
      <c r="I25" s="1900"/>
      <c r="J25" s="1900"/>
      <c r="K25" s="191"/>
      <c r="L25" s="191"/>
      <c r="M25" s="191"/>
      <c r="N25" s="191"/>
      <c r="O25" s="241"/>
      <c r="P25" s="191"/>
      <c r="Q25" s="191"/>
      <c r="R25" s="191"/>
      <c r="S25" s="191"/>
      <c r="T25" s="191"/>
      <c r="U25" s="191"/>
      <c r="V25" s="191"/>
      <c r="W25" s="191"/>
      <c r="X25" s="191"/>
      <c r="Y25" s="191"/>
      <c r="Z25" s="191"/>
      <c r="AA25" s="191"/>
      <c r="AB25" s="191"/>
    </row>
    <row r="26" spans="1:28" ht="15.75" customHeight="1">
      <c r="A26" s="308">
        <v>3</v>
      </c>
      <c r="B26" s="1875"/>
      <c r="C26" s="1875"/>
      <c r="D26" s="612"/>
      <c r="E26" s="1900"/>
      <c r="F26" s="1900"/>
      <c r="G26" s="1900"/>
      <c r="H26" s="1900"/>
      <c r="I26" s="1900"/>
      <c r="J26" s="1900"/>
      <c r="K26" s="191"/>
      <c r="L26" s="191"/>
      <c r="M26" s="191"/>
      <c r="N26" s="191"/>
      <c r="O26" s="241"/>
      <c r="P26" s="191"/>
      <c r="Q26" s="191"/>
      <c r="R26" s="191"/>
      <c r="S26" s="191"/>
      <c r="T26" s="191"/>
      <c r="U26" s="191"/>
      <c r="V26" s="191"/>
      <c r="W26" s="191"/>
      <c r="X26" s="191"/>
      <c r="Y26" s="191"/>
      <c r="Z26" s="191"/>
      <c r="AA26" s="191"/>
      <c r="AB26" s="191"/>
    </row>
    <row r="27" spans="1:28" ht="15.75" customHeight="1">
      <c r="A27" s="306" t="s">
        <v>586</v>
      </c>
      <c r="B27" s="611" t="s">
        <v>112</v>
      </c>
      <c r="C27" s="1379" t="s">
        <v>689</v>
      </c>
      <c r="D27" s="1379"/>
      <c r="E27" s="610" t="s">
        <v>419</v>
      </c>
      <c r="F27" s="1376" t="s">
        <v>688</v>
      </c>
      <c r="G27" s="1376"/>
      <c r="H27" s="1442" t="s">
        <v>687</v>
      </c>
      <c r="I27" s="1442"/>
      <c r="J27" s="610" t="s">
        <v>686</v>
      </c>
      <c r="K27" s="191"/>
      <c r="L27" s="191"/>
      <c r="M27" s="191"/>
      <c r="N27" s="191"/>
      <c r="O27" s="241"/>
      <c r="P27" s="191"/>
      <c r="Q27" s="191"/>
      <c r="R27" s="191"/>
      <c r="S27" s="191"/>
      <c r="T27" s="191"/>
      <c r="U27" s="191"/>
      <c r="V27" s="191"/>
      <c r="W27" s="191"/>
      <c r="X27" s="191"/>
      <c r="Y27" s="191"/>
      <c r="Z27" s="191"/>
      <c r="AA27" s="191"/>
      <c r="AB27" s="191"/>
    </row>
    <row r="28" spans="1:28" ht="15.75" customHeight="1">
      <c r="A28" s="308">
        <f>A24</f>
        <v>1</v>
      </c>
      <c r="B28" s="978">
        <v>28</v>
      </c>
      <c r="C28" s="1873">
        <v>1</v>
      </c>
      <c r="D28" s="1874"/>
      <c r="E28" s="978">
        <v>8500</v>
      </c>
      <c r="F28" s="1873" t="s">
        <v>1074</v>
      </c>
      <c r="G28" s="1874"/>
      <c r="H28" s="1901">
        <v>45535.274305555555</v>
      </c>
      <c r="I28" s="1902"/>
      <c r="J28" s="978">
        <v>16</v>
      </c>
      <c r="K28" s="191"/>
      <c r="L28" s="191"/>
      <c r="M28" s="191"/>
      <c r="N28" s="191"/>
      <c r="O28" s="241"/>
      <c r="P28" s="191"/>
      <c r="Q28" s="191"/>
      <c r="R28" s="191"/>
      <c r="S28" s="191"/>
      <c r="T28" s="191"/>
      <c r="U28" s="191"/>
      <c r="V28" s="191"/>
      <c r="W28" s="191"/>
      <c r="X28" s="191"/>
      <c r="Y28" s="191"/>
      <c r="Z28" s="191"/>
      <c r="AA28" s="191"/>
      <c r="AB28" s="191"/>
    </row>
    <row r="29" spans="1:28" ht="15.75" customHeight="1">
      <c r="A29" s="308">
        <f>A25</f>
        <v>2</v>
      </c>
      <c r="B29" s="308"/>
      <c r="C29" s="1875"/>
      <c r="D29" s="1875"/>
      <c r="E29" s="308"/>
      <c r="F29" s="1378"/>
      <c r="G29" s="1380"/>
      <c r="H29" s="1378"/>
      <c r="I29" s="1380"/>
      <c r="J29" s="308"/>
      <c r="K29" s="191"/>
      <c r="L29" s="191"/>
      <c r="M29" s="191"/>
      <c r="N29" s="191"/>
      <c r="O29" s="279"/>
      <c r="P29" s="279"/>
      <c r="Q29" s="191"/>
      <c r="R29" s="191"/>
      <c r="S29" s="191"/>
      <c r="T29" s="191"/>
      <c r="U29" s="191"/>
      <c r="V29" s="191"/>
      <c r="W29" s="191"/>
      <c r="X29" s="191"/>
      <c r="Y29" s="191"/>
      <c r="Z29" s="191"/>
      <c r="AA29" s="191"/>
      <c r="AB29" s="191"/>
    </row>
    <row r="30" spans="1:28" ht="15.75" customHeight="1">
      <c r="A30" s="308">
        <f>A26</f>
        <v>3</v>
      </c>
      <c r="B30" s="308"/>
      <c r="C30" s="1875"/>
      <c r="D30" s="1875"/>
      <c r="E30" s="308"/>
      <c r="F30" s="1378"/>
      <c r="G30" s="1380"/>
      <c r="H30" s="1378"/>
      <c r="I30" s="1380"/>
      <c r="J30" s="308" t="s">
        <v>25</v>
      </c>
      <c r="K30" s="191"/>
      <c r="L30" s="191"/>
      <c r="M30" s="239"/>
      <c r="N30" s="240"/>
      <c r="O30" s="276"/>
      <c r="P30" s="277"/>
      <c r="Q30" s="191"/>
      <c r="R30" s="191"/>
      <c r="S30" s="191"/>
      <c r="T30" s="191"/>
      <c r="U30" s="191"/>
      <c r="V30" s="191"/>
      <c r="W30" s="191"/>
      <c r="X30" s="191"/>
      <c r="Y30" s="191"/>
      <c r="Z30" s="191"/>
      <c r="AA30" s="191"/>
      <c r="AB30" s="191"/>
    </row>
    <row r="31" spans="1:28" ht="15.75" customHeight="1">
      <c r="A31" s="300" t="s">
        <v>422</v>
      </c>
      <c r="B31" s="298"/>
      <c r="C31" s="298"/>
      <c r="D31" s="1872"/>
      <c r="E31" s="1872"/>
      <c r="F31" s="309"/>
      <c r="G31" s="305"/>
      <c r="H31" s="235"/>
      <c r="I31" s="306"/>
      <c r="J31" s="306"/>
      <c r="K31" s="191"/>
      <c r="L31" s="191"/>
      <c r="M31" s="239"/>
      <c r="N31" s="240"/>
      <c r="O31" s="276"/>
      <c r="P31" s="277"/>
      <c r="Q31" s="191"/>
      <c r="R31" s="191"/>
      <c r="S31" s="191"/>
      <c r="T31" s="191"/>
      <c r="U31" s="191"/>
      <c r="V31" s="191"/>
      <c r="W31" s="191"/>
      <c r="X31" s="191"/>
      <c r="Y31" s="191"/>
      <c r="Z31" s="191"/>
      <c r="AA31" s="191"/>
      <c r="AB31" s="191"/>
    </row>
    <row r="32" spans="1:28" ht="15.75" customHeight="1">
      <c r="A32" s="235"/>
      <c r="B32" s="299" t="s">
        <v>423</v>
      </c>
      <c r="C32" s="418">
        <v>9</v>
      </c>
      <c r="D32" s="223"/>
      <c r="E32" s="223"/>
      <c r="F32" s="299" t="s">
        <v>425</v>
      </c>
      <c r="G32" s="418"/>
      <c r="H32" s="235"/>
      <c r="I32" s="306" t="s">
        <v>42</v>
      </c>
      <c r="J32" s="306" t="s">
        <v>12</v>
      </c>
      <c r="K32" s="191"/>
      <c r="L32" s="191"/>
      <c r="M32" s="239"/>
      <c r="N32" s="240"/>
      <c r="O32" s="276"/>
      <c r="P32" s="277"/>
      <c r="Q32" s="191"/>
      <c r="R32" s="191"/>
      <c r="S32" s="191"/>
      <c r="T32" s="191"/>
      <c r="U32" s="191"/>
      <c r="V32" s="191"/>
      <c r="W32" s="191"/>
      <c r="X32" s="191"/>
      <c r="Y32" s="191"/>
      <c r="Z32" s="191"/>
      <c r="AA32" s="191"/>
      <c r="AB32" s="191"/>
    </row>
    <row r="33" spans="1:28">
      <c r="A33" s="235"/>
      <c r="B33" s="299" t="s">
        <v>424</v>
      </c>
      <c r="C33" s="418">
        <v>496</v>
      </c>
      <c r="D33" s="223"/>
      <c r="E33" s="223"/>
      <c r="F33" s="299" t="s">
        <v>426</v>
      </c>
      <c r="G33" s="418"/>
      <c r="H33" s="299" t="s">
        <v>431</v>
      </c>
      <c r="I33" s="1027">
        <v>0.53</v>
      </c>
      <c r="J33" s="418" t="s">
        <v>1009</v>
      </c>
      <c r="K33" s="191"/>
      <c r="L33" s="191"/>
      <c r="M33" s="239"/>
      <c r="N33" s="240"/>
      <c r="O33" s="241"/>
      <c r="P33" s="191"/>
      <c r="Q33" s="191"/>
      <c r="R33" s="191"/>
      <c r="S33" s="191"/>
      <c r="T33" s="191"/>
      <c r="U33" s="191"/>
      <c r="V33" s="191"/>
      <c r="W33" s="191"/>
      <c r="X33" s="191"/>
      <c r="Y33" s="191"/>
      <c r="Z33" s="191"/>
      <c r="AA33" s="191"/>
      <c r="AB33" s="191"/>
    </row>
    <row r="34" spans="1:28">
      <c r="A34" s="235"/>
      <c r="B34" s="299" t="s">
        <v>428</v>
      </c>
      <c r="C34" s="419">
        <v>14</v>
      </c>
      <c r="D34" s="223"/>
      <c r="E34" s="223"/>
      <c r="F34" s="299" t="s">
        <v>427</v>
      </c>
      <c r="G34" s="419"/>
      <c r="H34" s="299" t="s">
        <v>432</v>
      </c>
      <c r="I34" s="1027">
        <v>0.47</v>
      </c>
      <c r="J34" s="418" t="s">
        <v>1009</v>
      </c>
      <c r="K34" s="191"/>
      <c r="L34" s="191"/>
      <c r="M34" s="239"/>
      <c r="N34" s="240"/>
      <c r="O34" s="241"/>
      <c r="P34" s="191"/>
      <c r="Q34" s="191"/>
      <c r="R34" s="191"/>
      <c r="S34" s="191"/>
      <c r="T34" s="191"/>
      <c r="U34" s="191"/>
      <c r="V34" s="191"/>
      <c r="W34" s="191"/>
      <c r="X34" s="191"/>
      <c r="Y34" s="191"/>
      <c r="Z34" s="191"/>
      <c r="AA34" s="191"/>
      <c r="AB34" s="191"/>
    </row>
    <row r="35" spans="1:28" ht="14.25">
      <c r="A35" s="235"/>
      <c r="B35" s="299"/>
      <c r="C35" s="192"/>
      <c r="D35" s="300"/>
      <c r="E35" s="310"/>
      <c r="F35" s="302"/>
      <c r="G35" s="269"/>
      <c r="H35" s="300"/>
      <c r="I35" s="304"/>
      <c r="J35" s="224"/>
      <c r="K35" s="191"/>
      <c r="L35" s="191"/>
      <c r="M35" s="239"/>
      <c r="N35" s="240"/>
      <c r="O35" s="241"/>
      <c r="P35" s="191"/>
      <c r="Q35" s="191"/>
      <c r="R35" s="191"/>
      <c r="S35" s="191"/>
      <c r="T35" s="191"/>
      <c r="U35" s="191"/>
      <c r="V35" s="191"/>
      <c r="W35" s="191"/>
      <c r="X35" s="191"/>
      <c r="Y35" s="191"/>
      <c r="Z35" s="191"/>
      <c r="AA35" s="191"/>
      <c r="AB35" s="191"/>
    </row>
    <row r="36" spans="1:28" ht="15" thickBot="1">
      <c r="A36" s="288"/>
      <c r="B36" s="288"/>
      <c r="C36" s="289"/>
      <c r="D36" s="194"/>
      <c r="E36" s="195" t="s">
        <v>365</v>
      </c>
      <c r="F36" s="193"/>
      <c r="G36" s="290"/>
      <c r="H36" s="194"/>
      <c r="I36" s="291"/>
      <c r="J36" s="223"/>
      <c r="K36" s="191"/>
      <c r="L36" s="191"/>
      <c r="M36" s="239"/>
      <c r="N36" s="240"/>
      <c r="O36" s="241"/>
      <c r="P36" s="191"/>
      <c r="Q36" s="191"/>
      <c r="R36" s="191"/>
      <c r="S36" s="191"/>
      <c r="T36" s="191"/>
      <c r="U36" s="191"/>
      <c r="V36" s="191"/>
      <c r="W36" s="191"/>
      <c r="X36" s="191"/>
      <c r="Y36" s="191"/>
      <c r="Z36" s="191"/>
      <c r="AA36" s="191"/>
      <c r="AB36" s="191"/>
    </row>
    <row r="37" spans="1:28" s="754" customFormat="1" ht="18" customHeight="1">
      <c r="A37" s="1863" t="s">
        <v>743</v>
      </c>
      <c r="B37" s="1866" t="s">
        <v>744</v>
      </c>
      <c r="C37" s="1866" t="s">
        <v>745</v>
      </c>
      <c r="D37" s="1869" t="s">
        <v>746</v>
      </c>
      <c r="E37" s="1866" t="s">
        <v>747</v>
      </c>
      <c r="F37" s="1876" t="s">
        <v>748</v>
      </c>
      <c r="G37" s="1876" t="s">
        <v>749</v>
      </c>
      <c r="H37" s="1879" t="s">
        <v>750</v>
      </c>
      <c r="I37" s="1879" t="s">
        <v>751</v>
      </c>
      <c r="J37" s="753"/>
      <c r="K37" s="753"/>
      <c r="L37" s="753"/>
      <c r="M37" s="753"/>
      <c r="N37" s="753"/>
      <c r="O37" s="753"/>
      <c r="P37" s="753"/>
      <c r="Q37" s="753"/>
      <c r="R37" s="753"/>
      <c r="S37" s="753"/>
      <c r="T37" s="753"/>
      <c r="U37" s="753"/>
      <c r="V37" s="753"/>
      <c r="W37" s="753"/>
      <c r="X37" s="753"/>
      <c r="Y37" s="753"/>
      <c r="Z37" s="753"/>
      <c r="AA37" s="753"/>
    </row>
    <row r="38" spans="1:28" s="754" customFormat="1">
      <c r="A38" s="1864"/>
      <c r="B38" s="1867"/>
      <c r="C38" s="1867"/>
      <c r="D38" s="1870"/>
      <c r="E38" s="1867"/>
      <c r="F38" s="1877"/>
      <c r="G38" s="1877"/>
      <c r="H38" s="1880"/>
      <c r="I38" s="1882"/>
      <c r="J38" s="753"/>
      <c r="K38" s="753"/>
      <c r="L38" s="753"/>
      <c r="M38" s="753"/>
      <c r="N38" s="753"/>
      <c r="O38" s="753"/>
      <c r="P38" s="753"/>
      <c r="Q38" s="753"/>
      <c r="R38" s="753"/>
      <c r="S38" s="753"/>
      <c r="T38" s="753"/>
      <c r="U38" s="753"/>
      <c r="V38" s="753"/>
      <c r="W38" s="753"/>
      <c r="X38" s="753"/>
      <c r="Y38" s="753"/>
      <c r="Z38" s="753"/>
      <c r="AA38" s="753"/>
    </row>
    <row r="39" spans="1:28" s="754" customFormat="1" ht="13.5" thickBot="1">
      <c r="A39" s="1865"/>
      <c r="B39" s="1868"/>
      <c r="C39" s="1868"/>
      <c r="D39" s="1871"/>
      <c r="E39" s="1868"/>
      <c r="F39" s="1878"/>
      <c r="G39" s="1878"/>
      <c r="H39" s="1881"/>
      <c r="I39" s="1883"/>
      <c r="J39" s="753"/>
      <c r="K39" s="753"/>
      <c r="L39" s="753"/>
      <c r="M39" s="753"/>
      <c r="N39" s="753"/>
      <c r="O39" s="753"/>
      <c r="P39" s="753"/>
      <c r="Q39" s="753"/>
      <c r="R39" s="753"/>
      <c r="S39" s="753"/>
      <c r="T39" s="753"/>
      <c r="U39" s="753"/>
      <c r="V39" s="753"/>
      <c r="W39" s="753"/>
      <c r="X39" s="753"/>
      <c r="Y39" s="753"/>
      <c r="Z39" s="753"/>
      <c r="AA39" s="753"/>
    </row>
    <row r="40" spans="1:28">
      <c r="A40" s="212">
        <v>1</v>
      </c>
      <c r="B40" s="755" t="s">
        <v>1008</v>
      </c>
      <c r="C40" s="755">
        <v>0.53</v>
      </c>
      <c r="D40" s="755"/>
      <c r="E40" s="213">
        <f>IF(C40="","",C40)</f>
        <v>0.53</v>
      </c>
      <c r="F40" s="246">
        <f t="shared" ref="F40:F71" si="0">IF(E40="","",$G$40-E40)</f>
        <v>-0.53</v>
      </c>
      <c r="G40" s="246"/>
      <c r="H40" s="756"/>
      <c r="I40" s="213"/>
      <c r="J40" s="191"/>
      <c r="K40" s="191"/>
      <c r="L40" s="191"/>
      <c r="M40" s="191"/>
      <c r="N40" s="191"/>
      <c r="O40" s="243"/>
      <c r="P40" s="191"/>
      <c r="Q40" s="191"/>
      <c r="R40" s="191"/>
      <c r="S40" s="191"/>
      <c r="T40" s="191"/>
      <c r="U40" s="191"/>
      <c r="V40" s="191"/>
      <c r="W40" s="191"/>
      <c r="X40" s="191"/>
      <c r="Y40" s="191"/>
      <c r="Z40" s="191"/>
      <c r="AA40" s="191"/>
    </row>
    <row r="41" spans="1:28">
      <c r="A41" s="212">
        <v>2</v>
      </c>
      <c r="B41" s="426" t="s">
        <v>1219</v>
      </c>
      <c r="C41" s="426">
        <v>11.8</v>
      </c>
      <c r="D41" s="426"/>
      <c r="E41" s="213">
        <f t="shared" ref="E41:E72" si="1">IF(C41="","",IF(D41="O",E40,E40+C41))</f>
        <v>12.33</v>
      </c>
      <c r="F41" s="246">
        <f t="shared" si="0"/>
        <v>-12.33</v>
      </c>
      <c r="G41" s="246">
        <f t="shared" ref="G41:G72" si="2">IF(E41="","",$G$40-E40)</f>
        <v>-0.53</v>
      </c>
      <c r="H41" s="257"/>
      <c r="I41" s="213"/>
      <c r="J41" s="191"/>
      <c r="K41" s="191"/>
      <c r="L41" s="191"/>
      <c r="M41" s="191"/>
      <c r="N41" s="191"/>
      <c r="O41" s="191"/>
      <c r="P41" s="191"/>
      <c r="Q41" s="191"/>
      <c r="R41" s="191"/>
      <c r="S41" s="191"/>
      <c r="T41" s="191"/>
      <c r="U41" s="191"/>
      <c r="V41" s="191"/>
      <c r="W41" s="191"/>
      <c r="X41" s="191"/>
      <c r="Y41" s="191"/>
      <c r="Z41" s="191"/>
      <c r="AA41" s="191"/>
    </row>
    <row r="42" spans="1:28">
      <c r="A42" s="212">
        <v>3</v>
      </c>
      <c r="B42" s="426" t="s">
        <v>1007</v>
      </c>
      <c r="C42" s="426">
        <v>0.44</v>
      </c>
      <c r="D42" s="426"/>
      <c r="E42" s="213">
        <f t="shared" si="1"/>
        <v>12.77</v>
      </c>
      <c r="F42" s="1012">
        <f t="shared" si="0"/>
        <v>-12.77</v>
      </c>
      <c r="G42" s="246">
        <f t="shared" si="2"/>
        <v>-12.33</v>
      </c>
      <c r="H42" s="257"/>
      <c r="I42" s="213"/>
      <c r="J42" s="191"/>
      <c r="K42" s="191"/>
      <c r="L42" s="191"/>
      <c r="M42" s="191"/>
      <c r="N42" s="191"/>
      <c r="O42" s="191"/>
      <c r="P42" s="191"/>
      <c r="Q42" s="191"/>
      <c r="R42" s="191"/>
      <c r="S42" s="191"/>
      <c r="T42" s="191"/>
      <c r="U42" s="191"/>
      <c r="V42" s="191"/>
      <c r="W42" s="191"/>
      <c r="X42" s="191"/>
      <c r="Y42" s="191"/>
      <c r="Z42" s="191"/>
      <c r="AA42" s="191"/>
    </row>
    <row r="43" spans="1:28">
      <c r="A43" s="212">
        <v>4</v>
      </c>
      <c r="B43" s="426" t="s">
        <v>1219</v>
      </c>
      <c r="C43" s="426">
        <v>11.8</v>
      </c>
      <c r="D43" s="426"/>
      <c r="E43" s="213">
        <f t="shared" si="1"/>
        <v>24.57</v>
      </c>
      <c r="F43" s="246">
        <f t="shared" si="0"/>
        <v>-24.57</v>
      </c>
      <c r="G43" s="246">
        <f t="shared" si="2"/>
        <v>-12.77</v>
      </c>
      <c r="H43" s="257"/>
      <c r="I43" s="213">
        <f>IF(C43="","",IF(D43="O",I42,$C$12*C43))</f>
        <v>0.48439000000000004</v>
      </c>
      <c r="J43" s="191"/>
      <c r="K43" s="191"/>
      <c r="L43" s="191"/>
      <c r="M43" s="191"/>
      <c r="N43" s="191"/>
      <c r="O43" s="191"/>
      <c r="P43" s="191"/>
      <c r="Q43" s="191"/>
      <c r="R43" s="191"/>
      <c r="S43" s="191"/>
      <c r="T43" s="191"/>
      <c r="U43" s="191"/>
      <c r="V43" s="191"/>
      <c r="W43" s="191"/>
      <c r="X43" s="191"/>
      <c r="Y43" s="191"/>
      <c r="Z43" s="191"/>
      <c r="AA43" s="191"/>
    </row>
    <row r="44" spans="1:28">
      <c r="A44" s="212">
        <v>5</v>
      </c>
      <c r="B44" s="426" t="s">
        <v>1219</v>
      </c>
      <c r="C44" s="426">
        <v>11.8</v>
      </c>
      <c r="D44" s="426"/>
      <c r="E44" s="213">
        <f t="shared" si="1"/>
        <v>36.370000000000005</v>
      </c>
      <c r="F44" s="246">
        <f t="shared" si="0"/>
        <v>-36.370000000000005</v>
      </c>
      <c r="G44" s="246">
        <f t="shared" si="2"/>
        <v>-24.57</v>
      </c>
      <c r="H44" s="257"/>
      <c r="I44" s="213">
        <f t="shared" ref="I44:I75" si="3">IF(C44="","",IF(D44="O",I43,$C$12*C44+I43))</f>
        <v>0.96878000000000009</v>
      </c>
      <c r="J44" s="191"/>
      <c r="K44" s="191"/>
      <c r="L44" s="191"/>
      <c r="M44" s="191"/>
      <c r="N44" s="191"/>
      <c r="O44" s="191"/>
      <c r="P44" s="191"/>
      <c r="Q44" s="191"/>
      <c r="R44" s="191"/>
      <c r="S44" s="191"/>
      <c r="T44" s="191"/>
      <c r="U44" s="191"/>
      <c r="V44" s="191"/>
      <c r="W44" s="191"/>
      <c r="X44" s="191"/>
      <c r="Y44" s="191"/>
      <c r="Z44" s="191"/>
      <c r="AA44" s="191"/>
    </row>
    <row r="45" spans="1:28">
      <c r="A45" s="212">
        <v>6</v>
      </c>
      <c r="B45" s="426" t="s">
        <v>1219</v>
      </c>
      <c r="C45" s="426">
        <v>11.8</v>
      </c>
      <c r="D45" s="426"/>
      <c r="E45" s="213">
        <f t="shared" si="1"/>
        <v>48.17</v>
      </c>
      <c r="F45" s="246">
        <f t="shared" si="0"/>
        <v>-48.17</v>
      </c>
      <c r="G45" s="246">
        <f t="shared" si="2"/>
        <v>-36.370000000000005</v>
      </c>
      <c r="H45" s="257"/>
      <c r="I45" s="213">
        <f t="shared" si="3"/>
        <v>1.4531700000000001</v>
      </c>
      <c r="J45" s="191"/>
      <c r="K45" s="191"/>
      <c r="L45" s="191"/>
      <c r="M45" s="191"/>
      <c r="N45" s="191"/>
      <c r="O45" s="191"/>
      <c r="P45" s="191"/>
      <c r="Q45" s="191"/>
      <c r="R45" s="191"/>
      <c r="S45" s="191"/>
      <c r="T45" s="191"/>
      <c r="U45" s="191"/>
      <c r="V45" s="191"/>
      <c r="W45" s="191"/>
      <c r="X45" s="191"/>
      <c r="Y45" s="191"/>
      <c r="Z45" s="191"/>
      <c r="AA45" s="191"/>
    </row>
    <row r="46" spans="1:28">
      <c r="A46" s="212">
        <v>7</v>
      </c>
      <c r="B46" s="426" t="s">
        <v>1219</v>
      </c>
      <c r="C46" s="426">
        <v>11.8</v>
      </c>
      <c r="D46" s="426"/>
      <c r="E46" s="213">
        <f t="shared" si="1"/>
        <v>59.97</v>
      </c>
      <c r="F46" s="246">
        <f t="shared" si="0"/>
        <v>-59.97</v>
      </c>
      <c r="G46" s="246">
        <f t="shared" si="2"/>
        <v>-48.17</v>
      </c>
      <c r="H46" s="257"/>
      <c r="I46" s="213">
        <f t="shared" si="3"/>
        <v>1.9375600000000002</v>
      </c>
      <c r="J46" s="191"/>
      <c r="K46" s="191"/>
      <c r="L46" s="191"/>
      <c r="M46" s="191"/>
      <c r="N46" s="191"/>
      <c r="O46" s="191"/>
      <c r="P46" s="191"/>
      <c r="Q46" s="191"/>
      <c r="R46" s="191"/>
      <c r="S46" s="191"/>
      <c r="T46" s="191"/>
      <c r="U46" s="191"/>
      <c r="V46" s="191"/>
      <c r="W46" s="191"/>
      <c r="X46" s="191"/>
      <c r="Y46" s="191"/>
      <c r="Z46" s="191"/>
      <c r="AA46" s="191"/>
    </row>
    <row r="47" spans="1:28">
      <c r="A47" s="212">
        <v>8</v>
      </c>
      <c r="B47" s="426" t="s">
        <v>1219</v>
      </c>
      <c r="C47" s="426">
        <v>11.81</v>
      </c>
      <c r="D47" s="426"/>
      <c r="E47" s="213">
        <f t="shared" si="1"/>
        <v>71.78</v>
      </c>
      <c r="F47" s="246">
        <f t="shared" si="0"/>
        <v>-71.78</v>
      </c>
      <c r="G47" s="246">
        <f t="shared" si="2"/>
        <v>-59.97</v>
      </c>
      <c r="H47" s="257"/>
      <c r="I47" s="213">
        <f t="shared" si="3"/>
        <v>2.4223605000000004</v>
      </c>
      <c r="J47" s="191"/>
      <c r="K47" s="191"/>
      <c r="L47" s="191"/>
      <c r="M47" s="191"/>
      <c r="N47" s="191"/>
      <c r="O47" s="191"/>
      <c r="P47" s="191"/>
      <c r="Q47" s="191"/>
      <c r="R47" s="191"/>
      <c r="S47" s="191"/>
      <c r="T47" s="191"/>
      <c r="U47" s="191"/>
      <c r="V47" s="191"/>
      <c r="W47" s="191"/>
      <c r="X47" s="191"/>
      <c r="Y47" s="191"/>
      <c r="Z47" s="191"/>
      <c r="AA47" s="191"/>
    </row>
    <row r="48" spans="1:28">
      <c r="A48" s="212">
        <v>9</v>
      </c>
      <c r="B48" s="426" t="s">
        <v>1219</v>
      </c>
      <c r="C48" s="426">
        <v>11.8</v>
      </c>
      <c r="D48" s="426"/>
      <c r="E48" s="213">
        <f t="shared" si="1"/>
        <v>83.58</v>
      </c>
      <c r="F48" s="246">
        <f t="shared" si="0"/>
        <v>-83.58</v>
      </c>
      <c r="G48" s="246">
        <f t="shared" si="2"/>
        <v>-71.78</v>
      </c>
      <c r="H48" s="257"/>
      <c r="I48" s="213">
        <f t="shared" si="3"/>
        <v>2.9067505000000002</v>
      </c>
      <c r="J48" s="191"/>
      <c r="K48" s="191"/>
      <c r="L48" s="191"/>
      <c r="M48" s="191"/>
      <c r="N48" s="191"/>
      <c r="O48" s="191"/>
      <c r="P48" s="191"/>
      <c r="Q48" s="191"/>
      <c r="R48" s="191"/>
      <c r="S48" s="191"/>
      <c r="T48" s="191"/>
      <c r="U48" s="191"/>
      <c r="V48" s="191"/>
      <c r="W48" s="191"/>
      <c r="X48" s="191"/>
      <c r="Y48" s="191"/>
      <c r="Z48" s="191"/>
      <c r="AA48" s="191"/>
    </row>
    <row r="49" spans="1:27">
      <c r="A49" s="212">
        <v>10</v>
      </c>
      <c r="B49" s="426" t="s">
        <v>1219</v>
      </c>
      <c r="C49" s="426">
        <v>11.81</v>
      </c>
      <c r="D49" s="426"/>
      <c r="E49" s="213">
        <f t="shared" si="1"/>
        <v>95.39</v>
      </c>
      <c r="F49" s="246">
        <f t="shared" si="0"/>
        <v>-95.39</v>
      </c>
      <c r="G49" s="246">
        <f t="shared" si="2"/>
        <v>-83.58</v>
      </c>
      <c r="H49" s="257"/>
      <c r="I49" s="213">
        <f t="shared" si="3"/>
        <v>3.3915510000000002</v>
      </c>
      <c r="J49" s="191"/>
      <c r="K49" s="191"/>
      <c r="L49" s="191"/>
      <c r="M49" s="191"/>
      <c r="N49" s="191"/>
      <c r="O49" s="191"/>
      <c r="P49" s="191"/>
      <c r="Q49" s="191"/>
      <c r="R49" s="191"/>
      <c r="S49" s="191"/>
      <c r="T49" s="191"/>
      <c r="U49" s="191"/>
      <c r="V49" s="191"/>
      <c r="W49" s="191"/>
      <c r="X49" s="191"/>
      <c r="Y49" s="191"/>
      <c r="Z49" s="191"/>
      <c r="AA49" s="191"/>
    </row>
    <row r="50" spans="1:27">
      <c r="A50" s="212">
        <v>11</v>
      </c>
      <c r="B50" s="426" t="s">
        <v>1219</v>
      </c>
      <c r="C50" s="426">
        <v>11.79</v>
      </c>
      <c r="D50" s="426"/>
      <c r="E50" s="213">
        <f t="shared" si="1"/>
        <v>107.18</v>
      </c>
      <c r="F50" s="246">
        <f t="shared" si="0"/>
        <v>-107.18</v>
      </c>
      <c r="G50" s="246">
        <f t="shared" si="2"/>
        <v>-95.39</v>
      </c>
      <c r="H50" s="257"/>
      <c r="I50" s="213">
        <f t="shared" si="3"/>
        <v>3.8755305</v>
      </c>
      <c r="J50" s="191"/>
      <c r="K50" s="191"/>
      <c r="L50" s="191"/>
      <c r="M50" s="191"/>
      <c r="N50" s="191"/>
      <c r="O50" s="191"/>
      <c r="P50" s="191"/>
      <c r="Q50" s="191"/>
      <c r="R50" s="191"/>
      <c r="S50" s="191"/>
      <c r="T50" s="191"/>
      <c r="U50" s="191"/>
      <c r="V50" s="191"/>
      <c r="W50" s="191"/>
      <c r="X50" s="191"/>
      <c r="Y50" s="191"/>
      <c r="Z50" s="191"/>
      <c r="AA50" s="191"/>
    </row>
    <row r="51" spans="1:27">
      <c r="A51" s="212">
        <v>12</v>
      </c>
      <c r="B51" s="426" t="s">
        <v>1219</v>
      </c>
      <c r="C51" s="426">
        <v>11.8</v>
      </c>
      <c r="D51" s="426"/>
      <c r="E51" s="213">
        <f t="shared" si="1"/>
        <v>118.98</v>
      </c>
      <c r="F51" s="246">
        <f t="shared" si="0"/>
        <v>-118.98</v>
      </c>
      <c r="G51" s="246">
        <f t="shared" si="2"/>
        <v>-107.18</v>
      </c>
      <c r="H51" s="257"/>
      <c r="I51" s="213">
        <f t="shared" si="3"/>
        <v>4.3599205000000003</v>
      </c>
      <c r="J51" s="191"/>
      <c r="K51" s="191"/>
      <c r="L51" s="191"/>
      <c r="M51" s="191"/>
      <c r="N51" s="191"/>
      <c r="O51" s="191"/>
      <c r="P51" s="191"/>
      <c r="Q51" s="191"/>
      <c r="R51" s="191"/>
      <c r="S51" s="191"/>
      <c r="T51" s="191"/>
      <c r="U51" s="191"/>
      <c r="V51" s="191"/>
      <c r="W51" s="191"/>
      <c r="X51" s="191"/>
      <c r="Y51" s="191"/>
      <c r="Z51" s="191"/>
      <c r="AA51" s="191"/>
    </row>
    <row r="52" spans="1:27">
      <c r="A52" s="212">
        <v>13</v>
      </c>
      <c r="B52" s="426" t="s">
        <v>1219</v>
      </c>
      <c r="C52" s="426">
        <v>11.8</v>
      </c>
      <c r="D52" s="426"/>
      <c r="E52" s="213">
        <f t="shared" si="1"/>
        <v>130.78</v>
      </c>
      <c r="F52" s="246">
        <f t="shared" si="0"/>
        <v>-130.78</v>
      </c>
      <c r="G52" s="246">
        <f t="shared" si="2"/>
        <v>-118.98</v>
      </c>
      <c r="H52" s="257"/>
      <c r="I52" s="213">
        <f t="shared" si="3"/>
        <v>4.8443105000000006</v>
      </c>
      <c r="J52" s="191"/>
      <c r="K52" s="191"/>
      <c r="L52" s="191"/>
      <c r="M52" s="191"/>
      <c r="N52" s="191"/>
      <c r="O52" s="191"/>
      <c r="P52" s="191"/>
      <c r="Q52" s="191"/>
      <c r="R52" s="191"/>
      <c r="S52" s="191"/>
      <c r="T52" s="191"/>
      <c r="U52" s="191"/>
      <c r="V52" s="191"/>
      <c r="W52" s="191"/>
      <c r="X52" s="191"/>
      <c r="Y52" s="191"/>
      <c r="Z52" s="191"/>
      <c r="AA52" s="191"/>
    </row>
    <row r="53" spans="1:27">
      <c r="A53" s="212">
        <v>14</v>
      </c>
      <c r="B53" s="426" t="s">
        <v>1219</v>
      </c>
      <c r="C53" s="426">
        <v>11.81</v>
      </c>
      <c r="D53" s="426"/>
      <c r="E53" s="213">
        <f t="shared" si="1"/>
        <v>142.59</v>
      </c>
      <c r="F53" s="246">
        <f t="shared" si="0"/>
        <v>-142.59</v>
      </c>
      <c r="G53" s="246">
        <f t="shared" si="2"/>
        <v>-130.78</v>
      </c>
      <c r="H53" s="257"/>
      <c r="I53" s="213">
        <f t="shared" si="3"/>
        <v>5.329111000000001</v>
      </c>
      <c r="J53" s="191"/>
      <c r="K53" s="191"/>
      <c r="L53" s="191"/>
      <c r="M53" s="191"/>
      <c r="N53" s="191"/>
      <c r="O53" s="191"/>
      <c r="P53" s="191"/>
      <c r="Q53" s="191"/>
      <c r="R53" s="191"/>
      <c r="S53" s="191"/>
      <c r="T53" s="191"/>
      <c r="U53" s="191"/>
      <c r="V53" s="191"/>
      <c r="W53" s="191"/>
      <c r="X53" s="191"/>
      <c r="Y53" s="191"/>
      <c r="Z53" s="191"/>
      <c r="AA53" s="191"/>
    </row>
    <row r="54" spans="1:27">
      <c r="A54" s="212">
        <v>15</v>
      </c>
      <c r="B54" s="426" t="s">
        <v>1219</v>
      </c>
      <c r="C54" s="426">
        <v>11.8</v>
      </c>
      <c r="D54" s="426"/>
      <c r="E54" s="213">
        <f t="shared" si="1"/>
        <v>154.39000000000001</v>
      </c>
      <c r="F54" s="246">
        <f t="shared" si="0"/>
        <v>-154.39000000000001</v>
      </c>
      <c r="G54" s="246">
        <f t="shared" si="2"/>
        <v>-142.59</v>
      </c>
      <c r="H54" s="257"/>
      <c r="I54" s="213">
        <f t="shared" si="3"/>
        <v>5.8135010000000014</v>
      </c>
      <c r="J54" s="191"/>
      <c r="K54" s="191"/>
      <c r="L54" s="191"/>
      <c r="M54" s="191"/>
      <c r="N54" s="191"/>
      <c r="O54" s="191"/>
      <c r="P54" s="191"/>
      <c r="Q54" s="191"/>
      <c r="R54" s="191"/>
      <c r="S54" s="191"/>
      <c r="T54" s="191"/>
      <c r="U54" s="191"/>
      <c r="V54" s="191"/>
      <c r="W54" s="191"/>
      <c r="X54" s="191"/>
      <c r="Y54" s="191"/>
      <c r="Z54" s="191"/>
      <c r="AA54" s="191"/>
    </row>
    <row r="55" spans="1:27">
      <c r="A55" s="212">
        <v>16</v>
      </c>
      <c r="B55" s="426" t="s">
        <v>1219</v>
      </c>
      <c r="C55" s="426">
        <v>11.8</v>
      </c>
      <c r="D55" s="426"/>
      <c r="E55" s="213">
        <f t="shared" si="1"/>
        <v>166.19000000000003</v>
      </c>
      <c r="F55" s="246">
        <f t="shared" si="0"/>
        <v>-166.19000000000003</v>
      </c>
      <c r="G55" s="246">
        <f t="shared" si="2"/>
        <v>-154.39000000000001</v>
      </c>
      <c r="H55" s="257"/>
      <c r="I55" s="213">
        <f t="shared" si="3"/>
        <v>6.2978910000000017</v>
      </c>
      <c r="J55" s="191"/>
      <c r="K55" s="191"/>
      <c r="L55" s="191"/>
      <c r="M55" s="191"/>
      <c r="N55" s="191"/>
      <c r="O55" s="191"/>
      <c r="P55" s="191"/>
      <c r="Q55" s="191"/>
      <c r="R55" s="191"/>
      <c r="S55" s="191"/>
      <c r="T55" s="191"/>
      <c r="U55" s="191"/>
      <c r="V55" s="191"/>
      <c r="W55" s="191"/>
      <c r="X55" s="191"/>
      <c r="Y55" s="191"/>
      <c r="Z55" s="191"/>
      <c r="AA55" s="191"/>
    </row>
    <row r="56" spans="1:27">
      <c r="A56" s="212">
        <v>17</v>
      </c>
      <c r="B56" s="426" t="s">
        <v>1219</v>
      </c>
      <c r="C56" s="426">
        <v>11.8</v>
      </c>
      <c r="D56" s="426"/>
      <c r="E56" s="213">
        <f t="shared" si="1"/>
        <v>177.99000000000004</v>
      </c>
      <c r="F56" s="246">
        <f t="shared" si="0"/>
        <v>-177.99000000000004</v>
      </c>
      <c r="G56" s="246">
        <f t="shared" si="2"/>
        <v>-166.19000000000003</v>
      </c>
      <c r="H56" s="257"/>
      <c r="I56" s="213">
        <f t="shared" si="3"/>
        <v>6.782281000000002</v>
      </c>
      <c r="J56" s="191"/>
      <c r="K56" s="191"/>
      <c r="L56" s="191"/>
      <c r="M56" s="191"/>
      <c r="N56" s="191"/>
      <c r="O56" s="191"/>
      <c r="P56" s="191"/>
      <c r="Q56" s="191"/>
      <c r="R56" s="191"/>
      <c r="S56" s="191"/>
      <c r="T56" s="191"/>
      <c r="U56" s="191"/>
      <c r="V56" s="191"/>
      <c r="W56" s="191"/>
      <c r="X56" s="191"/>
      <c r="Y56" s="191"/>
      <c r="Z56" s="191"/>
      <c r="AA56" s="191"/>
    </row>
    <row r="57" spans="1:27">
      <c r="A57" s="212">
        <v>18</v>
      </c>
      <c r="B57" s="426" t="s">
        <v>1219</v>
      </c>
      <c r="C57" s="426">
        <v>11.8</v>
      </c>
      <c r="D57" s="426"/>
      <c r="E57" s="213">
        <f t="shared" si="1"/>
        <v>189.79000000000005</v>
      </c>
      <c r="F57" s="246">
        <f t="shared" si="0"/>
        <v>-189.79000000000005</v>
      </c>
      <c r="G57" s="246">
        <f t="shared" si="2"/>
        <v>-177.99000000000004</v>
      </c>
      <c r="H57" s="257"/>
      <c r="I57" s="213">
        <f t="shared" si="3"/>
        <v>7.2666710000000023</v>
      </c>
      <c r="J57" s="191"/>
      <c r="K57" s="191"/>
      <c r="L57" s="191"/>
      <c r="M57" s="191"/>
      <c r="N57" s="191"/>
      <c r="O57" s="191"/>
      <c r="P57" s="191"/>
      <c r="Q57" s="191"/>
      <c r="R57" s="191"/>
      <c r="S57" s="191"/>
      <c r="T57" s="191"/>
      <c r="U57" s="191"/>
      <c r="V57" s="191"/>
      <c r="W57" s="191"/>
      <c r="X57" s="191"/>
      <c r="Y57" s="191"/>
      <c r="Z57" s="191"/>
      <c r="AA57" s="191"/>
    </row>
    <row r="58" spans="1:27">
      <c r="A58" s="212">
        <v>19</v>
      </c>
      <c r="B58" s="426" t="s">
        <v>1219</v>
      </c>
      <c r="C58" s="426">
        <v>11.81</v>
      </c>
      <c r="D58" s="426"/>
      <c r="E58" s="213">
        <f t="shared" si="1"/>
        <v>201.60000000000005</v>
      </c>
      <c r="F58" s="246">
        <f t="shared" si="0"/>
        <v>-201.60000000000005</v>
      </c>
      <c r="G58" s="246">
        <f t="shared" si="2"/>
        <v>-189.79000000000005</v>
      </c>
      <c r="H58" s="257"/>
      <c r="I58" s="213">
        <f t="shared" si="3"/>
        <v>7.7514715000000027</v>
      </c>
      <c r="J58" s="191"/>
      <c r="K58" s="191"/>
      <c r="L58" s="191"/>
      <c r="M58" s="191"/>
      <c r="N58" s="191"/>
      <c r="O58" s="191"/>
      <c r="P58" s="191"/>
      <c r="Q58" s="191"/>
      <c r="R58" s="191"/>
      <c r="S58" s="191"/>
      <c r="T58" s="191"/>
      <c r="U58" s="191"/>
      <c r="V58" s="191"/>
      <c r="W58" s="191"/>
      <c r="X58" s="191"/>
      <c r="Y58" s="191"/>
      <c r="Z58" s="191"/>
      <c r="AA58" s="191"/>
    </row>
    <row r="59" spans="1:27">
      <c r="A59" s="212">
        <v>20</v>
      </c>
      <c r="B59" s="426" t="s">
        <v>1219</v>
      </c>
      <c r="C59" s="426">
        <v>11.8</v>
      </c>
      <c r="D59" s="960"/>
      <c r="E59" s="213">
        <f t="shared" si="1"/>
        <v>213.40000000000006</v>
      </c>
      <c r="F59" s="246">
        <f t="shared" si="0"/>
        <v>-213.40000000000006</v>
      </c>
      <c r="G59" s="246">
        <f t="shared" si="2"/>
        <v>-201.60000000000005</v>
      </c>
      <c r="H59" s="257"/>
      <c r="I59" s="213">
        <f t="shared" si="3"/>
        <v>8.2358615000000022</v>
      </c>
      <c r="J59" s="191"/>
      <c r="K59" s="191"/>
      <c r="L59" s="191"/>
      <c r="M59" s="191"/>
      <c r="N59" s="191"/>
      <c r="O59" s="191"/>
      <c r="P59" s="191"/>
      <c r="Q59" s="191"/>
      <c r="R59" s="191"/>
      <c r="S59" s="191"/>
      <c r="T59" s="191"/>
      <c r="U59" s="191"/>
      <c r="V59" s="191"/>
      <c r="W59" s="191"/>
      <c r="X59" s="191"/>
      <c r="Y59" s="191"/>
      <c r="Z59" s="191"/>
      <c r="AA59" s="191"/>
    </row>
    <row r="60" spans="1:27">
      <c r="A60" s="212">
        <v>21</v>
      </c>
      <c r="B60" s="426" t="s">
        <v>1219</v>
      </c>
      <c r="C60" s="426">
        <v>11.8</v>
      </c>
      <c r="D60" s="960"/>
      <c r="E60" s="213">
        <f t="shared" si="1"/>
        <v>225.20000000000007</v>
      </c>
      <c r="F60" s="246">
        <f t="shared" si="0"/>
        <v>-225.20000000000007</v>
      </c>
      <c r="G60" s="246">
        <f t="shared" si="2"/>
        <v>-213.40000000000006</v>
      </c>
      <c r="H60" s="257"/>
      <c r="I60" s="213">
        <f t="shared" si="3"/>
        <v>8.7202515000000016</v>
      </c>
      <c r="J60" s="191"/>
      <c r="K60" s="191"/>
      <c r="L60" s="191"/>
      <c r="M60" s="191"/>
      <c r="N60" s="191"/>
      <c r="O60" s="191"/>
      <c r="P60" s="191"/>
      <c r="Q60" s="191"/>
      <c r="R60" s="191"/>
      <c r="S60" s="191"/>
      <c r="T60" s="191"/>
      <c r="U60" s="191"/>
      <c r="V60" s="191"/>
      <c r="W60" s="191"/>
      <c r="X60" s="191"/>
      <c r="Y60" s="191"/>
      <c r="Z60" s="191"/>
      <c r="AA60" s="191"/>
    </row>
    <row r="61" spans="1:27">
      <c r="A61" s="212">
        <v>22</v>
      </c>
      <c r="B61" s="426" t="s">
        <v>1219</v>
      </c>
      <c r="C61" s="426">
        <v>11.8</v>
      </c>
      <c r="D61" s="960"/>
      <c r="E61" s="213">
        <f t="shared" si="1"/>
        <v>237.00000000000009</v>
      </c>
      <c r="F61" s="246">
        <f t="shared" si="0"/>
        <v>-237.00000000000009</v>
      </c>
      <c r="G61" s="246">
        <f t="shared" si="2"/>
        <v>-225.20000000000007</v>
      </c>
      <c r="H61" s="257"/>
      <c r="I61" s="213">
        <f t="shared" si="3"/>
        <v>9.204641500000001</v>
      </c>
      <c r="J61" s="191"/>
      <c r="K61" s="191"/>
      <c r="L61" s="191"/>
      <c r="M61" s="191"/>
      <c r="N61" s="191"/>
      <c r="O61" s="191"/>
      <c r="P61" s="191"/>
      <c r="Q61" s="191"/>
      <c r="R61" s="191"/>
      <c r="S61" s="191"/>
      <c r="T61" s="191"/>
      <c r="U61" s="191"/>
      <c r="V61" s="191"/>
      <c r="W61" s="191"/>
      <c r="X61" s="191"/>
      <c r="Y61" s="191"/>
      <c r="Z61" s="191"/>
      <c r="AA61" s="191"/>
    </row>
    <row r="62" spans="1:27">
      <c r="A62" s="212">
        <v>23</v>
      </c>
      <c r="B62" s="426" t="s">
        <v>1219</v>
      </c>
      <c r="C62" s="426">
        <v>11.8</v>
      </c>
      <c r="D62" s="960"/>
      <c r="E62" s="213">
        <f t="shared" si="1"/>
        <v>248.8000000000001</v>
      </c>
      <c r="F62" s="246">
        <f t="shared" si="0"/>
        <v>-248.8000000000001</v>
      </c>
      <c r="G62" s="246">
        <f t="shared" si="2"/>
        <v>-237.00000000000009</v>
      </c>
      <c r="H62" s="257"/>
      <c r="I62" s="213">
        <f t="shared" si="3"/>
        <v>9.6890315000000005</v>
      </c>
      <c r="J62" s="191"/>
      <c r="K62" s="191"/>
      <c r="L62" s="191"/>
      <c r="M62" s="191"/>
      <c r="N62" s="191"/>
      <c r="O62" s="191"/>
      <c r="P62" s="191"/>
      <c r="Q62" s="191"/>
      <c r="R62" s="191"/>
      <c r="S62" s="191"/>
      <c r="T62" s="191"/>
      <c r="U62" s="191"/>
      <c r="V62" s="191"/>
      <c r="W62" s="191"/>
      <c r="X62" s="191"/>
      <c r="Y62" s="191"/>
      <c r="Z62" s="191"/>
      <c r="AA62" s="191"/>
    </row>
    <row r="63" spans="1:27">
      <c r="A63" s="212">
        <v>24</v>
      </c>
      <c r="B63" s="426" t="s">
        <v>1219</v>
      </c>
      <c r="C63" s="426">
        <v>11.8</v>
      </c>
      <c r="D63" s="960"/>
      <c r="E63" s="213">
        <f t="shared" si="1"/>
        <v>260.60000000000008</v>
      </c>
      <c r="F63" s="246">
        <f t="shared" si="0"/>
        <v>-260.60000000000008</v>
      </c>
      <c r="G63" s="246">
        <f t="shared" si="2"/>
        <v>-248.8000000000001</v>
      </c>
      <c r="H63" s="257"/>
      <c r="I63" s="213">
        <f t="shared" si="3"/>
        <v>10.1734215</v>
      </c>
      <c r="J63" s="191"/>
      <c r="K63" s="191"/>
      <c r="L63" s="191"/>
      <c r="M63" s="191"/>
      <c r="N63" s="191"/>
      <c r="O63" s="191"/>
      <c r="P63" s="191"/>
      <c r="Q63" s="191"/>
      <c r="R63" s="191"/>
      <c r="S63" s="191"/>
      <c r="T63" s="191"/>
      <c r="U63" s="191"/>
      <c r="V63" s="191"/>
      <c r="W63" s="191"/>
      <c r="X63" s="191"/>
      <c r="Y63" s="191"/>
      <c r="Z63" s="191"/>
      <c r="AA63" s="191"/>
    </row>
    <row r="64" spans="1:27">
      <c r="A64" s="212">
        <v>25</v>
      </c>
      <c r="B64" s="426" t="s">
        <v>1219</v>
      </c>
      <c r="C64" s="426">
        <v>11.8</v>
      </c>
      <c r="D64" s="960"/>
      <c r="E64" s="213">
        <f t="shared" si="1"/>
        <v>272.40000000000009</v>
      </c>
      <c r="F64" s="246">
        <f t="shared" si="0"/>
        <v>-272.40000000000009</v>
      </c>
      <c r="G64" s="246">
        <f t="shared" si="2"/>
        <v>-260.60000000000008</v>
      </c>
      <c r="H64" s="257"/>
      <c r="I64" s="213">
        <f t="shared" si="3"/>
        <v>10.657811499999999</v>
      </c>
      <c r="J64" s="191"/>
      <c r="K64" s="191"/>
      <c r="L64" s="191"/>
      <c r="M64" s="191"/>
      <c r="N64" s="191"/>
      <c r="O64" s="191"/>
      <c r="P64" s="191"/>
      <c r="Q64" s="191"/>
      <c r="R64" s="191"/>
      <c r="S64" s="191"/>
      <c r="T64" s="191"/>
      <c r="U64" s="191"/>
      <c r="V64" s="191"/>
      <c r="W64" s="191"/>
      <c r="X64" s="191"/>
      <c r="Y64" s="191"/>
      <c r="Z64" s="191"/>
      <c r="AA64" s="191"/>
    </row>
    <row r="65" spans="1:27">
      <c r="A65" s="212">
        <v>26</v>
      </c>
      <c r="B65" s="426" t="s">
        <v>1219</v>
      </c>
      <c r="C65" s="426">
        <v>11.8</v>
      </c>
      <c r="D65" s="960"/>
      <c r="E65" s="213">
        <f t="shared" si="1"/>
        <v>284.2000000000001</v>
      </c>
      <c r="F65" s="246">
        <f t="shared" si="0"/>
        <v>-284.2000000000001</v>
      </c>
      <c r="G65" s="246">
        <f t="shared" si="2"/>
        <v>-272.40000000000009</v>
      </c>
      <c r="H65" s="257"/>
      <c r="I65" s="213">
        <f t="shared" si="3"/>
        <v>11.142201499999999</v>
      </c>
      <c r="J65" s="191"/>
      <c r="K65" s="191"/>
      <c r="L65" s="191"/>
      <c r="M65" s="191"/>
      <c r="N65" s="191"/>
      <c r="O65" s="191"/>
      <c r="P65" s="191"/>
      <c r="Q65" s="191"/>
      <c r="R65" s="191"/>
      <c r="S65" s="191"/>
      <c r="T65" s="191"/>
      <c r="U65" s="191"/>
      <c r="V65" s="191"/>
      <c r="W65" s="191"/>
      <c r="X65" s="191"/>
      <c r="Y65" s="191"/>
      <c r="Z65" s="191"/>
      <c r="AA65" s="191"/>
    </row>
    <row r="66" spans="1:27" ht="15" customHeight="1">
      <c r="A66" s="212">
        <v>27</v>
      </c>
      <c r="B66" s="426" t="s">
        <v>1219</v>
      </c>
      <c r="C66" s="426">
        <v>11.8</v>
      </c>
      <c r="D66" s="960"/>
      <c r="E66" s="213">
        <f t="shared" si="1"/>
        <v>296.00000000000011</v>
      </c>
      <c r="F66" s="246">
        <f t="shared" si="0"/>
        <v>-296.00000000000011</v>
      </c>
      <c r="G66" s="246">
        <f t="shared" si="2"/>
        <v>-284.2000000000001</v>
      </c>
      <c r="H66" s="257"/>
      <c r="I66" s="213">
        <f t="shared" si="3"/>
        <v>11.626591499999998</v>
      </c>
      <c r="J66" s="191"/>
      <c r="K66" s="191"/>
      <c r="L66" s="191"/>
      <c r="M66" s="191"/>
      <c r="N66" s="191"/>
      <c r="O66" s="191"/>
      <c r="P66" s="191"/>
      <c r="Q66" s="191"/>
      <c r="R66" s="191"/>
      <c r="S66" s="191"/>
      <c r="T66" s="191"/>
      <c r="U66" s="191"/>
      <c r="V66" s="191"/>
      <c r="W66" s="191"/>
      <c r="X66" s="191"/>
      <c r="Y66" s="191"/>
      <c r="Z66" s="191"/>
      <c r="AA66" s="191"/>
    </row>
    <row r="67" spans="1:27">
      <c r="A67" s="212">
        <v>28</v>
      </c>
      <c r="B67" s="426" t="s">
        <v>1219</v>
      </c>
      <c r="C67" s="426">
        <v>11.8</v>
      </c>
      <c r="D67" s="960"/>
      <c r="E67" s="213">
        <f t="shared" si="1"/>
        <v>307.80000000000013</v>
      </c>
      <c r="F67" s="246">
        <f t="shared" si="0"/>
        <v>-307.80000000000013</v>
      </c>
      <c r="G67" s="246">
        <f t="shared" si="2"/>
        <v>-296.00000000000011</v>
      </c>
      <c r="H67" s="257"/>
      <c r="I67" s="213">
        <f t="shared" si="3"/>
        <v>12.110981499999998</v>
      </c>
      <c r="J67" s="191"/>
      <c r="K67" s="191"/>
      <c r="L67" s="191"/>
      <c r="M67" s="191"/>
      <c r="N67" s="191"/>
      <c r="O67" s="191"/>
      <c r="P67" s="191"/>
      <c r="Q67" s="191"/>
      <c r="R67" s="191"/>
      <c r="S67" s="191"/>
      <c r="T67" s="191"/>
      <c r="U67" s="191"/>
      <c r="V67" s="191"/>
      <c r="W67" s="191"/>
      <c r="X67" s="191"/>
      <c r="Y67" s="191"/>
      <c r="Z67" s="191"/>
      <c r="AA67" s="191"/>
    </row>
    <row r="68" spans="1:27">
      <c r="A68" s="212">
        <v>29</v>
      </c>
      <c r="B68" s="426" t="s">
        <v>1219</v>
      </c>
      <c r="C68" s="426">
        <v>11.8</v>
      </c>
      <c r="D68" s="426"/>
      <c r="E68" s="213">
        <f t="shared" si="1"/>
        <v>319.60000000000014</v>
      </c>
      <c r="F68" s="246">
        <f t="shared" si="0"/>
        <v>-319.60000000000014</v>
      </c>
      <c r="G68" s="246">
        <f t="shared" si="2"/>
        <v>-307.80000000000013</v>
      </c>
      <c r="H68" s="257"/>
      <c r="I68" s="213">
        <f t="shared" si="3"/>
        <v>12.595371499999997</v>
      </c>
      <c r="J68" s="191"/>
      <c r="K68" s="191"/>
      <c r="L68" s="191"/>
      <c r="M68" s="191"/>
      <c r="N68" s="191"/>
      <c r="O68" s="191"/>
      <c r="P68" s="191"/>
      <c r="Q68" s="191"/>
      <c r="R68" s="191"/>
      <c r="S68" s="191"/>
      <c r="T68" s="191"/>
      <c r="U68" s="191"/>
      <c r="V68" s="191"/>
      <c r="W68" s="191"/>
      <c r="X68" s="191"/>
      <c r="Y68" s="191"/>
      <c r="Z68" s="191"/>
      <c r="AA68" s="191"/>
    </row>
    <row r="69" spans="1:27">
      <c r="A69" s="212">
        <v>30</v>
      </c>
      <c r="B69" s="426" t="s">
        <v>1219</v>
      </c>
      <c r="C69" s="426">
        <v>11.8</v>
      </c>
      <c r="D69" s="960"/>
      <c r="E69" s="213">
        <f t="shared" si="1"/>
        <v>331.40000000000015</v>
      </c>
      <c r="F69" s="246">
        <f t="shared" si="0"/>
        <v>-331.40000000000015</v>
      </c>
      <c r="G69" s="246">
        <f t="shared" si="2"/>
        <v>-319.60000000000014</v>
      </c>
      <c r="H69" s="257"/>
      <c r="I69" s="213">
        <f t="shared" si="3"/>
        <v>13.079761499999996</v>
      </c>
      <c r="J69" s="191"/>
      <c r="K69" s="191"/>
      <c r="L69" s="191"/>
      <c r="M69" s="191"/>
      <c r="N69" s="191"/>
      <c r="O69" s="191"/>
      <c r="P69" s="191"/>
      <c r="Q69" s="191"/>
      <c r="R69" s="191"/>
      <c r="S69" s="191"/>
      <c r="T69" s="191"/>
      <c r="U69" s="191"/>
      <c r="V69" s="191"/>
      <c r="W69" s="191"/>
      <c r="X69" s="191"/>
      <c r="Y69" s="191"/>
      <c r="Z69" s="191"/>
      <c r="AA69" s="191"/>
    </row>
    <row r="70" spans="1:27">
      <c r="A70" s="212">
        <v>31</v>
      </c>
      <c r="B70" s="426" t="s">
        <v>1219</v>
      </c>
      <c r="C70" s="426">
        <v>11.8</v>
      </c>
      <c r="D70" s="960"/>
      <c r="E70" s="213">
        <f t="shared" si="1"/>
        <v>343.20000000000016</v>
      </c>
      <c r="F70" s="246">
        <f t="shared" si="0"/>
        <v>-343.20000000000016</v>
      </c>
      <c r="G70" s="246">
        <f t="shared" si="2"/>
        <v>-331.40000000000015</v>
      </c>
      <c r="H70" s="257"/>
      <c r="I70" s="213">
        <f t="shared" si="3"/>
        <v>13.564151499999996</v>
      </c>
      <c r="J70" s="191"/>
      <c r="K70" s="191"/>
      <c r="L70" s="191"/>
      <c r="M70" s="191"/>
      <c r="N70" s="191"/>
      <c r="O70" s="191"/>
      <c r="P70" s="191"/>
      <c r="Q70" s="191"/>
      <c r="R70" s="191"/>
      <c r="S70" s="191"/>
      <c r="T70" s="191"/>
      <c r="U70" s="191"/>
      <c r="V70" s="191"/>
      <c r="W70" s="191"/>
      <c r="X70" s="191"/>
      <c r="Y70" s="191"/>
      <c r="Z70" s="191"/>
      <c r="AA70" s="191"/>
    </row>
    <row r="71" spans="1:27">
      <c r="A71" s="212">
        <v>32</v>
      </c>
      <c r="B71" s="426" t="s">
        <v>1219</v>
      </c>
      <c r="C71" s="426">
        <v>11.8</v>
      </c>
      <c r="D71" s="426"/>
      <c r="E71" s="213">
        <f t="shared" si="1"/>
        <v>355.00000000000017</v>
      </c>
      <c r="F71" s="246">
        <f t="shared" si="0"/>
        <v>-355.00000000000017</v>
      </c>
      <c r="G71" s="246">
        <f t="shared" si="2"/>
        <v>-343.20000000000016</v>
      </c>
      <c r="H71" s="257"/>
      <c r="I71" s="213">
        <f t="shared" si="3"/>
        <v>14.048541499999995</v>
      </c>
      <c r="J71" s="191"/>
      <c r="K71" s="191"/>
      <c r="L71" s="191"/>
      <c r="M71" s="191"/>
      <c r="N71" s="191"/>
      <c r="O71" s="191"/>
      <c r="P71" s="191"/>
      <c r="Q71" s="191"/>
      <c r="R71" s="191"/>
      <c r="S71" s="191"/>
      <c r="T71" s="191"/>
      <c r="U71" s="191"/>
      <c r="V71" s="191"/>
      <c r="W71" s="191"/>
      <c r="X71" s="191"/>
      <c r="Y71" s="191"/>
      <c r="Z71" s="191"/>
      <c r="AA71" s="191"/>
    </row>
    <row r="72" spans="1:27">
      <c r="A72" s="212">
        <v>33</v>
      </c>
      <c r="B72" s="426" t="s">
        <v>1219</v>
      </c>
      <c r="C72" s="755">
        <v>11.81</v>
      </c>
      <c r="D72" s="426"/>
      <c r="E72" s="213">
        <f t="shared" si="1"/>
        <v>366.81000000000017</v>
      </c>
      <c r="F72" s="246">
        <f t="shared" ref="F72:F103" si="4">IF(E72="","",$G$40-E72)</f>
        <v>-366.81000000000017</v>
      </c>
      <c r="G72" s="246">
        <f t="shared" si="2"/>
        <v>-355.00000000000017</v>
      </c>
      <c r="H72" s="257"/>
      <c r="I72" s="213">
        <f t="shared" si="3"/>
        <v>14.533341999999996</v>
      </c>
      <c r="J72" s="191"/>
      <c r="K72" s="191"/>
      <c r="L72" s="191"/>
      <c r="M72" s="191"/>
      <c r="N72" s="191"/>
      <c r="O72" s="191"/>
      <c r="P72" s="191"/>
      <c r="Q72" s="191"/>
      <c r="R72" s="191"/>
      <c r="S72" s="191"/>
      <c r="T72" s="191"/>
      <c r="U72" s="191"/>
      <c r="V72" s="191"/>
      <c r="W72" s="191"/>
      <c r="X72" s="191"/>
      <c r="Y72" s="191"/>
      <c r="Z72" s="191"/>
      <c r="AA72" s="191"/>
    </row>
    <row r="73" spans="1:27">
      <c r="A73" s="212">
        <v>34</v>
      </c>
      <c r="B73" s="426" t="s">
        <v>1219</v>
      </c>
      <c r="C73" s="426">
        <v>11.81</v>
      </c>
      <c r="D73" s="426"/>
      <c r="E73" s="213">
        <f t="shared" ref="E73:E104" si="5">IF(C73="","",IF(D73="O",E72,E72+C73))</f>
        <v>378.62000000000018</v>
      </c>
      <c r="F73" s="246">
        <f t="shared" si="4"/>
        <v>-378.62000000000018</v>
      </c>
      <c r="G73" s="246">
        <f t="shared" ref="G73:G106" si="6">IF(E73="","",$G$40-E72)</f>
        <v>-366.81000000000017</v>
      </c>
      <c r="H73" s="257"/>
      <c r="I73" s="213">
        <f t="shared" si="3"/>
        <v>15.018142499999996</v>
      </c>
      <c r="J73" s="191"/>
      <c r="K73" s="191"/>
      <c r="L73" s="191"/>
      <c r="M73" s="191"/>
      <c r="N73" s="191"/>
      <c r="O73" s="191"/>
      <c r="P73" s="191"/>
      <c r="Q73" s="191"/>
      <c r="R73" s="191"/>
      <c r="S73" s="191"/>
      <c r="T73" s="191"/>
      <c r="U73" s="191"/>
      <c r="V73" s="191"/>
      <c r="W73" s="191"/>
      <c r="X73" s="191"/>
      <c r="Y73" s="191"/>
      <c r="Z73" s="191"/>
      <c r="AA73" s="191"/>
    </row>
    <row r="74" spans="1:27">
      <c r="A74" s="212">
        <v>35</v>
      </c>
      <c r="B74" s="426" t="s">
        <v>1219</v>
      </c>
      <c r="C74" s="426">
        <v>11.8</v>
      </c>
      <c r="D74" s="426"/>
      <c r="E74" s="213">
        <f t="shared" si="5"/>
        <v>390.42000000000019</v>
      </c>
      <c r="F74" s="246">
        <f t="shared" si="4"/>
        <v>-390.42000000000019</v>
      </c>
      <c r="G74" s="246">
        <f t="shared" si="6"/>
        <v>-378.62000000000018</v>
      </c>
      <c r="H74" s="257"/>
      <c r="I74" s="213">
        <f t="shared" si="3"/>
        <v>15.502532499999996</v>
      </c>
      <c r="J74" s="191"/>
      <c r="K74" s="191"/>
      <c r="L74" s="191"/>
      <c r="M74" s="191"/>
      <c r="N74" s="191"/>
      <c r="O74" s="191"/>
      <c r="P74" s="191"/>
      <c r="Q74" s="191"/>
      <c r="R74" s="191"/>
      <c r="S74" s="191"/>
      <c r="T74" s="191"/>
      <c r="U74" s="191"/>
      <c r="V74" s="191"/>
      <c r="W74" s="191"/>
      <c r="X74" s="191"/>
      <c r="Y74" s="191"/>
      <c r="Z74" s="191"/>
      <c r="AA74" s="191"/>
    </row>
    <row r="75" spans="1:27">
      <c r="A75" s="212">
        <v>36</v>
      </c>
      <c r="B75" s="426" t="s">
        <v>1219</v>
      </c>
      <c r="C75" s="426">
        <v>11.8</v>
      </c>
      <c r="D75" s="426"/>
      <c r="E75" s="213">
        <f t="shared" si="5"/>
        <v>402.2200000000002</v>
      </c>
      <c r="F75" s="246">
        <f t="shared" si="4"/>
        <v>-402.2200000000002</v>
      </c>
      <c r="G75" s="246">
        <f t="shared" si="6"/>
        <v>-390.42000000000019</v>
      </c>
      <c r="H75" s="257"/>
      <c r="I75" s="213">
        <f t="shared" si="3"/>
        <v>15.986922499999995</v>
      </c>
      <c r="J75" s="191"/>
      <c r="K75" s="191"/>
      <c r="L75" s="191"/>
      <c r="M75" s="191"/>
      <c r="N75" s="191"/>
      <c r="O75" s="191"/>
      <c r="P75" s="191"/>
      <c r="Q75" s="191"/>
      <c r="R75" s="191"/>
      <c r="S75" s="191"/>
      <c r="T75" s="191"/>
      <c r="U75" s="191"/>
      <c r="V75" s="191"/>
      <c r="W75" s="191"/>
      <c r="X75" s="191"/>
      <c r="Y75" s="191"/>
      <c r="Z75" s="191"/>
      <c r="AA75" s="191"/>
    </row>
    <row r="76" spans="1:27">
      <c r="A76" s="212">
        <v>37</v>
      </c>
      <c r="B76" s="426" t="s">
        <v>1219</v>
      </c>
      <c r="C76" s="426">
        <v>11.8</v>
      </c>
      <c r="D76" s="426"/>
      <c r="E76" s="213">
        <f t="shared" si="5"/>
        <v>414.02000000000021</v>
      </c>
      <c r="F76" s="246">
        <f t="shared" si="4"/>
        <v>-414.02000000000021</v>
      </c>
      <c r="G76" s="246">
        <f t="shared" si="6"/>
        <v>-402.2200000000002</v>
      </c>
      <c r="H76" s="257"/>
      <c r="I76" s="213">
        <f t="shared" ref="I76:I106" si="7">IF(C76="","",IF(D76="O",I75,$C$12*C76+I75))</f>
        <v>16.471312499999996</v>
      </c>
      <c r="J76" s="191"/>
      <c r="K76" s="191"/>
      <c r="L76" s="191"/>
      <c r="M76" s="191"/>
      <c r="N76" s="191"/>
      <c r="O76" s="191"/>
      <c r="P76" s="191"/>
      <c r="Q76" s="191"/>
      <c r="R76" s="191"/>
      <c r="S76" s="191"/>
      <c r="T76" s="191"/>
      <c r="U76" s="191"/>
      <c r="V76" s="191"/>
      <c r="W76" s="191"/>
      <c r="X76" s="191"/>
      <c r="Y76" s="191"/>
      <c r="Z76" s="191"/>
      <c r="AA76" s="191"/>
    </row>
    <row r="77" spans="1:27">
      <c r="A77" s="212">
        <v>38</v>
      </c>
      <c r="B77" s="426" t="s">
        <v>1219</v>
      </c>
      <c r="C77" s="426">
        <v>11.8</v>
      </c>
      <c r="D77" s="426"/>
      <c r="E77" s="213">
        <f t="shared" si="5"/>
        <v>425.82000000000022</v>
      </c>
      <c r="F77" s="246">
        <f t="shared" si="4"/>
        <v>-425.82000000000022</v>
      </c>
      <c r="G77" s="246">
        <f t="shared" si="6"/>
        <v>-414.02000000000021</v>
      </c>
      <c r="H77" s="257"/>
      <c r="I77" s="213">
        <f t="shared" si="7"/>
        <v>16.955702499999997</v>
      </c>
      <c r="J77" s="191"/>
      <c r="K77" s="191"/>
      <c r="L77" s="191"/>
      <c r="M77" s="191"/>
      <c r="N77" s="191"/>
      <c r="O77" s="191"/>
      <c r="P77" s="191"/>
      <c r="Q77" s="191"/>
      <c r="R77" s="191"/>
      <c r="S77" s="191"/>
      <c r="T77" s="191"/>
      <c r="U77" s="191"/>
      <c r="V77" s="191"/>
      <c r="W77" s="191"/>
      <c r="X77" s="191"/>
      <c r="Y77" s="191"/>
      <c r="Z77" s="191"/>
      <c r="AA77" s="191"/>
    </row>
    <row r="78" spans="1:27">
      <c r="A78" s="212">
        <v>39</v>
      </c>
      <c r="B78" s="426" t="s">
        <v>1219</v>
      </c>
      <c r="C78" s="426">
        <v>11.8</v>
      </c>
      <c r="D78" s="426"/>
      <c r="E78" s="213">
        <f t="shared" si="5"/>
        <v>437.62000000000023</v>
      </c>
      <c r="F78" s="246">
        <f t="shared" si="4"/>
        <v>-437.62000000000023</v>
      </c>
      <c r="G78" s="246">
        <f t="shared" si="6"/>
        <v>-425.82000000000022</v>
      </c>
      <c r="H78" s="257"/>
      <c r="I78" s="213">
        <f t="shared" si="7"/>
        <v>17.440092499999999</v>
      </c>
      <c r="J78" s="191"/>
      <c r="K78" s="191"/>
      <c r="L78" s="191"/>
      <c r="M78" s="191"/>
      <c r="N78" s="191"/>
      <c r="O78" s="191"/>
      <c r="P78" s="191"/>
      <c r="Q78" s="191"/>
      <c r="R78" s="191"/>
      <c r="S78" s="191"/>
      <c r="T78" s="191"/>
      <c r="U78" s="191"/>
      <c r="V78" s="191"/>
      <c r="W78" s="191"/>
      <c r="X78" s="191"/>
      <c r="Y78" s="191"/>
      <c r="Z78" s="191"/>
      <c r="AA78" s="191"/>
    </row>
    <row r="79" spans="1:27">
      <c r="A79" s="212">
        <v>40</v>
      </c>
      <c r="B79" s="426" t="s">
        <v>1219</v>
      </c>
      <c r="C79" s="426">
        <v>11.81</v>
      </c>
      <c r="D79" s="426"/>
      <c r="E79" s="213">
        <f t="shared" si="5"/>
        <v>449.43000000000023</v>
      </c>
      <c r="F79" s="246">
        <f t="shared" si="4"/>
        <v>-449.43000000000023</v>
      </c>
      <c r="G79" s="246">
        <f t="shared" si="6"/>
        <v>-437.62000000000023</v>
      </c>
      <c r="H79" s="257"/>
      <c r="I79" s="213">
        <f t="shared" si="7"/>
        <v>17.924892999999997</v>
      </c>
      <c r="J79" s="191"/>
      <c r="K79" s="191"/>
      <c r="L79" s="191"/>
      <c r="M79" s="191"/>
      <c r="N79" s="191"/>
      <c r="O79" s="191"/>
      <c r="P79" s="191"/>
      <c r="Q79" s="191"/>
      <c r="R79" s="191"/>
      <c r="S79" s="191"/>
      <c r="T79" s="191"/>
      <c r="U79" s="191"/>
      <c r="V79" s="191"/>
      <c r="W79" s="191"/>
      <c r="X79" s="191"/>
      <c r="Y79" s="191"/>
      <c r="Z79" s="191"/>
      <c r="AA79" s="191"/>
    </row>
    <row r="80" spans="1:27">
      <c r="A80" s="212">
        <v>41</v>
      </c>
      <c r="B80" s="426" t="s">
        <v>1219</v>
      </c>
      <c r="C80" s="426">
        <v>11.8</v>
      </c>
      <c r="D80" s="426"/>
      <c r="E80" s="213">
        <f t="shared" si="5"/>
        <v>461.23000000000025</v>
      </c>
      <c r="F80" s="246">
        <f t="shared" si="4"/>
        <v>-461.23000000000025</v>
      </c>
      <c r="G80" s="246">
        <f t="shared" si="6"/>
        <v>-449.43000000000023</v>
      </c>
      <c r="H80" s="257"/>
      <c r="I80" s="213">
        <f t="shared" si="7"/>
        <v>18.409282999999999</v>
      </c>
      <c r="J80" s="191"/>
      <c r="K80" s="191"/>
      <c r="L80" s="191"/>
      <c r="M80" s="191"/>
      <c r="N80" s="191"/>
      <c r="O80" s="191"/>
      <c r="P80" s="191"/>
      <c r="Q80" s="191"/>
      <c r="R80" s="191"/>
      <c r="S80" s="191"/>
      <c r="T80" s="191"/>
      <c r="U80" s="191"/>
      <c r="V80" s="191"/>
      <c r="W80" s="191"/>
      <c r="X80" s="191"/>
      <c r="Y80" s="191"/>
      <c r="Z80" s="191"/>
      <c r="AA80" s="191"/>
    </row>
    <row r="81" spans="1:27">
      <c r="A81" s="212">
        <v>42</v>
      </c>
      <c r="B81" s="426" t="s">
        <v>1219</v>
      </c>
      <c r="C81" s="426">
        <v>11.8</v>
      </c>
      <c r="D81" s="426"/>
      <c r="E81" s="213">
        <f t="shared" si="5"/>
        <v>473.03000000000026</v>
      </c>
      <c r="F81" s="246">
        <f t="shared" si="4"/>
        <v>-473.03000000000026</v>
      </c>
      <c r="G81" s="246">
        <f t="shared" si="6"/>
        <v>-461.23000000000025</v>
      </c>
      <c r="H81" s="257"/>
      <c r="I81" s="213">
        <f t="shared" si="7"/>
        <v>18.893673</v>
      </c>
      <c r="J81" s="191"/>
      <c r="K81" s="191"/>
      <c r="L81" s="191"/>
      <c r="M81" s="191"/>
      <c r="N81" s="191"/>
      <c r="O81" s="191"/>
      <c r="P81" s="191"/>
      <c r="Q81" s="191"/>
      <c r="R81" s="191"/>
      <c r="S81" s="191"/>
      <c r="T81" s="191"/>
      <c r="U81" s="191"/>
      <c r="V81" s="191"/>
      <c r="W81" s="191"/>
      <c r="X81" s="191"/>
      <c r="Y81" s="191"/>
      <c r="Z81" s="191"/>
      <c r="AA81" s="191"/>
    </row>
    <row r="82" spans="1:27">
      <c r="A82" s="212">
        <v>43</v>
      </c>
      <c r="B82" s="426" t="s">
        <v>1219</v>
      </c>
      <c r="C82" s="426">
        <v>11.8</v>
      </c>
      <c r="D82" s="426"/>
      <c r="E82" s="213">
        <f t="shared" si="5"/>
        <v>484.83000000000027</v>
      </c>
      <c r="F82" s="246">
        <f t="shared" si="4"/>
        <v>-484.83000000000027</v>
      </c>
      <c r="G82" s="246">
        <f t="shared" si="6"/>
        <v>-473.03000000000026</v>
      </c>
      <c r="H82" s="257"/>
      <c r="I82" s="213">
        <f t="shared" si="7"/>
        <v>19.378063000000001</v>
      </c>
      <c r="J82" s="191"/>
      <c r="K82" s="191"/>
      <c r="L82" s="191"/>
      <c r="M82" s="191"/>
      <c r="N82" s="191"/>
      <c r="O82" s="191"/>
      <c r="P82" s="191"/>
      <c r="Q82" s="191"/>
      <c r="R82" s="191"/>
      <c r="S82" s="191"/>
      <c r="T82" s="191"/>
      <c r="U82" s="191"/>
      <c r="V82" s="191"/>
      <c r="W82" s="191"/>
      <c r="X82" s="191"/>
      <c r="Y82" s="191"/>
      <c r="Z82" s="191"/>
      <c r="AA82" s="191"/>
    </row>
    <row r="83" spans="1:27">
      <c r="A83" s="212">
        <v>44</v>
      </c>
      <c r="B83" s="426" t="s">
        <v>1219</v>
      </c>
      <c r="C83" s="426">
        <v>11.8</v>
      </c>
      <c r="D83" s="426"/>
      <c r="E83" s="213">
        <f t="shared" si="5"/>
        <v>496.63000000000028</v>
      </c>
      <c r="F83" s="246">
        <f t="shared" si="4"/>
        <v>-496.63000000000028</v>
      </c>
      <c r="G83" s="246">
        <f t="shared" si="6"/>
        <v>-484.83000000000027</v>
      </c>
      <c r="H83" s="257"/>
      <c r="I83" s="213">
        <f t="shared" si="7"/>
        <v>19.862453000000002</v>
      </c>
      <c r="J83" s="191"/>
      <c r="K83" s="191"/>
      <c r="L83" s="191"/>
      <c r="M83" s="191"/>
      <c r="N83" s="191"/>
      <c r="O83" s="191"/>
      <c r="P83" s="191"/>
      <c r="Q83" s="191"/>
      <c r="R83" s="191"/>
      <c r="S83" s="191"/>
      <c r="T83" s="191"/>
      <c r="U83" s="191"/>
      <c r="V83" s="191"/>
      <c r="W83" s="191"/>
      <c r="X83" s="191"/>
      <c r="Y83" s="191"/>
      <c r="Z83" s="191"/>
      <c r="AA83" s="191"/>
    </row>
    <row r="84" spans="1:27">
      <c r="A84" s="212">
        <v>45</v>
      </c>
      <c r="B84" s="426" t="s">
        <v>1219</v>
      </c>
      <c r="C84" s="426">
        <v>11.81</v>
      </c>
      <c r="D84" s="426"/>
      <c r="E84" s="213">
        <f>IF(C84="","",IF(D84="O",E83,E83+C84))</f>
        <v>508.44000000000028</v>
      </c>
      <c r="F84" s="246">
        <f t="shared" si="4"/>
        <v>-508.44000000000028</v>
      </c>
      <c r="G84" s="246">
        <f t="shared" si="6"/>
        <v>-496.63000000000028</v>
      </c>
      <c r="H84" s="257"/>
      <c r="I84" s="213">
        <f t="shared" si="7"/>
        <v>20.347253500000001</v>
      </c>
      <c r="J84" s="191"/>
      <c r="K84" s="191"/>
      <c r="L84" s="191"/>
      <c r="M84" s="191"/>
      <c r="N84" s="191"/>
      <c r="O84" s="191"/>
      <c r="P84" s="191"/>
      <c r="Q84" s="191"/>
      <c r="R84" s="191"/>
      <c r="S84" s="191"/>
      <c r="T84" s="191"/>
      <c r="U84" s="191"/>
      <c r="V84" s="191"/>
      <c r="W84" s="191"/>
      <c r="X84" s="191"/>
      <c r="Y84" s="191"/>
      <c r="Z84" s="191"/>
      <c r="AA84" s="191"/>
    </row>
    <row r="85" spans="1:27" ht="35.25">
      <c r="A85" s="212">
        <v>46</v>
      </c>
      <c r="B85" s="426" t="s">
        <v>1219</v>
      </c>
      <c r="C85" s="426">
        <v>11.8</v>
      </c>
      <c r="D85" s="960" t="s">
        <v>746</v>
      </c>
      <c r="E85" s="213">
        <f t="shared" si="5"/>
        <v>520.24000000000024</v>
      </c>
      <c r="F85" s="246">
        <f t="shared" si="4"/>
        <v>-520.24000000000024</v>
      </c>
      <c r="G85" s="246">
        <f t="shared" si="6"/>
        <v>-508.44000000000028</v>
      </c>
      <c r="H85" s="257"/>
      <c r="I85" s="213">
        <f t="shared" si="7"/>
        <v>20.831643500000002</v>
      </c>
      <c r="J85" s="191"/>
      <c r="K85" s="191"/>
      <c r="L85" s="191"/>
      <c r="M85" s="191"/>
      <c r="N85" s="191"/>
      <c r="O85" s="191"/>
      <c r="P85" s="191"/>
      <c r="Q85" s="191"/>
      <c r="R85" s="191"/>
      <c r="S85" s="191"/>
      <c r="T85" s="191"/>
      <c r="U85" s="191"/>
      <c r="V85" s="191"/>
      <c r="W85" s="191"/>
      <c r="X85" s="191"/>
      <c r="Y85" s="191"/>
      <c r="Z85" s="191"/>
      <c r="AA85" s="191"/>
    </row>
    <row r="86" spans="1:27">
      <c r="A86" s="212">
        <v>47</v>
      </c>
      <c r="B86" s="426" t="s">
        <v>1219</v>
      </c>
      <c r="C86" s="426">
        <v>11.8</v>
      </c>
      <c r="D86" s="426"/>
      <c r="E86" s="213">
        <f t="shared" si="5"/>
        <v>532.04000000000019</v>
      </c>
      <c r="F86" s="246">
        <f t="shared" si="4"/>
        <v>-532.04000000000019</v>
      </c>
      <c r="G86" s="246">
        <f t="shared" si="6"/>
        <v>-520.24000000000024</v>
      </c>
      <c r="H86" s="257"/>
      <c r="I86" s="213">
        <f t="shared" si="7"/>
        <v>21.316033500000003</v>
      </c>
      <c r="J86" s="191"/>
      <c r="K86" s="191"/>
      <c r="L86" s="191"/>
      <c r="M86" s="191"/>
      <c r="N86" s="191"/>
      <c r="O86" s="191"/>
      <c r="P86" s="191"/>
      <c r="Q86" s="191"/>
      <c r="R86" s="191"/>
      <c r="S86" s="191"/>
      <c r="T86" s="191"/>
      <c r="U86" s="191"/>
      <c r="V86" s="191"/>
      <c r="W86" s="191"/>
      <c r="X86" s="191"/>
      <c r="Y86" s="191"/>
      <c r="Z86" s="191"/>
      <c r="AA86" s="191"/>
    </row>
    <row r="87" spans="1:27">
      <c r="A87" s="212">
        <v>48</v>
      </c>
      <c r="B87" s="426" t="s">
        <v>1219</v>
      </c>
      <c r="C87" s="426">
        <v>11.79</v>
      </c>
      <c r="D87" s="426"/>
      <c r="E87" s="213">
        <f t="shared" si="5"/>
        <v>543.83000000000015</v>
      </c>
      <c r="F87" s="246">
        <f t="shared" si="4"/>
        <v>-543.83000000000015</v>
      </c>
      <c r="G87" s="246">
        <f t="shared" si="6"/>
        <v>-532.04000000000019</v>
      </c>
      <c r="H87" s="257"/>
      <c r="I87" s="213">
        <f t="shared" si="7"/>
        <v>21.800013000000003</v>
      </c>
      <c r="J87" s="191"/>
      <c r="K87" s="191"/>
      <c r="L87" s="191"/>
      <c r="M87" s="191"/>
      <c r="N87" s="191"/>
      <c r="O87" s="191"/>
      <c r="P87" s="191"/>
      <c r="Q87" s="191"/>
      <c r="R87" s="191"/>
      <c r="S87" s="191"/>
      <c r="T87" s="191"/>
      <c r="U87" s="191"/>
      <c r="V87" s="191"/>
      <c r="W87" s="191"/>
      <c r="X87" s="191"/>
      <c r="Y87" s="191"/>
      <c r="Z87" s="191"/>
      <c r="AA87" s="191"/>
    </row>
    <row r="88" spans="1:27">
      <c r="A88" s="212">
        <v>49</v>
      </c>
      <c r="B88" s="426" t="s">
        <v>1219</v>
      </c>
      <c r="C88" s="426">
        <v>11.8</v>
      </c>
      <c r="D88" s="426"/>
      <c r="E88" s="213">
        <f t="shared" si="5"/>
        <v>555.63000000000011</v>
      </c>
      <c r="F88" s="246">
        <f t="shared" si="4"/>
        <v>-555.63000000000011</v>
      </c>
      <c r="G88" s="246">
        <f t="shared" si="6"/>
        <v>-543.83000000000015</v>
      </c>
      <c r="H88" s="257"/>
      <c r="I88" s="213">
        <f t="shared" si="7"/>
        <v>22.284403000000005</v>
      </c>
      <c r="J88" s="191"/>
      <c r="K88" s="191"/>
      <c r="L88" s="191"/>
      <c r="M88" s="191"/>
      <c r="N88" s="191"/>
      <c r="O88" s="191"/>
      <c r="P88" s="191"/>
      <c r="Q88" s="191"/>
      <c r="R88" s="191"/>
      <c r="S88" s="191"/>
      <c r="T88" s="191"/>
      <c r="U88" s="191"/>
      <c r="V88" s="191"/>
      <c r="W88" s="191"/>
      <c r="X88" s="191"/>
      <c r="Y88" s="191"/>
      <c r="Z88" s="191"/>
      <c r="AA88" s="191"/>
    </row>
    <row r="89" spans="1:27">
      <c r="A89" s="212">
        <v>50</v>
      </c>
      <c r="B89" s="426" t="s">
        <v>1219</v>
      </c>
      <c r="C89" s="426">
        <v>11.8</v>
      </c>
      <c r="D89" s="426"/>
      <c r="E89" s="213">
        <f t="shared" si="5"/>
        <v>567.43000000000006</v>
      </c>
      <c r="F89" s="246">
        <f t="shared" si="4"/>
        <v>-567.43000000000006</v>
      </c>
      <c r="G89" s="246">
        <f t="shared" si="6"/>
        <v>-555.63000000000011</v>
      </c>
      <c r="H89" s="257"/>
      <c r="I89" s="213">
        <f t="shared" si="7"/>
        <v>22.768793000000006</v>
      </c>
      <c r="J89" s="191"/>
      <c r="K89" s="191"/>
      <c r="L89" s="191"/>
      <c r="M89" s="191"/>
      <c r="N89" s="191"/>
      <c r="O89" s="191"/>
      <c r="P89" s="191"/>
      <c r="Q89" s="191"/>
      <c r="R89" s="191"/>
      <c r="S89" s="191"/>
      <c r="T89" s="191"/>
      <c r="U89" s="191"/>
      <c r="V89" s="191"/>
      <c r="W89" s="191"/>
      <c r="X89" s="191"/>
      <c r="Y89" s="191"/>
      <c r="Z89" s="191"/>
      <c r="AA89" s="191"/>
    </row>
    <row r="90" spans="1:27">
      <c r="A90" s="212">
        <v>51</v>
      </c>
      <c r="B90" s="426"/>
      <c r="C90" s="426"/>
      <c r="D90" s="426"/>
      <c r="E90" s="213" t="str">
        <f t="shared" si="5"/>
        <v/>
      </c>
      <c r="F90" s="246" t="str">
        <f t="shared" si="4"/>
        <v/>
      </c>
      <c r="G90" s="246" t="str">
        <f t="shared" si="6"/>
        <v/>
      </c>
      <c r="H90" s="257"/>
      <c r="I90" s="213" t="str">
        <f t="shared" si="7"/>
        <v/>
      </c>
      <c r="J90" s="191"/>
      <c r="K90" s="191"/>
      <c r="L90" s="191"/>
      <c r="M90" s="191"/>
      <c r="N90" s="191"/>
      <c r="O90" s="191"/>
      <c r="P90" s="191"/>
      <c r="Q90" s="191"/>
      <c r="R90" s="191"/>
      <c r="S90" s="191"/>
      <c r="T90" s="191"/>
      <c r="U90" s="191"/>
      <c r="V90" s="191"/>
      <c r="W90" s="191"/>
      <c r="X90" s="191"/>
      <c r="Y90" s="191"/>
      <c r="Z90" s="191"/>
      <c r="AA90" s="191"/>
    </row>
    <row r="91" spans="1:27">
      <c r="A91" s="212">
        <v>52</v>
      </c>
      <c r="B91" s="426"/>
      <c r="C91" s="426"/>
      <c r="D91" s="426"/>
      <c r="E91" s="213" t="str">
        <f t="shared" si="5"/>
        <v/>
      </c>
      <c r="F91" s="246" t="str">
        <f t="shared" si="4"/>
        <v/>
      </c>
      <c r="G91" s="246" t="str">
        <f t="shared" si="6"/>
        <v/>
      </c>
      <c r="H91" s="257"/>
      <c r="I91" s="213" t="str">
        <f t="shared" si="7"/>
        <v/>
      </c>
      <c r="J91" s="191"/>
      <c r="K91" s="191"/>
      <c r="L91" s="191"/>
      <c r="M91" s="191"/>
      <c r="N91" s="191"/>
      <c r="O91" s="191"/>
      <c r="P91" s="191"/>
      <c r="Q91" s="191"/>
      <c r="R91" s="191"/>
      <c r="S91" s="191"/>
      <c r="T91" s="191"/>
      <c r="U91" s="191"/>
      <c r="V91" s="191"/>
      <c r="W91" s="191"/>
      <c r="X91" s="191"/>
      <c r="Y91" s="191"/>
      <c r="Z91" s="191"/>
      <c r="AA91" s="191"/>
    </row>
    <row r="92" spans="1:27">
      <c r="A92" s="212">
        <v>53</v>
      </c>
      <c r="B92" s="426"/>
      <c r="C92" s="426"/>
      <c r="D92" s="426"/>
      <c r="E92" s="213" t="str">
        <f t="shared" si="5"/>
        <v/>
      </c>
      <c r="F92" s="246" t="str">
        <f t="shared" si="4"/>
        <v/>
      </c>
      <c r="G92" s="246" t="str">
        <f t="shared" si="6"/>
        <v/>
      </c>
      <c r="H92" s="257"/>
      <c r="I92" s="213" t="str">
        <f t="shared" si="7"/>
        <v/>
      </c>
      <c r="J92" s="191"/>
      <c r="K92" s="191"/>
      <c r="L92" s="191"/>
      <c r="M92" s="191"/>
      <c r="N92" s="191"/>
      <c r="O92" s="191"/>
      <c r="P92" s="191"/>
      <c r="Q92" s="191"/>
      <c r="R92" s="191"/>
      <c r="S92" s="191"/>
      <c r="T92" s="191"/>
      <c r="U92" s="191"/>
      <c r="V92" s="191"/>
      <c r="W92" s="191"/>
      <c r="X92" s="191"/>
      <c r="Y92" s="191"/>
      <c r="Z92" s="191"/>
      <c r="AA92" s="191"/>
    </row>
    <row r="93" spans="1:27">
      <c r="A93" s="212">
        <v>54</v>
      </c>
      <c r="B93" s="426"/>
      <c r="C93" s="426"/>
      <c r="D93" s="426"/>
      <c r="E93" s="213" t="str">
        <f t="shared" si="5"/>
        <v/>
      </c>
      <c r="F93" s="246" t="str">
        <f t="shared" si="4"/>
        <v/>
      </c>
      <c r="G93" s="246" t="str">
        <f t="shared" si="6"/>
        <v/>
      </c>
      <c r="H93" s="257"/>
      <c r="I93" s="213" t="str">
        <f t="shared" si="7"/>
        <v/>
      </c>
      <c r="J93" s="191"/>
      <c r="K93" s="191"/>
      <c r="L93" s="191"/>
      <c r="M93" s="191"/>
      <c r="N93" s="191"/>
      <c r="O93" s="191"/>
      <c r="P93" s="191"/>
      <c r="Q93" s="191"/>
      <c r="R93" s="191"/>
      <c r="S93" s="191"/>
      <c r="T93" s="191"/>
      <c r="U93" s="191"/>
      <c r="V93" s="191"/>
      <c r="W93" s="191"/>
      <c r="X93" s="191"/>
      <c r="Y93" s="191"/>
      <c r="Z93" s="191"/>
      <c r="AA93" s="191"/>
    </row>
    <row r="94" spans="1:27">
      <c r="A94" s="212">
        <v>55</v>
      </c>
      <c r="B94" s="426"/>
      <c r="C94" s="426"/>
      <c r="D94" s="426"/>
      <c r="E94" s="213" t="str">
        <f t="shared" si="5"/>
        <v/>
      </c>
      <c r="F94" s="246" t="str">
        <f t="shared" si="4"/>
        <v/>
      </c>
      <c r="G94" s="246" t="str">
        <f t="shared" si="6"/>
        <v/>
      </c>
      <c r="H94" s="257"/>
      <c r="I94" s="213" t="str">
        <f t="shared" si="7"/>
        <v/>
      </c>
      <c r="J94" s="191"/>
      <c r="K94" s="191"/>
      <c r="L94" s="191"/>
      <c r="M94" s="191"/>
      <c r="N94" s="191"/>
      <c r="O94" s="191"/>
      <c r="P94" s="191"/>
      <c r="Q94" s="191"/>
      <c r="R94" s="191"/>
      <c r="S94" s="191"/>
      <c r="T94" s="191"/>
      <c r="U94" s="191"/>
      <c r="V94" s="191"/>
      <c r="W94" s="191"/>
      <c r="X94" s="191"/>
      <c r="Y94" s="191"/>
      <c r="Z94" s="191"/>
      <c r="AA94" s="191"/>
    </row>
    <row r="95" spans="1:27">
      <c r="A95" s="212">
        <v>56</v>
      </c>
      <c r="B95" s="426"/>
      <c r="C95" s="426"/>
      <c r="D95" s="426"/>
      <c r="E95" s="213" t="str">
        <f t="shared" si="5"/>
        <v/>
      </c>
      <c r="F95" s="246" t="str">
        <f t="shared" si="4"/>
        <v/>
      </c>
      <c r="G95" s="246" t="str">
        <f t="shared" si="6"/>
        <v/>
      </c>
      <c r="H95" s="257"/>
      <c r="I95" s="213" t="str">
        <f t="shared" si="7"/>
        <v/>
      </c>
      <c r="J95" s="191"/>
      <c r="K95" s="191"/>
      <c r="L95" s="191"/>
      <c r="M95" s="191"/>
      <c r="N95" s="191"/>
      <c r="O95" s="191"/>
      <c r="P95" s="191"/>
      <c r="Q95" s="191"/>
      <c r="R95" s="191"/>
      <c r="S95" s="191"/>
      <c r="T95" s="191"/>
      <c r="U95" s="191"/>
      <c r="V95" s="191"/>
      <c r="W95" s="191"/>
      <c r="X95" s="191"/>
      <c r="Y95" s="191"/>
      <c r="Z95" s="191"/>
      <c r="AA95" s="191"/>
    </row>
    <row r="96" spans="1:27">
      <c r="A96" s="212">
        <v>57</v>
      </c>
      <c r="B96" s="426"/>
      <c r="C96" s="426"/>
      <c r="D96" s="426"/>
      <c r="E96" s="213" t="str">
        <f t="shared" si="5"/>
        <v/>
      </c>
      <c r="F96" s="246" t="str">
        <f t="shared" si="4"/>
        <v/>
      </c>
      <c r="G96" s="246" t="str">
        <f t="shared" si="6"/>
        <v/>
      </c>
      <c r="H96" s="257"/>
      <c r="I96" s="213" t="str">
        <f t="shared" si="7"/>
        <v/>
      </c>
      <c r="J96" s="191"/>
      <c r="K96" s="191"/>
      <c r="L96" s="191"/>
      <c r="M96" s="191"/>
      <c r="N96" s="191"/>
      <c r="O96" s="191"/>
      <c r="P96" s="191"/>
      <c r="Q96" s="191"/>
      <c r="R96" s="191"/>
      <c r="S96" s="191"/>
      <c r="T96" s="191"/>
      <c r="U96" s="191"/>
      <c r="V96" s="191"/>
      <c r="W96" s="191"/>
      <c r="X96" s="191"/>
      <c r="Y96" s="191"/>
      <c r="Z96" s="191"/>
      <c r="AA96" s="191"/>
    </row>
    <row r="97" spans="1:28">
      <c r="A97" s="212">
        <v>58</v>
      </c>
      <c r="B97" s="426"/>
      <c r="C97" s="426"/>
      <c r="D97" s="426"/>
      <c r="E97" s="213" t="str">
        <f t="shared" si="5"/>
        <v/>
      </c>
      <c r="F97" s="246" t="str">
        <f t="shared" si="4"/>
        <v/>
      </c>
      <c r="G97" s="246" t="str">
        <f t="shared" si="6"/>
        <v/>
      </c>
      <c r="H97" s="257"/>
      <c r="I97" s="213" t="str">
        <f t="shared" si="7"/>
        <v/>
      </c>
      <c r="J97" s="191"/>
      <c r="K97" s="191"/>
      <c r="L97" s="191"/>
      <c r="M97" s="191"/>
      <c r="N97" s="191"/>
      <c r="O97" s="191"/>
      <c r="P97" s="191"/>
      <c r="Q97" s="191"/>
      <c r="R97" s="191"/>
      <c r="S97" s="191"/>
      <c r="T97" s="191"/>
      <c r="U97" s="191"/>
      <c r="V97" s="191"/>
      <c r="W97" s="191"/>
      <c r="X97" s="191"/>
      <c r="Y97" s="191"/>
      <c r="Z97" s="191"/>
      <c r="AA97" s="191"/>
    </row>
    <row r="98" spans="1:28">
      <c r="A98" s="212">
        <v>59</v>
      </c>
      <c r="B98" s="426"/>
      <c r="C98" s="426"/>
      <c r="D98" s="426"/>
      <c r="E98" s="213" t="str">
        <f t="shared" si="5"/>
        <v/>
      </c>
      <c r="F98" s="246" t="str">
        <f t="shared" si="4"/>
        <v/>
      </c>
      <c r="G98" s="246" t="str">
        <f t="shared" si="6"/>
        <v/>
      </c>
      <c r="H98" s="257"/>
      <c r="I98" s="213" t="str">
        <f t="shared" si="7"/>
        <v/>
      </c>
      <c r="J98" s="191"/>
      <c r="K98" s="191"/>
      <c r="L98" s="191"/>
      <c r="M98" s="191"/>
      <c r="N98" s="191"/>
      <c r="O98" s="191"/>
      <c r="P98" s="191"/>
      <c r="Q98" s="191"/>
      <c r="R98" s="191"/>
      <c r="S98" s="191"/>
      <c r="T98" s="191"/>
      <c r="U98" s="191"/>
      <c r="V98" s="191"/>
      <c r="W98" s="191"/>
      <c r="X98" s="191"/>
      <c r="Y98" s="191"/>
      <c r="Z98" s="191"/>
      <c r="AA98" s="191"/>
    </row>
    <row r="99" spans="1:28">
      <c r="A99" s="212">
        <v>60</v>
      </c>
      <c r="B99" s="426"/>
      <c r="C99" s="426"/>
      <c r="D99" s="426"/>
      <c r="E99" s="213" t="str">
        <f t="shared" si="5"/>
        <v/>
      </c>
      <c r="F99" s="246" t="str">
        <f t="shared" si="4"/>
        <v/>
      </c>
      <c r="G99" s="246" t="str">
        <f t="shared" si="6"/>
        <v/>
      </c>
      <c r="H99" s="257"/>
      <c r="I99" s="213" t="str">
        <f t="shared" si="7"/>
        <v/>
      </c>
      <c r="J99" s="191"/>
      <c r="K99" s="191"/>
      <c r="L99" s="191"/>
      <c r="M99" s="191"/>
      <c r="N99" s="191"/>
      <c r="O99" s="191"/>
      <c r="P99" s="191"/>
      <c r="Q99" s="191"/>
      <c r="R99" s="191"/>
      <c r="S99" s="191"/>
      <c r="T99" s="191"/>
      <c r="U99" s="191"/>
      <c r="V99" s="191"/>
      <c r="W99" s="191"/>
      <c r="X99" s="191"/>
      <c r="Y99" s="191"/>
      <c r="Z99" s="191"/>
      <c r="AA99" s="191"/>
    </row>
    <row r="100" spans="1:28">
      <c r="A100" s="212">
        <v>61</v>
      </c>
      <c r="B100" s="426"/>
      <c r="C100" s="426"/>
      <c r="D100" s="426"/>
      <c r="E100" s="213" t="str">
        <f t="shared" si="5"/>
        <v/>
      </c>
      <c r="F100" s="246" t="str">
        <f t="shared" si="4"/>
        <v/>
      </c>
      <c r="G100" s="246" t="str">
        <f t="shared" si="6"/>
        <v/>
      </c>
      <c r="H100" s="257"/>
      <c r="I100" s="213" t="str">
        <f t="shared" si="7"/>
        <v/>
      </c>
      <c r="J100" s="191"/>
      <c r="K100" s="191"/>
      <c r="L100" s="191"/>
      <c r="M100" s="191"/>
      <c r="N100" s="191"/>
      <c r="O100" s="191"/>
      <c r="P100" s="191"/>
      <c r="Q100" s="191"/>
      <c r="R100" s="191"/>
      <c r="S100" s="191"/>
      <c r="T100" s="191"/>
      <c r="U100" s="191"/>
      <c r="V100" s="191"/>
      <c r="W100" s="191"/>
      <c r="X100" s="191"/>
      <c r="Y100" s="191"/>
      <c r="Z100" s="191"/>
      <c r="AA100" s="191"/>
    </row>
    <row r="101" spans="1:28">
      <c r="A101" s="212">
        <v>62</v>
      </c>
      <c r="B101" s="426"/>
      <c r="C101" s="426"/>
      <c r="D101" s="426"/>
      <c r="E101" s="213" t="str">
        <f t="shared" si="5"/>
        <v/>
      </c>
      <c r="F101" s="246" t="str">
        <f t="shared" si="4"/>
        <v/>
      </c>
      <c r="G101" s="246" t="str">
        <f t="shared" si="6"/>
        <v/>
      </c>
      <c r="H101" s="257"/>
      <c r="I101" s="213" t="str">
        <f t="shared" si="7"/>
        <v/>
      </c>
      <c r="J101" s="191"/>
      <c r="K101" s="191"/>
      <c r="L101" s="191"/>
      <c r="M101" s="191"/>
      <c r="N101" s="191"/>
      <c r="O101" s="191"/>
      <c r="P101" s="191"/>
      <c r="Q101" s="191"/>
      <c r="R101" s="191"/>
      <c r="S101" s="191"/>
      <c r="T101" s="191"/>
      <c r="U101" s="191"/>
      <c r="V101" s="191"/>
      <c r="W101" s="191"/>
      <c r="X101" s="191"/>
      <c r="Y101" s="191"/>
      <c r="Z101" s="191"/>
      <c r="AA101" s="191"/>
    </row>
    <row r="102" spans="1:28">
      <c r="A102" s="212">
        <v>63</v>
      </c>
      <c r="B102" s="426"/>
      <c r="C102" s="426"/>
      <c r="D102" s="426"/>
      <c r="E102" s="213" t="str">
        <f t="shared" si="5"/>
        <v/>
      </c>
      <c r="F102" s="246" t="str">
        <f t="shared" si="4"/>
        <v/>
      </c>
      <c r="G102" s="246" t="str">
        <f t="shared" si="6"/>
        <v/>
      </c>
      <c r="H102" s="257"/>
      <c r="I102" s="213" t="str">
        <f t="shared" si="7"/>
        <v/>
      </c>
      <c r="J102" s="191"/>
      <c r="K102" s="191"/>
      <c r="L102" s="191"/>
      <c r="M102" s="191"/>
      <c r="N102" s="191"/>
      <c r="O102" s="191"/>
      <c r="P102" s="191"/>
      <c r="Q102" s="191"/>
      <c r="R102" s="191"/>
      <c r="S102" s="191"/>
      <c r="T102" s="191"/>
      <c r="U102" s="191"/>
      <c r="V102" s="191"/>
      <c r="W102" s="191"/>
      <c r="X102" s="191"/>
      <c r="Y102" s="191"/>
      <c r="Z102" s="191"/>
      <c r="AA102" s="191"/>
    </row>
    <row r="103" spans="1:28">
      <c r="A103" s="212">
        <v>64</v>
      </c>
      <c r="B103" s="426"/>
      <c r="C103" s="426"/>
      <c r="D103" s="426"/>
      <c r="E103" s="213" t="str">
        <f t="shared" si="5"/>
        <v/>
      </c>
      <c r="F103" s="246" t="str">
        <f t="shared" si="4"/>
        <v/>
      </c>
      <c r="G103" s="246" t="str">
        <f t="shared" si="6"/>
        <v/>
      </c>
      <c r="H103" s="257"/>
      <c r="I103" s="213" t="str">
        <f t="shared" si="7"/>
        <v/>
      </c>
      <c r="J103" s="191"/>
      <c r="K103" s="191"/>
      <c r="L103" s="191"/>
      <c r="M103" s="191"/>
      <c r="N103" s="191"/>
      <c r="O103" s="191"/>
      <c r="P103" s="191"/>
      <c r="Q103" s="191"/>
      <c r="R103" s="191"/>
      <c r="S103" s="191"/>
      <c r="T103" s="191"/>
      <c r="U103" s="191"/>
      <c r="V103" s="191"/>
      <c r="W103" s="191"/>
      <c r="X103" s="191"/>
      <c r="Y103" s="191"/>
      <c r="Z103" s="191"/>
      <c r="AA103" s="191"/>
    </row>
    <row r="104" spans="1:28">
      <c r="A104" s="212">
        <v>65</v>
      </c>
      <c r="B104" s="426"/>
      <c r="C104" s="426"/>
      <c r="D104" s="426"/>
      <c r="E104" s="213" t="str">
        <f t="shared" si="5"/>
        <v/>
      </c>
      <c r="F104" s="246" t="str">
        <f>IF(E104="","",$G$40-E104)</f>
        <v/>
      </c>
      <c r="G104" s="246" t="str">
        <f t="shared" si="6"/>
        <v/>
      </c>
      <c r="H104" s="257"/>
      <c r="I104" s="213" t="str">
        <f t="shared" si="7"/>
        <v/>
      </c>
      <c r="J104" s="191"/>
      <c r="K104" s="191"/>
      <c r="L104" s="191"/>
      <c r="M104" s="191"/>
      <c r="N104" s="191"/>
      <c r="O104" s="191"/>
      <c r="P104" s="191"/>
      <c r="Q104" s="191"/>
      <c r="R104" s="191"/>
      <c r="S104" s="191"/>
      <c r="T104" s="191"/>
      <c r="U104" s="191"/>
      <c r="V104" s="191"/>
      <c r="W104" s="191"/>
      <c r="X104" s="191"/>
      <c r="Y104" s="191"/>
      <c r="Z104" s="191"/>
      <c r="AA104" s="191"/>
    </row>
    <row r="105" spans="1:28">
      <c r="A105" s="212">
        <v>66</v>
      </c>
      <c r="B105" s="426"/>
      <c r="C105" s="426"/>
      <c r="D105" s="426"/>
      <c r="E105" s="213" t="str">
        <f>IF(C105="","",IF(D105="O",E104,E104+C105))</f>
        <v/>
      </c>
      <c r="F105" s="246" t="str">
        <f>IF(E105="","",$G$40-E105)</f>
        <v/>
      </c>
      <c r="G105" s="246" t="str">
        <f t="shared" si="6"/>
        <v/>
      </c>
      <c r="H105" s="257"/>
      <c r="I105" s="213" t="str">
        <f t="shared" si="7"/>
        <v/>
      </c>
      <c r="J105" s="191"/>
      <c r="K105" s="191"/>
      <c r="L105" s="191"/>
      <c r="M105" s="191"/>
      <c r="N105" s="191"/>
      <c r="O105" s="191"/>
      <c r="P105" s="191"/>
      <c r="Q105" s="191"/>
      <c r="R105" s="191"/>
      <c r="S105" s="191"/>
      <c r="T105" s="191"/>
      <c r="U105" s="191"/>
      <c r="V105" s="191"/>
      <c r="W105" s="191"/>
      <c r="X105" s="191"/>
      <c r="Y105" s="191"/>
      <c r="Z105" s="191"/>
      <c r="AA105" s="191"/>
    </row>
    <row r="106" spans="1:28" ht="13.5" thickBot="1">
      <c r="A106" s="212">
        <v>67</v>
      </c>
      <c r="B106" s="426"/>
      <c r="C106" s="426"/>
      <c r="D106" s="428"/>
      <c r="E106" s="248" t="str">
        <f>IF(C106="","",IF(D106="O",E105,E105+C106))</f>
        <v/>
      </c>
      <c r="F106" s="249" t="str">
        <f>IF(E106="","",$G$40-E106)</f>
        <v/>
      </c>
      <c r="G106" s="249" t="str">
        <f t="shared" si="6"/>
        <v/>
      </c>
      <c r="H106" s="258"/>
      <c r="I106" s="213" t="str">
        <f t="shared" si="7"/>
        <v/>
      </c>
      <c r="J106" s="191"/>
      <c r="K106" s="191"/>
      <c r="L106" s="191"/>
      <c r="M106" s="191"/>
      <c r="N106" s="191"/>
      <c r="O106" s="191"/>
      <c r="P106" s="191"/>
      <c r="Q106" s="191"/>
      <c r="R106" s="191"/>
      <c r="S106" s="191"/>
      <c r="T106" s="191"/>
      <c r="U106" s="191"/>
      <c r="V106" s="191"/>
      <c r="W106" s="191"/>
      <c r="X106" s="191"/>
      <c r="Y106" s="191"/>
      <c r="Z106" s="191"/>
      <c r="AA106" s="191"/>
    </row>
    <row r="107" spans="1:28">
      <c r="A107" s="215"/>
      <c r="B107" s="216"/>
      <c r="C107" s="217"/>
      <c r="D107" s="218"/>
      <c r="E107" s="219"/>
      <c r="F107" s="220"/>
      <c r="G107" s="221"/>
      <c r="H107" s="221"/>
      <c r="I107" s="222"/>
      <c r="J107" s="191"/>
      <c r="K107" s="191"/>
      <c r="L107" s="191"/>
      <c r="M107" s="191"/>
      <c r="N107" s="191"/>
      <c r="O107" s="191"/>
      <c r="P107" s="191"/>
      <c r="Q107" s="191"/>
      <c r="R107" s="191"/>
      <c r="S107" s="191"/>
      <c r="T107" s="191"/>
      <c r="U107" s="191"/>
      <c r="V107" s="191"/>
      <c r="W107" s="191"/>
      <c r="X107" s="191"/>
      <c r="Y107" s="191"/>
      <c r="Z107" s="191"/>
      <c r="AA107" s="191"/>
      <c r="AB107" s="191"/>
    </row>
    <row r="108" spans="1:28">
      <c r="A108" s="223"/>
      <c r="B108" s="224"/>
      <c r="C108" s="225"/>
      <c r="D108" s="226"/>
      <c r="E108" s="227"/>
      <c r="F108" s="228"/>
      <c r="G108" s="229"/>
      <c r="H108" s="229"/>
      <c r="I108" s="230"/>
      <c r="J108"/>
      <c r="K108" s="191"/>
      <c r="L108" s="191"/>
      <c r="M108" s="191"/>
      <c r="N108" s="191"/>
      <c r="O108" s="191"/>
      <c r="P108" s="191"/>
      <c r="Q108" s="191"/>
      <c r="R108" s="191"/>
      <c r="S108" s="191"/>
      <c r="T108" s="191"/>
      <c r="U108" s="191"/>
      <c r="V108" s="191"/>
      <c r="W108" s="191"/>
      <c r="X108" s="191"/>
      <c r="Y108" s="191"/>
      <c r="Z108" s="191"/>
      <c r="AA108" s="191"/>
      <c r="AB108" s="191"/>
    </row>
    <row r="109" spans="1:28">
      <c r="A109" s="223"/>
      <c r="B109" s="224"/>
      <c r="C109" s="225"/>
      <c r="D109" s="226"/>
      <c r="E109" s="231"/>
      <c r="F109" s="228"/>
      <c r="G109" s="229"/>
      <c r="H109" s="229"/>
      <c r="I109" s="230"/>
      <c r="J109" s="228"/>
      <c r="K109" s="191"/>
      <c r="L109" s="191"/>
      <c r="M109" s="191"/>
      <c r="N109" s="191"/>
      <c r="O109" s="191"/>
      <c r="P109" s="191"/>
      <c r="Q109" s="191"/>
      <c r="R109" s="191"/>
      <c r="S109" s="191"/>
      <c r="T109" s="191"/>
      <c r="U109" s="191"/>
      <c r="V109" s="191"/>
      <c r="W109" s="191"/>
      <c r="X109" s="191"/>
      <c r="Y109" s="191"/>
      <c r="Z109" s="191"/>
      <c r="AA109" s="191"/>
      <c r="AB109" s="191"/>
    </row>
    <row r="110" spans="1:28">
      <c r="A110" s="223"/>
      <c r="B110" s="224"/>
      <c r="C110" s="225"/>
      <c r="D110" s="226"/>
      <c r="E110" s="227"/>
      <c r="F110" s="228"/>
      <c r="G110" s="229"/>
      <c r="H110" s="229"/>
      <c r="I110" s="230"/>
      <c r="J110" s="228"/>
      <c r="K110" s="191"/>
      <c r="L110" s="191"/>
      <c r="M110" s="191"/>
      <c r="N110" s="191"/>
      <c r="O110" s="191"/>
      <c r="P110" s="191"/>
      <c r="Q110" s="191"/>
      <c r="R110" s="191"/>
      <c r="S110" s="191"/>
      <c r="T110" s="191"/>
      <c r="U110" s="191"/>
      <c r="V110" s="191"/>
      <c r="W110" s="191"/>
      <c r="X110" s="191"/>
      <c r="Y110" s="191"/>
      <c r="Z110" s="191"/>
      <c r="AA110" s="191"/>
      <c r="AB110" s="191"/>
    </row>
    <row r="111" spans="1:28">
      <c r="A111" s="223"/>
      <c r="B111" s="224"/>
      <c r="C111" s="225"/>
      <c r="D111" s="226"/>
      <c r="E111" s="231"/>
      <c r="F111" s="228"/>
      <c r="G111" s="229"/>
      <c r="H111" s="229"/>
      <c r="I111" s="230"/>
      <c r="J111" s="228"/>
      <c r="K111" s="191"/>
      <c r="L111" s="191"/>
      <c r="M111" s="191"/>
      <c r="N111" s="191"/>
      <c r="O111" s="191"/>
      <c r="P111" s="191"/>
      <c r="Q111" s="191"/>
      <c r="R111" s="191"/>
      <c r="S111" s="191"/>
      <c r="T111" s="191"/>
      <c r="U111" s="191"/>
      <c r="V111" s="191"/>
      <c r="W111" s="191"/>
      <c r="X111" s="191"/>
      <c r="Y111" s="191"/>
      <c r="Z111" s="191"/>
      <c r="AA111" s="191"/>
      <c r="AB111" s="191"/>
    </row>
    <row r="112" spans="1:28">
      <c r="A112" s="223"/>
      <c r="B112" s="224"/>
      <c r="C112" s="225"/>
      <c r="D112" s="226"/>
      <c r="E112" s="227"/>
      <c r="F112" s="228"/>
      <c r="G112" s="229"/>
      <c r="H112" s="229"/>
      <c r="I112" s="230"/>
      <c r="J112" s="228"/>
      <c r="K112" s="191"/>
      <c r="L112" s="191"/>
      <c r="M112" s="191"/>
      <c r="N112" s="191"/>
      <c r="O112" s="191"/>
      <c r="P112" s="191"/>
      <c r="Q112" s="191"/>
      <c r="R112" s="191"/>
      <c r="S112" s="191"/>
      <c r="T112" s="191"/>
      <c r="U112" s="191"/>
      <c r="V112" s="191"/>
      <c r="W112" s="191"/>
      <c r="X112" s="191"/>
      <c r="Y112" s="191"/>
      <c r="Z112" s="191"/>
      <c r="AA112" s="191"/>
      <c r="AB112" s="191"/>
    </row>
    <row r="113" spans="1:28">
      <c r="A113" s="223"/>
      <c r="B113" s="224"/>
      <c r="C113" s="225"/>
      <c r="D113" s="226"/>
      <c r="E113" s="231"/>
      <c r="F113" s="228"/>
      <c r="G113" s="229"/>
      <c r="H113" s="229"/>
      <c r="I113" s="230"/>
      <c r="J113" s="228"/>
      <c r="K113" s="191"/>
      <c r="L113" s="191"/>
      <c r="M113" s="191"/>
      <c r="N113" s="191"/>
      <c r="O113" s="191"/>
      <c r="P113" s="191"/>
      <c r="Q113" s="191"/>
      <c r="R113" s="191"/>
      <c r="S113" s="191"/>
      <c r="T113" s="191"/>
      <c r="U113" s="191"/>
      <c r="V113" s="191"/>
      <c r="W113" s="191"/>
      <c r="X113" s="191"/>
      <c r="Y113" s="191"/>
      <c r="Z113" s="191"/>
      <c r="AA113" s="191"/>
      <c r="AB113" s="191"/>
    </row>
    <row r="114" spans="1:28">
      <c r="A114" s="223"/>
      <c r="B114" s="224"/>
      <c r="C114" s="225"/>
      <c r="D114" s="226"/>
      <c r="E114" s="227"/>
      <c r="F114" s="228"/>
      <c r="G114" s="229"/>
      <c r="H114" s="229"/>
      <c r="I114" s="230"/>
      <c r="J114" s="228"/>
      <c r="K114" s="191"/>
      <c r="L114" s="191"/>
      <c r="M114" s="191"/>
      <c r="N114" s="191"/>
      <c r="O114" s="191"/>
      <c r="P114" s="191"/>
      <c r="Q114" s="191"/>
      <c r="R114" s="191"/>
      <c r="S114" s="191"/>
      <c r="T114" s="191"/>
      <c r="U114" s="191"/>
      <c r="V114" s="191"/>
      <c r="W114" s="191"/>
      <c r="X114" s="191"/>
      <c r="Y114" s="191"/>
      <c r="Z114" s="191"/>
      <c r="AA114" s="191"/>
      <c r="AB114" s="191"/>
    </row>
    <row r="115" spans="1:28">
      <c r="A115" s="223"/>
      <c r="B115" s="224"/>
      <c r="C115" s="225"/>
      <c r="D115" s="226"/>
      <c r="E115" s="231"/>
      <c r="F115" s="228"/>
      <c r="G115" s="229"/>
      <c r="H115" s="229"/>
      <c r="I115" s="230"/>
      <c r="J115" s="228"/>
      <c r="K115" s="191"/>
      <c r="L115" s="191"/>
      <c r="M115" s="191"/>
      <c r="N115" s="191"/>
      <c r="O115" s="191"/>
      <c r="P115" s="191"/>
      <c r="Q115" s="191"/>
      <c r="R115" s="191"/>
      <c r="S115" s="191"/>
      <c r="T115" s="191"/>
      <c r="U115" s="191"/>
      <c r="V115" s="191"/>
      <c r="W115" s="191"/>
      <c r="X115" s="191"/>
      <c r="Y115" s="191"/>
      <c r="Z115" s="191"/>
      <c r="AA115" s="191"/>
      <c r="AB115" s="191"/>
    </row>
    <row r="116" spans="1:28">
      <c r="A116" s="223"/>
      <c r="B116" s="224"/>
      <c r="C116" s="225"/>
      <c r="D116" s="226"/>
      <c r="E116" s="227"/>
      <c r="F116" s="228"/>
      <c r="G116" s="229"/>
      <c r="H116" s="229"/>
      <c r="I116" s="230"/>
      <c r="J116" s="228"/>
      <c r="K116" s="191"/>
      <c r="L116" s="191"/>
      <c r="M116" s="191"/>
      <c r="N116" s="191"/>
      <c r="O116" s="191"/>
      <c r="P116" s="191"/>
      <c r="Q116" s="191"/>
      <c r="R116" s="191"/>
      <c r="S116" s="191"/>
      <c r="T116" s="191"/>
      <c r="U116" s="191"/>
      <c r="V116" s="191"/>
      <c r="W116" s="191"/>
      <c r="X116" s="191"/>
      <c r="Y116" s="191"/>
      <c r="Z116" s="191"/>
      <c r="AA116" s="191"/>
      <c r="AB116" s="191"/>
    </row>
    <row r="117" spans="1:28">
      <c r="A117" s="223"/>
      <c r="B117" s="224"/>
      <c r="C117" s="225"/>
      <c r="D117" s="226"/>
      <c r="E117" s="231"/>
      <c r="F117" s="228"/>
      <c r="G117" s="229"/>
      <c r="H117" s="229"/>
      <c r="I117" s="230"/>
      <c r="J117" s="228"/>
      <c r="K117" s="191"/>
      <c r="L117" s="191"/>
      <c r="M117" s="191"/>
      <c r="N117" s="191"/>
      <c r="O117" s="191"/>
      <c r="P117" s="191"/>
      <c r="Q117" s="191"/>
      <c r="R117" s="191"/>
      <c r="S117" s="191"/>
      <c r="T117" s="191"/>
      <c r="U117" s="191"/>
      <c r="V117" s="191"/>
      <c r="W117" s="191"/>
      <c r="X117" s="191"/>
      <c r="Y117" s="191"/>
      <c r="Z117" s="191"/>
      <c r="AA117" s="191"/>
      <c r="AB117" s="191"/>
    </row>
    <row r="118" spans="1:28">
      <c r="A118" s="223"/>
      <c r="B118" s="224"/>
      <c r="C118" s="225"/>
      <c r="D118" s="226"/>
      <c r="E118" s="227"/>
      <c r="F118" s="228"/>
      <c r="G118" s="229"/>
      <c r="H118" s="229"/>
      <c r="I118" s="230"/>
      <c r="J118" s="228"/>
      <c r="K118" s="191"/>
      <c r="L118" s="191"/>
      <c r="M118" s="191"/>
      <c r="N118" s="191"/>
      <c r="O118" s="191"/>
      <c r="P118" s="191"/>
      <c r="Q118" s="191"/>
      <c r="R118" s="191"/>
      <c r="S118" s="191"/>
      <c r="T118" s="191"/>
      <c r="U118" s="191"/>
      <c r="V118" s="191"/>
      <c r="W118" s="191"/>
      <c r="X118" s="191"/>
      <c r="Y118" s="191"/>
      <c r="Z118" s="191"/>
      <c r="AA118" s="191"/>
      <c r="AB118" s="191"/>
    </row>
    <row r="119" spans="1:28">
      <c r="A119" s="223"/>
      <c r="B119" s="224"/>
      <c r="C119" s="225"/>
      <c r="D119" s="232"/>
      <c r="E119" s="231"/>
      <c r="F119" s="228"/>
      <c r="G119" s="229"/>
      <c r="H119" s="229"/>
      <c r="I119" s="230"/>
      <c r="J119" s="228"/>
      <c r="K119" s="191"/>
      <c r="L119" s="191"/>
      <c r="M119" s="191"/>
      <c r="N119" s="191"/>
      <c r="O119" s="191"/>
      <c r="P119" s="191"/>
      <c r="Q119" s="191"/>
      <c r="R119" s="191"/>
      <c r="S119" s="191"/>
      <c r="T119" s="191"/>
      <c r="U119" s="191"/>
      <c r="V119" s="191"/>
      <c r="W119" s="191"/>
      <c r="X119" s="191"/>
      <c r="Y119" s="191"/>
      <c r="Z119" s="191"/>
      <c r="AA119" s="191"/>
      <c r="AB119" s="191"/>
    </row>
    <row r="120" spans="1:28">
      <c r="A120" s="223"/>
      <c r="B120" s="224"/>
      <c r="C120" s="225"/>
      <c r="D120" s="232"/>
      <c r="E120" s="227"/>
      <c r="F120" s="228"/>
      <c r="G120" s="229"/>
      <c r="H120" s="229"/>
      <c r="I120" s="230"/>
      <c r="J120" s="228"/>
      <c r="K120" s="191"/>
      <c r="L120" s="191"/>
      <c r="M120" s="191"/>
      <c r="N120" s="191"/>
      <c r="O120" s="191"/>
      <c r="P120" s="191"/>
      <c r="Q120" s="191"/>
      <c r="R120" s="191"/>
      <c r="S120" s="191"/>
      <c r="T120" s="191"/>
      <c r="U120" s="191"/>
      <c r="V120" s="191"/>
      <c r="W120" s="191"/>
      <c r="X120" s="191"/>
      <c r="Y120" s="191"/>
      <c r="Z120" s="191"/>
      <c r="AA120" s="191"/>
      <c r="AB120" s="191"/>
    </row>
    <row r="121" spans="1:28">
      <c r="A121" s="223"/>
      <c r="B121" s="224"/>
      <c r="C121" s="225"/>
      <c r="D121" s="232"/>
      <c r="E121" s="231"/>
      <c r="F121" s="228"/>
      <c r="G121" s="229"/>
      <c r="H121" s="229"/>
      <c r="I121" s="230"/>
      <c r="J121" s="228"/>
      <c r="K121" s="191"/>
      <c r="L121" s="191"/>
      <c r="M121" s="191"/>
      <c r="N121" s="191"/>
      <c r="O121" s="191"/>
      <c r="P121" s="191"/>
      <c r="Q121" s="191"/>
      <c r="R121" s="191"/>
      <c r="S121" s="191"/>
      <c r="T121" s="191"/>
      <c r="U121" s="191"/>
      <c r="V121" s="191"/>
      <c r="W121" s="191"/>
      <c r="X121" s="191"/>
      <c r="Y121" s="191"/>
      <c r="Z121" s="191"/>
      <c r="AA121" s="191"/>
      <c r="AB121" s="191"/>
    </row>
    <row r="122" spans="1:28">
      <c r="A122" s="223"/>
      <c r="B122" s="224"/>
      <c r="C122" s="225"/>
      <c r="D122" s="232"/>
      <c r="E122" s="227"/>
      <c r="F122" s="228"/>
      <c r="G122" s="229"/>
      <c r="H122" s="229"/>
      <c r="I122" s="230"/>
      <c r="J122" s="228"/>
      <c r="K122" s="191"/>
      <c r="L122" s="191"/>
      <c r="M122" s="191"/>
      <c r="N122" s="191"/>
      <c r="O122" s="191"/>
      <c r="P122" s="191"/>
      <c r="Q122" s="191"/>
      <c r="R122" s="191"/>
      <c r="S122" s="191"/>
      <c r="T122" s="191"/>
      <c r="U122" s="191"/>
      <c r="V122" s="191"/>
      <c r="W122" s="191"/>
      <c r="X122" s="191"/>
      <c r="Y122" s="191"/>
      <c r="Z122" s="191"/>
      <c r="AA122" s="191"/>
      <c r="AB122" s="191"/>
    </row>
    <row r="123" spans="1:28">
      <c r="A123" s="223"/>
      <c r="B123" s="224"/>
      <c r="C123" s="225"/>
      <c r="D123" s="232"/>
      <c r="E123" s="231"/>
      <c r="F123" s="228"/>
      <c r="G123" s="229"/>
      <c r="H123" s="229"/>
      <c r="I123" s="230"/>
      <c r="J123" s="228"/>
      <c r="K123" s="191"/>
      <c r="L123" s="191"/>
      <c r="M123" s="191"/>
      <c r="N123" s="191"/>
      <c r="O123" s="191"/>
      <c r="P123" s="191"/>
      <c r="Q123" s="191"/>
      <c r="R123" s="191"/>
      <c r="S123" s="191"/>
      <c r="T123" s="191"/>
      <c r="U123" s="191"/>
      <c r="V123" s="191"/>
      <c r="W123" s="191"/>
      <c r="X123" s="191"/>
      <c r="Y123" s="191"/>
      <c r="Z123" s="191"/>
      <c r="AA123" s="191"/>
      <c r="AB123" s="191"/>
    </row>
    <row r="124" spans="1:28">
      <c r="A124" s="223"/>
      <c r="B124" s="224"/>
      <c r="C124" s="225"/>
      <c r="D124" s="232"/>
      <c r="E124" s="227"/>
      <c r="F124" s="228"/>
      <c r="G124" s="229"/>
      <c r="H124" s="229"/>
      <c r="I124" s="230"/>
      <c r="J124" s="228"/>
      <c r="K124" s="191"/>
      <c r="L124" s="191"/>
      <c r="M124" s="191"/>
      <c r="N124" s="191"/>
      <c r="O124" s="191"/>
      <c r="P124" s="191"/>
      <c r="Q124" s="191"/>
      <c r="R124" s="191"/>
      <c r="S124" s="191"/>
      <c r="T124" s="191"/>
      <c r="U124" s="191"/>
      <c r="V124" s="191"/>
      <c r="W124" s="191"/>
      <c r="X124" s="191"/>
      <c r="Y124" s="191"/>
      <c r="Z124" s="191"/>
      <c r="AA124" s="191"/>
      <c r="AB124" s="191"/>
    </row>
    <row r="125" spans="1:28">
      <c r="A125" s="223"/>
      <c r="B125" s="224"/>
      <c r="C125" s="225"/>
      <c r="D125" s="232"/>
      <c r="E125" s="231"/>
      <c r="F125" s="228"/>
      <c r="G125" s="229"/>
      <c r="H125" s="229"/>
      <c r="I125" s="230"/>
      <c r="J125" s="228"/>
      <c r="K125" s="191"/>
      <c r="L125" s="191"/>
      <c r="M125" s="191"/>
      <c r="N125" s="191"/>
      <c r="O125" s="191"/>
      <c r="P125" s="191"/>
      <c r="Q125" s="191"/>
      <c r="R125" s="191"/>
      <c r="S125" s="191"/>
      <c r="T125" s="191"/>
      <c r="U125" s="191"/>
      <c r="V125" s="191"/>
      <c r="W125" s="191"/>
      <c r="X125" s="191"/>
      <c r="Y125" s="191"/>
      <c r="Z125" s="191"/>
      <c r="AA125" s="191"/>
      <c r="AB125" s="191"/>
    </row>
    <row r="126" spans="1:28">
      <c r="A126" s="223"/>
      <c r="B126" s="224"/>
      <c r="C126" s="225"/>
      <c r="D126" s="232"/>
      <c r="E126" s="227"/>
      <c r="F126" s="228"/>
      <c r="G126" s="229"/>
      <c r="H126" s="229"/>
      <c r="I126" s="230"/>
      <c r="J126" s="228"/>
      <c r="K126" s="191"/>
      <c r="L126" s="191"/>
      <c r="M126" s="191"/>
      <c r="N126" s="191"/>
      <c r="O126" s="191"/>
      <c r="P126" s="191"/>
      <c r="Q126" s="191"/>
      <c r="R126" s="191"/>
      <c r="S126" s="191"/>
      <c r="T126" s="191"/>
      <c r="U126" s="191"/>
      <c r="V126" s="191"/>
      <c r="W126" s="191"/>
      <c r="X126" s="191"/>
      <c r="Y126" s="191"/>
      <c r="Z126" s="191"/>
      <c r="AA126" s="191"/>
      <c r="AB126" s="191"/>
    </row>
    <row r="127" spans="1:28">
      <c r="A127" s="223"/>
      <c r="B127" s="224"/>
      <c r="C127" s="225"/>
      <c r="D127" s="232"/>
      <c r="E127" s="231"/>
      <c r="F127" s="228"/>
      <c r="G127" s="229"/>
      <c r="H127" s="229"/>
      <c r="I127" s="230"/>
      <c r="J127" s="228"/>
      <c r="K127" s="191"/>
      <c r="L127" s="191"/>
      <c r="M127" s="191"/>
      <c r="N127" s="191"/>
      <c r="O127" s="191"/>
      <c r="P127" s="191"/>
      <c r="Q127" s="191"/>
      <c r="R127" s="191"/>
      <c r="S127" s="191"/>
      <c r="T127" s="191"/>
      <c r="U127" s="191"/>
      <c r="V127" s="191"/>
      <c r="W127" s="191"/>
      <c r="X127" s="191"/>
      <c r="Y127" s="191"/>
      <c r="Z127" s="191"/>
      <c r="AA127" s="191"/>
      <c r="AB127" s="191"/>
    </row>
    <row r="128" spans="1:28">
      <c r="A128" s="223"/>
      <c r="B128" s="224"/>
      <c r="C128" s="225"/>
      <c r="D128" s="232"/>
      <c r="E128" s="227"/>
      <c r="F128" s="228"/>
      <c r="G128" s="229"/>
      <c r="H128" s="229"/>
      <c r="I128" s="230"/>
      <c r="J128" s="228"/>
      <c r="K128" s="191"/>
      <c r="L128" s="191"/>
      <c r="M128" s="191"/>
      <c r="N128" s="191"/>
      <c r="O128" s="191"/>
      <c r="P128" s="191"/>
      <c r="Q128" s="191"/>
      <c r="R128" s="191"/>
      <c r="S128" s="191"/>
      <c r="T128" s="191"/>
      <c r="U128" s="191"/>
      <c r="V128" s="191"/>
      <c r="W128" s="191"/>
      <c r="X128" s="191"/>
      <c r="Y128" s="191"/>
      <c r="Z128" s="191"/>
      <c r="AA128" s="191"/>
      <c r="AB128" s="191"/>
    </row>
    <row r="129" spans="1:28">
      <c r="A129" s="223"/>
      <c r="B129" s="224"/>
      <c r="C129" s="225"/>
      <c r="D129" s="232"/>
      <c r="E129" s="231"/>
      <c r="F129" s="228"/>
      <c r="G129" s="229"/>
      <c r="H129" s="229"/>
      <c r="I129" s="230"/>
      <c r="J129" s="228"/>
      <c r="K129" s="191"/>
      <c r="L129" s="191"/>
      <c r="M129" s="191"/>
      <c r="N129" s="191"/>
      <c r="O129" s="191"/>
      <c r="P129" s="191"/>
      <c r="Q129" s="191"/>
      <c r="R129" s="191"/>
      <c r="S129" s="191"/>
      <c r="T129" s="191"/>
      <c r="U129" s="191"/>
      <c r="V129" s="191"/>
      <c r="W129" s="191"/>
      <c r="X129" s="191"/>
      <c r="Y129" s="191"/>
      <c r="Z129" s="191"/>
      <c r="AA129" s="191"/>
      <c r="AB129" s="191"/>
    </row>
    <row r="130" spans="1:28">
      <c r="A130" s="223"/>
      <c r="B130" s="224"/>
      <c r="C130" s="225"/>
      <c r="D130" s="232"/>
      <c r="E130" s="231"/>
      <c r="F130" s="228"/>
      <c r="G130" s="229"/>
      <c r="H130" s="229"/>
      <c r="I130" s="230"/>
      <c r="J130" s="228"/>
      <c r="K130" s="191"/>
      <c r="L130" s="191"/>
      <c r="M130" s="191"/>
      <c r="N130" s="191"/>
      <c r="O130" s="191"/>
      <c r="P130" s="191"/>
      <c r="Q130" s="191"/>
      <c r="R130" s="191"/>
      <c r="S130" s="191"/>
      <c r="T130" s="191"/>
      <c r="U130" s="191"/>
      <c r="V130" s="191"/>
      <c r="W130" s="191"/>
      <c r="X130" s="191"/>
      <c r="Y130" s="191"/>
      <c r="Z130" s="191"/>
      <c r="AA130" s="191"/>
      <c r="AB130" s="191"/>
    </row>
    <row r="131" spans="1:28">
      <c r="A131" s="223"/>
      <c r="B131" s="224"/>
      <c r="C131" s="225"/>
      <c r="D131" s="232"/>
      <c r="E131" s="231"/>
      <c r="F131" s="228"/>
      <c r="G131" s="229"/>
      <c r="H131" s="229"/>
      <c r="I131" s="230"/>
      <c r="J131" s="228"/>
      <c r="K131" s="191"/>
      <c r="L131" s="191"/>
      <c r="M131" s="191"/>
      <c r="N131" s="191"/>
      <c r="O131" s="191"/>
      <c r="P131" s="191"/>
      <c r="Q131" s="191"/>
      <c r="R131" s="191"/>
      <c r="S131" s="191"/>
      <c r="T131" s="191"/>
      <c r="U131" s="191"/>
      <c r="V131" s="191"/>
      <c r="W131" s="191"/>
      <c r="X131" s="191"/>
      <c r="Y131" s="191"/>
      <c r="Z131" s="191"/>
      <c r="AA131" s="191"/>
      <c r="AB131" s="191"/>
    </row>
    <row r="132" spans="1:28">
      <c r="A132" s="223"/>
      <c r="B132" s="224"/>
      <c r="C132" s="225"/>
      <c r="D132" s="232"/>
      <c r="E132" s="231"/>
      <c r="F132" s="228"/>
      <c r="G132" s="229"/>
      <c r="H132" s="229"/>
      <c r="I132" s="230"/>
      <c r="J132" s="228"/>
      <c r="K132" s="191"/>
      <c r="L132" s="191"/>
      <c r="M132" s="191"/>
      <c r="N132" s="191"/>
      <c r="O132" s="191"/>
      <c r="P132" s="191"/>
      <c r="Q132" s="191"/>
      <c r="R132" s="191"/>
      <c r="S132" s="191"/>
      <c r="T132" s="191"/>
      <c r="U132" s="191"/>
      <c r="V132" s="191"/>
      <c r="W132" s="191"/>
      <c r="X132" s="191"/>
      <c r="Y132" s="191"/>
      <c r="Z132" s="191"/>
      <c r="AA132" s="191"/>
      <c r="AB132" s="191"/>
    </row>
    <row r="133" spans="1:28">
      <c r="A133" s="223"/>
      <c r="B133" s="224"/>
      <c r="C133" s="225"/>
      <c r="D133" s="232"/>
      <c r="E133" s="231"/>
      <c r="F133" s="228"/>
      <c r="G133" s="229"/>
      <c r="H133" s="229"/>
      <c r="I133" s="230"/>
      <c r="J133" s="228"/>
      <c r="K133" s="191"/>
      <c r="L133" s="191"/>
      <c r="M133" s="191"/>
      <c r="N133" s="191"/>
      <c r="O133" s="191"/>
      <c r="P133" s="191"/>
      <c r="Q133" s="191"/>
      <c r="R133" s="191"/>
      <c r="S133" s="191"/>
      <c r="T133" s="191"/>
      <c r="U133" s="191"/>
      <c r="V133" s="191"/>
      <c r="W133" s="191"/>
      <c r="X133" s="191"/>
      <c r="Y133" s="191"/>
      <c r="Z133" s="191"/>
      <c r="AA133" s="191"/>
      <c r="AB133" s="191"/>
    </row>
    <row r="134" spans="1:28">
      <c r="A134" s="223"/>
      <c r="B134" s="224"/>
      <c r="C134" s="225"/>
      <c r="D134" s="232"/>
      <c r="E134" s="231"/>
      <c r="F134" s="228"/>
      <c r="G134" s="229"/>
      <c r="H134" s="229"/>
      <c r="I134" s="230"/>
      <c r="J134" s="228"/>
      <c r="K134" s="191"/>
      <c r="L134" s="191"/>
      <c r="M134" s="191"/>
      <c r="N134" s="191"/>
      <c r="O134" s="191"/>
      <c r="P134" s="191"/>
      <c r="Q134" s="191"/>
      <c r="R134" s="191"/>
      <c r="S134" s="191"/>
      <c r="T134" s="191"/>
      <c r="U134" s="191"/>
      <c r="V134" s="191"/>
      <c r="W134" s="191"/>
      <c r="X134" s="191"/>
      <c r="Y134" s="191"/>
      <c r="Z134" s="191"/>
      <c r="AA134" s="191"/>
      <c r="AB134" s="191"/>
    </row>
    <row r="135" spans="1:28">
      <c r="A135" s="223"/>
      <c r="B135" s="224"/>
      <c r="C135" s="225"/>
      <c r="D135" s="232"/>
      <c r="E135" s="231"/>
      <c r="F135" s="228"/>
      <c r="G135" s="229"/>
      <c r="H135" s="229"/>
      <c r="I135" s="230"/>
      <c r="J135" s="228"/>
      <c r="K135" s="191"/>
      <c r="L135" s="191"/>
      <c r="M135" s="191"/>
      <c r="N135" s="191"/>
      <c r="O135" s="191"/>
      <c r="P135" s="191"/>
      <c r="Q135" s="191"/>
      <c r="R135" s="191"/>
      <c r="S135" s="191"/>
      <c r="T135" s="191"/>
      <c r="U135" s="191"/>
      <c r="V135" s="191"/>
      <c r="W135" s="191"/>
      <c r="X135" s="191"/>
      <c r="Y135" s="191"/>
      <c r="Z135" s="191"/>
      <c r="AA135" s="191"/>
      <c r="AB135" s="191"/>
    </row>
    <row r="136" spans="1:28">
      <c r="A136" s="223"/>
      <c r="B136" s="224"/>
      <c r="C136" s="225"/>
      <c r="D136" s="232"/>
      <c r="E136" s="231"/>
      <c r="F136" s="228"/>
      <c r="G136" s="229"/>
      <c r="H136" s="229"/>
      <c r="I136" s="230"/>
      <c r="J136" s="228"/>
      <c r="K136" s="191"/>
      <c r="L136" s="191"/>
      <c r="M136" s="191"/>
      <c r="N136" s="191"/>
      <c r="O136" s="191"/>
      <c r="P136" s="191"/>
      <c r="Q136" s="191"/>
      <c r="R136" s="191"/>
      <c r="S136" s="191"/>
      <c r="T136" s="191"/>
      <c r="U136" s="191"/>
      <c r="V136" s="191"/>
      <c r="W136" s="191"/>
      <c r="X136" s="191"/>
      <c r="Y136" s="191"/>
      <c r="Z136" s="191"/>
      <c r="AA136" s="191"/>
      <c r="AB136" s="191"/>
    </row>
    <row r="137" spans="1:28">
      <c r="A137" s="223"/>
      <c r="B137" s="224"/>
      <c r="C137" s="225"/>
      <c r="D137" s="232"/>
      <c r="E137" s="231"/>
      <c r="F137" s="228"/>
      <c r="G137" s="229"/>
      <c r="H137" s="229"/>
      <c r="I137" s="230"/>
      <c r="J137" s="228"/>
      <c r="K137" s="191"/>
      <c r="L137" s="191"/>
      <c r="M137" s="191"/>
      <c r="N137" s="191"/>
      <c r="O137" s="191"/>
      <c r="P137" s="191"/>
      <c r="Q137" s="191"/>
      <c r="R137" s="191"/>
      <c r="S137" s="191"/>
      <c r="T137" s="191"/>
      <c r="U137" s="191"/>
      <c r="V137" s="191"/>
      <c r="W137" s="191"/>
      <c r="X137" s="191"/>
      <c r="Y137" s="191"/>
      <c r="Z137" s="191"/>
      <c r="AA137" s="191"/>
      <c r="AB137" s="191"/>
    </row>
    <row r="138" spans="1:28">
      <c r="A138" s="223"/>
      <c r="B138" s="224"/>
      <c r="C138" s="225"/>
      <c r="D138" s="232"/>
      <c r="E138" s="231"/>
      <c r="F138" s="228"/>
      <c r="G138" s="229"/>
      <c r="H138" s="229"/>
      <c r="I138" s="230"/>
      <c r="J138" s="228"/>
      <c r="K138" s="191"/>
      <c r="L138" s="191"/>
      <c r="M138" s="191"/>
      <c r="N138" s="191"/>
      <c r="O138" s="191"/>
      <c r="P138" s="191"/>
      <c r="Q138" s="191"/>
      <c r="R138" s="191"/>
      <c r="S138" s="191"/>
      <c r="T138" s="191"/>
      <c r="U138" s="191"/>
      <c r="V138" s="191"/>
      <c r="W138" s="191"/>
      <c r="X138" s="191"/>
      <c r="Y138" s="191"/>
      <c r="Z138" s="191"/>
      <c r="AA138" s="191"/>
      <c r="AB138" s="191"/>
    </row>
    <row r="139" spans="1:28">
      <c r="A139" s="223"/>
      <c r="B139" s="224"/>
      <c r="C139" s="225"/>
      <c r="D139" s="232"/>
      <c r="E139" s="231"/>
      <c r="F139" s="228"/>
      <c r="G139" s="229"/>
      <c r="H139" s="229"/>
      <c r="I139" s="230"/>
      <c r="J139" s="228"/>
      <c r="K139" s="191"/>
      <c r="L139" s="191"/>
      <c r="M139" s="191"/>
      <c r="N139" s="191"/>
      <c r="O139" s="191"/>
      <c r="P139" s="191"/>
      <c r="Q139" s="191"/>
      <c r="R139" s="191"/>
      <c r="S139" s="191"/>
      <c r="T139" s="191"/>
      <c r="U139" s="191"/>
      <c r="V139" s="191"/>
      <c r="W139" s="191"/>
      <c r="X139" s="191"/>
      <c r="Y139" s="191"/>
      <c r="Z139" s="191"/>
      <c r="AA139" s="191"/>
      <c r="AB139" s="191"/>
    </row>
    <row r="140" spans="1:28">
      <c r="A140" s="223"/>
      <c r="B140" s="224"/>
      <c r="C140" s="225"/>
      <c r="D140" s="232"/>
      <c r="E140" s="231"/>
      <c r="F140" s="228"/>
      <c r="G140" s="229"/>
      <c r="H140" s="229"/>
      <c r="I140" s="230"/>
      <c r="J140" s="228"/>
      <c r="K140" s="191"/>
      <c r="L140" s="191"/>
      <c r="M140" s="191"/>
      <c r="N140" s="191"/>
      <c r="O140" s="191"/>
      <c r="P140" s="191"/>
      <c r="Q140" s="191"/>
      <c r="R140" s="191"/>
      <c r="S140" s="191"/>
      <c r="T140" s="191"/>
      <c r="U140" s="191"/>
      <c r="V140" s="191"/>
      <c r="W140" s="191"/>
      <c r="X140" s="191"/>
      <c r="Y140" s="191"/>
      <c r="Z140" s="191"/>
      <c r="AA140" s="191"/>
      <c r="AB140" s="191"/>
    </row>
    <row r="141" spans="1:28">
      <c r="A141" s="223"/>
      <c r="B141" s="224"/>
      <c r="C141" s="225"/>
      <c r="D141" s="232"/>
      <c r="E141" s="231"/>
      <c r="F141" s="228"/>
      <c r="G141" s="229"/>
      <c r="H141" s="229"/>
      <c r="I141" s="230"/>
      <c r="J141" s="228"/>
      <c r="K141" s="191"/>
      <c r="L141" s="191"/>
      <c r="M141" s="191"/>
      <c r="N141" s="191"/>
      <c r="O141" s="191"/>
      <c r="P141" s="191"/>
      <c r="Q141" s="191"/>
      <c r="R141" s="191"/>
      <c r="S141" s="191"/>
      <c r="T141" s="191"/>
      <c r="U141" s="191"/>
      <c r="V141" s="191"/>
      <c r="W141" s="191"/>
      <c r="X141" s="191"/>
      <c r="Y141" s="191"/>
      <c r="Z141" s="191"/>
      <c r="AA141" s="191"/>
      <c r="AB141" s="191"/>
    </row>
    <row r="142" spans="1:28">
      <c r="A142" s="223"/>
      <c r="B142" s="224"/>
      <c r="C142" s="225"/>
      <c r="D142" s="232"/>
      <c r="E142" s="231"/>
      <c r="F142" s="228"/>
      <c r="G142" s="229"/>
      <c r="H142" s="229"/>
      <c r="I142" s="230"/>
      <c r="J142" s="228"/>
      <c r="K142" s="191"/>
      <c r="L142" s="191"/>
      <c r="M142" s="191"/>
      <c r="N142" s="191"/>
      <c r="O142" s="191"/>
      <c r="P142" s="191"/>
      <c r="Q142" s="191"/>
      <c r="R142" s="191"/>
      <c r="S142" s="191"/>
      <c r="T142" s="191"/>
      <c r="U142" s="191"/>
      <c r="V142" s="191"/>
      <c r="W142" s="191"/>
      <c r="X142" s="191"/>
      <c r="Y142" s="191"/>
      <c r="Z142" s="191"/>
      <c r="AA142" s="191"/>
      <c r="AB142" s="191"/>
    </row>
    <row r="143" spans="1:28">
      <c r="A143" s="223"/>
      <c r="B143" s="224"/>
      <c r="C143" s="225"/>
      <c r="D143" s="232"/>
      <c r="E143" s="231"/>
      <c r="F143" s="228"/>
      <c r="G143" s="229"/>
      <c r="H143" s="229"/>
      <c r="I143" s="230"/>
      <c r="J143" s="228"/>
      <c r="K143" s="191"/>
      <c r="L143" s="191"/>
      <c r="M143" s="191"/>
      <c r="N143" s="191"/>
      <c r="O143" s="191"/>
      <c r="P143" s="191"/>
      <c r="Q143" s="191"/>
      <c r="R143" s="191"/>
      <c r="S143" s="191"/>
      <c r="T143" s="191"/>
      <c r="U143" s="191"/>
      <c r="V143" s="191"/>
      <c r="W143" s="191"/>
      <c r="X143" s="191"/>
      <c r="Y143" s="191"/>
      <c r="Z143" s="191"/>
      <c r="AA143" s="191"/>
      <c r="AB143" s="191"/>
    </row>
    <row r="144" spans="1:28">
      <c r="A144" s="223"/>
      <c r="B144" s="224"/>
      <c r="C144" s="225"/>
      <c r="D144" s="232"/>
      <c r="E144" s="231"/>
      <c r="F144" s="228"/>
      <c r="G144" s="229"/>
      <c r="H144" s="229"/>
      <c r="I144" s="230"/>
      <c r="J144" s="228"/>
      <c r="K144" s="191"/>
      <c r="L144" s="191"/>
      <c r="M144" s="191"/>
      <c r="N144" s="191"/>
      <c r="O144" s="191"/>
      <c r="P144" s="191"/>
      <c r="Q144" s="191"/>
      <c r="R144" s="191"/>
      <c r="S144" s="191"/>
      <c r="T144" s="191"/>
      <c r="U144" s="191"/>
      <c r="V144" s="191"/>
      <c r="W144" s="191"/>
      <c r="X144" s="191"/>
      <c r="Y144" s="191"/>
      <c r="Z144" s="191"/>
      <c r="AA144" s="191"/>
      <c r="AB144" s="191"/>
    </row>
    <row r="145" spans="1:28">
      <c r="A145" s="223"/>
      <c r="B145" s="224"/>
      <c r="C145" s="225"/>
      <c r="D145" s="232"/>
      <c r="E145" s="231"/>
      <c r="F145" s="228"/>
      <c r="G145" s="229"/>
      <c r="H145" s="229"/>
      <c r="I145" s="230"/>
      <c r="J145" s="228"/>
      <c r="K145" s="191"/>
      <c r="L145" s="191"/>
      <c r="M145" s="191"/>
      <c r="N145" s="191"/>
      <c r="O145" s="191"/>
      <c r="P145" s="191"/>
      <c r="Q145" s="191"/>
      <c r="R145" s="191"/>
      <c r="S145" s="191"/>
      <c r="T145" s="191"/>
      <c r="U145" s="191"/>
      <c r="V145" s="191"/>
      <c r="W145" s="191"/>
      <c r="X145" s="191"/>
      <c r="Y145" s="191"/>
      <c r="Z145" s="191"/>
      <c r="AA145" s="191"/>
      <c r="AB145" s="191"/>
    </row>
    <row r="146" spans="1:28">
      <c r="A146" s="223"/>
      <c r="B146" s="224"/>
      <c r="C146" s="225"/>
      <c r="D146" s="226"/>
      <c r="E146" s="231"/>
      <c r="F146" s="228"/>
      <c r="G146" s="229"/>
      <c r="H146" s="229"/>
      <c r="I146" s="230"/>
      <c r="J146" s="228"/>
      <c r="K146" s="191"/>
      <c r="L146" s="191"/>
      <c r="M146" s="191"/>
      <c r="N146" s="191"/>
      <c r="O146" s="191"/>
      <c r="P146" s="191"/>
      <c r="Q146" s="191"/>
      <c r="R146" s="191"/>
      <c r="S146" s="191"/>
      <c r="T146" s="191"/>
      <c r="U146" s="191"/>
      <c r="V146" s="191"/>
      <c r="W146" s="191"/>
      <c r="X146" s="191"/>
      <c r="Y146" s="191"/>
      <c r="Z146" s="191"/>
      <c r="AA146" s="191"/>
      <c r="AB146" s="191"/>
    </row>
    <row r="147" spans="1:28">
      <c r="A147" s="223"/>
      <c r="B147" s="224"/>
      <c r="C147" s="225"/>
      <c r="D147" s="226"/>
      <c r="E147" s="231"/>
      <c r="F147" s="228"/>
      <c r="G147" s="229"/>
      <c r="H147" s="229"/>
      <c r="I147" s="230"/>
      <c r="J147" s="228"/>
      <c r="K147" s="191"/>
      <c r="L147" s="191"/>
      <c r="M147" s="191"/>
      <c r="N147" s="191"/>
      <c r="O147" s="191"/>
      <c r="P147" s="191"/>
      <c r="Q147" s="191"/>
      <c r="R147" s="191"/>
      <c r="S147" s="191"/>
      <c r="T147" s="191"/>
      <c r="U147" s="191"/>
      <c r="V147" s="191"/>
      <c r="W147" s="191"/>
      <c r="X147" s="191"/>
      <c r="Y147" s="191"/>
      <c r="Z147" s="191"/>
      <c r="AA147" s="191"/>
      <c r="AB147" s="191"/>
    </row>
    <row r="148" spans="1:28">
      <c r="A148" s="223"/>
      <c r="B148" s="224"/>
      <c r="C148" s="225"/>
      <c r="D148" s="226"/>
      <c r="E148" s="231"/>
      <c r="F148" s="228"/>
      <c r="G148" s="229"/>
      <c r="H148" s="229"/>
      <c r="I148" s="230"/>
      <c r="J148" s="228"/>
      <c r="K148" s="191"/>
      <c r="L148" s="191"/>
      <c r="M148" s="191"/>
      <c r="N148" s="191"/>
      <c r="O148" s="191"/>
      <c r="P148" s="191"/>
      <c r="Q148" s="191"/>
      <c r="R148" s="191"/>
      <c r="S148" s="191"/>
      <c r="T148" s="191"/>
      <c r="U148" s="191"/>
      <c r="V148" s="191"/>
      <c r="W148" s="191"/>
      <c r="X148" s="191"/>
      <c r="Y148" s="191"/>
      <c r="Z148" s="191"/>
      <c r="AA148" s="191"/>
      <c r="AB148" s="191"/>
    </row>
    <row r="149" spans="1:28">
      <c r="A149" s="223"/>
      <c r="B149" s="224"/>
      <c r="C149" s="225"/>
      <c r="D149" s="226"/>
      <c r="E149" s="227"/>
      <c r="F149" s="228"/>
      <c r="G149" s="229"/>
      <c r="H149" s="229"/>
      <c r="I149" s="230"/>
      <c r="J149" s="228"/>
      <c r="K149" s="191"/>
      <c r="L149" s="191"/>
      <c r="M149" s="191"/>
      <c r="N149" s="191"/>
      <c r="O149" s="191"/>
      <c r="P149" s="191"/>
      <c r="Q149" s="191"/>
      <c r="R149" s="191"/>
      <c r="S149" s="191"/>
      <c r="T149" s="191"/>
      <c r="U149" s="191"/>
      <c r="V149" s="191"/>
      <c r="W149" s="191"/>
      <c r="X149" s="191"/>
      <c r="Y149" s="191"/>
      <c r="Z149" s="191"/>
      <c r="AA149" s="191"/>
      <c r="AB149" s="191"/>
    </row>
    <row r="150" spans="1:28">
      <c r="A150" s="223"/>
      <c r="B150" s="224"/>
      <c r="C150" s="225"/>
      <c r="D150" s="226"/>
      <c r="E150" s="231"/>
      <c r="F150" s="228"/>
      <c r="G150" s="229"/>
      <c r="H150" s="229"/>
      <c r="I150" s="230"/>
      <c r="J150" s="228"/>
      <c r="K150" s="191"/>
      <c r="L150" s="191"/>
      <c r="M150" s="191"/>
      <c r="N150" s="191"/>
      <c r="O150" s="191"/>
      <c r="P150" s="191"/>
      <c r="Q150" s="191"/>
      <c r="R150" s="191"/>
      <c r="S150" s="191"/>
      <c r="T150" s="191"/>
      <c r="U150" s="191"/>
      <c r="V150" s="191"/>
      <c r="W150" s="191"/>
      <c r="X150" s="191"/>
      <c r="Y150" s="191"/>
      <c r="Z150" s="191"/>
      <c r="AA150" s="191"/>
      <c r="AB150" s="191"/>
    </row>
    <row r="151" spans="1:28">
      <c r="A151" s="223"/>
      <c r="B151" s="224"/>
      <c r="C151" s="225"/>
      <c r="D151" s="226"/>
      <c r="E151" s="231"/>
      <c r="F151" s="228"/>
      <c r="G151" s="229"/>
      <c r="H151" s="229"/>
      <c r="I151" s="230"/>
      <c r="J151" s="228"/>
      <c r="K151" s="191"/>
      <c r="L151" s="191"/>
      <c r="M151" s="191"/>
      <c r="N151" s="191"/>
      <c r="O151" s="191"/>
      <c r="P151" s="191"/>
      <c r="Q151" s="191"/>
      <c r="R151" s="191"/>
      <c r="S151" s="191"/>
      <c r="T151" s="191"/>
      <c r="U151" s="191"/>
      <c r="V151" s="191"/>
      <c r="W151" s="191"/>
      <c r="X151" s="191"/>
      <c r="Y151" s="191"/>
      <c r="Z151" s="191"/>
      <c r="AA151" s="191"/>
      <c r="AB151" s="191"/>
    </row>
    <row r="152" spans="1:28">
      <c r="A152" s="223"/>
      <c r="B152" s="224"/>
      <c r="C152" s="225"/>
      <c r="D152" s="226"/>
      <c r="E152" s="231"/>
      <c r="F152" s="228"/>
      <c r="G152" s="229"/>
      <c r="H152" s="229"/>
      <c r="I152" s="230"/>
      <c r="J152" s="228"/>
      <c r="K152" s="191"/>
      <c r="L152" s="191"/>
      <c r="M152" s="191"/>
      <c r="N152" s="191"/>
      <c r="O152" s="191"/>
      <c r="P152" s="191"/>
      <c r="Q152" s="191"/>
      <c r="R152" s="191"/>
      <c r="S152" s="191"/>
      <c r="T152" s="191"/>
      <c r="U152" s="191"/>
      <c r="V152" s="191"/>
      <c r="W152" s="191"/>
      <c r="X152" s="191"/>
      <c r="Y152" s="191"/>
      <c r="Z152" s="191"/>
      <c r="AA152" s="191"/>
      <c r="AB152" s="191"/>
    </row>
    <row r="153" spans="1:28">
      <c r="A153" s="223"/>
      <c r="B153" s="224"/>
      <c r="C153" s="225"/>
      <c r="D153" s="226"/>
      <c r="E153" s="231"/>
      <c r="F153" s="228"/>
      <c r="G153" s="229"/>
      <c r="H153" s="229"/>
      <c r="I153" s="230"/>
      <c r="J153" s="228"/>
      <c r="K153" s="191"/>
      <c r="L153" s="191"/>
      <c r="M153" s="191"/>
      <c r="N153" s="191"/>
      <c r="O153" s="191"/>
      <c r="P153" s="191"/>
      <c r="Q153" s="191"/>
      <c r="R153" s="191"/>
      <c r="S153" s="191"/>
      <c r="T153" s="191"/>
      <c r="U153" s="191"/>
      <c r="V153" s="191"/>
      <c r="W153" s="191"/>
      <c r="X153" s="191"/>
      <c r="Y153" s="191"/>
      <c r="Z153" s="191"/>
      <c r="AA153" s="191"/>
      <c r="AB153" s="191"/>
    </row>
    <row r="154" spans="1:28">
      <c r="A154" s="223"/>
      <c r="B154" s="224"/>
      <c r="C154" s="225"/>
      <c r="D154" s="226"/>
      <c r="E154" s="227"/>
      <c r="F154" s="228"/>
      <c r="G154" s="229"/>
      <c r="H154" s="229"/>
      <c r="I154" s="230"/>
      <c r="J154" s="228"/>
      <c r="K154" s="191"/>
      <c r="L154" s="191"/>
      <c r="M154" s="191"/>
      <c r="N154" s="191"/>
      <c r="O154" s="191"/>
      <c r="P154" s="191"/>
      <c r="Q154" s="191"/>
      <c r="R154" s="191"/>
      <c r="S154" s="191"/>
      <c r="T154" s="191"/>
      <c r="U154" s="191"/>
      <c r="V154" s="191"/>
      <c r="W154" s="191"/>
      <c r="X154" s="191"/>
      <c r="Y154" s="191"/>
      <c r="Z154" s="191"/>
      <c r="AA154" s="191"/>
      <c r="AB154" s="191"/>
    </row>
    <row r="155" spans="1:28">
      <c r="A155" s="223"/>
      <c r="B155" s="224"/>
      <c r="C155" s="225"/>
      <c r="D155" s="226"/>
      <c r="E155" s="231"/>
      <c r="F155" s="228"/>
      <c r="G155" s="229"/>
      <c r="H155" s="229"/>
      <c r="I155" s="230"/>
      <c r="J155" s="228"/>
      <c r="K155" s="191"/>
      <c r="L155" s="191"/>
      <c r="M155" s="191"/>
      <c r="N155" s="191"/>
      <c r="O155" s="191"/>
      <c r="P155" s="191"/>
      <c r="Q155" s="191"/>
      <c r="R155" s="191"/>
      <c r="S155" s="191"/>
      <c r="T155" s="191"/>
      <c r="U155" s="191"/>
      <c r="V155" s="191"/>
      <c r="W155" s="191"/>
      <c r="X155" s="191"/>
      <c r="Y155" s="191"/>
      <c r="Z155" s="191"/>
      <c r="AA155" s="191"/>
      <c r="AB155" s="191"/>
    </row>
    <row r="156" spans="1:28">
      <c r="A156" s="223"/>
      <c r="B156" s="224"/>
      <c r="C156" s="225"/>
      <c r="D156" s="226"/>
      <c r="E156" s="231"/>
      <c r="F156" s="228"/>
      <c r="G156" s="229"/>
      <c r="H156" s="229"/>
      <c r="I156" s="230"/>
      <c r="J156" s="228"/>
      <c r="K156" s="191"/>
      <c r="L156" s="191"/>
      <c r="M156" s="191"/>
      <c r="N156" s="191"/>
      <c r="O156" s="191"/>
      <c r="P156" s="191"/>
      <c r="Q156" s="191"/>
      <c r="R156" s="191"/>
      <c r="S156" s="191"/>
      <c r="T156" s="191"/>
      <c r="U156" s="191"/>
      <c r="V156" s="191"/>
      <c r="W156" s="191"/>
      <c r="X156" s="191"/>
      <c r="Y156" s="191"/>
      <c r="Z156" s="191"/>
      <c r="AA156" s="191"/>
      <c r="AB156" s="191"/>
    </row>
    <row r="157" spans="1:28">
      <c r="A157" s="223"/>
      <c r="B157" s="224"/>
      <c r="C157" s="225"/>
      <c r="D157" s="226"/>
      <c r="E157" s="231"/>
      <c r="F157" s="228"/>
      <c r="G157" s="229"/>
      <c r="H157" s="229"/>
      <c r="I157" s="230"/>
      <c r="J157" s="228"/>
      <c r="K157" s="191"/>
      <c r="L157" s="191"/>
      <c r="M157" s="191"/>
      <c r="N157" s="191"/>
      <c r="O157" s="191"/>
      <c r="P157" s="191"/>
      <c r="Q157" s="191"/>
      <c r="R157" s="191"/>
      <c r="S157" s="191"/>
      <c r="T157" s="191"/>
      <c r="U157" s="191"/>
      <c r="V157" s="191"/>
      <c r="W157" s="191"/>
      <c r="X157" s="191"/>
      <c r="Y157" s="191"/>
      <c r="Z157" s="191"/>
      <c r="AA157" s="191"/>
      <c r="AB157" s="191"/>
    </row>
    <row r="158" spans="1:28">
      <c r="A158" s="223"/>
      <c r="B158" s="224"/>
      <c r="C158" s="225"/>
      <c r="D158" s="226"/>
      <c r="E158" s="231"/>
      <c r="F158" s="228"/>
      <c r="G158" s="229"/>
      <c r="H158" s="229"/>
      <c r="I158" s="230"/>
      <c r="J158" s="228"/>
      <c r="K158" s="191"/>
      <c r="L158" s="191"/>
      <c r="M158" s="191"/>
      <c r="N158" s="191"/>
      <c r="O158" s="191"/>
      <c r="P158" s="191"/>
      <c r="Q158" s="191"/>
      <c r="R158" s="191"/>
      <c r="S158" s="191"/>
      <c r="T158" s="191"/>
      <c r="U158" s="191"/>
      <c r="V158" s="191"/>
      <c r="W158" s="191"/>
      <c r="X158" s="191"/>
      <c r="Y158" s="191"/>
      <c r="Z158" s="191"/>
      <c r="AA158" s="191"/>
      <c r="AB158" s="191"/>
    </row>
    <row r="159" spans="1:28">
      <c r="A159" s="223"/>
      <c r="B159" s="224"/>
      <c r="C159" s="225"/>
      <c r="D159" s="226"/>
      <c r="E159" s="231"/>
      <c r="F159" s="228"/>
      <c r="G159" s="229"/>
      <c r="H159" s="229"/>
      <c r="I159" s="230"/>
      <c r="J159" s="228"/>
      <c r="K159" s="191"/>
      <c r="L159" s="191"/>
      <c r="M159" s="191"/>
      <c r="N159" s="191"/>
      <c r="O159" s="191"/>
      <c r="P159" s="191"/>
      <c r="Q159" s="191"/>
      <c r="R159" s="191"/>
      <c r="S159" s="191"/>
      <c r="T159" s="191"/>
      <c r="U159" s="191"/>
      <c r="V159" s="191"/>
      <c r="W159" s="191"/>
      <c r="X159" s="191"/>
      <c r="Y159" s="191"/>
      <c r="Z159" s="191"/>
      <c r="AA159" s="191"/>
      <c r="AB159" s="191"/>
    </row>
    <row r="160" spans="1:28">
      <c r="A160" s="223"/>
      <c r="B160" s="224"/>
      <c r="C160" s="225"/>
      <c r="D160" s="226"/>
      <c r="E160" s="231"/>
      <c r="F160" s="228"/>
      <c r="G160" s="229"/>
      <c r="H160" s="229"/>
      <c r="I160" s="230"/>
      <c r="J160" s="228"/>
      <c r="K160" s="191"/>
      <c r="L160" s="191"/>
      <c r="M160" s="191"/>
      <c r="N160" s="191"/>
      <c r="O160" s="191"/>
      <c r="P160" s="191"/>
      <c r="Q160" s="191"/>
      <c r="R160" s="191"/>
      <c r="S160" s="191"/>
      <c r="T160" s="191"/>
      <c r="U160" s="191"/>
      <c r="V160" s="191"/>
      <c r="W160" s="191"/>
      <c r="X160" s="191"/>
      <c r="Y160" s="191"/>
      <c r="Z160" s="191"/>
      <c r="AA160" s="191"/>
      <c r="AB160" s="191"/>
    </row>
    <row r="161" spans="1:28">
      <c r="A161" s="223"/>
      <c r="B161" s="224"/>
      <c r="C161" s="225"/>
      <c r="D161" s="226"/>
      <c r="E161" s="231"/>
      <c r="F161" s="228"/>
      <c r="G161" s="229"/>
      <c r="H161" s="229"/>
      <c r="I161" s="230"/>
      <c r="J161" s="228"/>
      <c r="K161" s="191"/>
      <c r="L161" s="191"/>
      <c r="M161" s="191"/>
      <c r="N161" s="191"/>
      <c r="O161" s="191"/>
      <c r="P161" s="191"/>
      <c r="Q161" s="191"/>
      <c r="R161" s="191"/>
      <c r="S161" s="191"/>
      <c r="T161" s="191"/>
      <c r="U161" s="191"/>
      <c r="V161" s="191"/>
      <c r="W161" s="191"/>
      <c r="X161" s="191"/>
      <c r="Y161" s="191"/>
      <c r="Z161" s="191"/>
      <c r="AA161" s="191"/>
      <c r="AB161" s="191"/>
    </row>
    <row r="162" spans="1:28">
      <c r="A162" s="223"/>
      <c r="B162" s="224"/>
      <c r="C162" s="225"/>
      <c r="D162" s="226"/>
      <c r="E162" s="231"/>
      <c r="F162" s="228"/>
      <c r="G162" s="229"/>
      <c r="H162" s="229"/>
      <c r="I162" s="230"/>
      <c r="J162" s="228"/>
      <c r="K162" s="191"/>
      <c r="L162" s="191"/>
      <c r="M162" s="191"/>
      <c r="N162" s="191"/>
      <c r="O162" s="191"/>
      <c r="P162" s="191"/>
      <c r="Q162" s="191"/>
      <c r="R162" s="191"/>
      <c r="S162" s="191"/>
      <c r="T162" s="191"/>
      <c r="U162" s="191"/>
      <c r="V162" s="191"/>
      <c r="W162" s="191"/>
      <c r="X162" s="191"/>
      <c r="Y162" s="191"/>
      <c r="Z162" s="191"/>
      <c r="AA162" s="191"/>
      <c r="AB162" s="191"/>
    </row>
    <row r="163" spans="1:28">
      <c r="A163" s="223"/>
      <c r="B163" s="224"/>
      <c r="C163" s="225"/>
      <c r="D163" s="226"/>
      <c r="E163" s="227"/>
      <c r="F163" s="228"/>
      <c r="G163" s="229"/>
      <c r="H163" s="229"/>
      <c r="I163" s="230"/>
      <c r="J163" s="228"/>
      <c r="K163" s="191"/>
      <c r="L163" s="191"/>
      <c r="M163" s="191"/>
      <c r="N163" s="191"/>
      <c r="O163" s="191"/>
      <c r="P163" s="191"/>
      <c r="Q163" s="191"/>
      <c r="R163" s="191"/>
      <c r="S163" s="191"/>
      <c r="T163" s="191"/>
      <c r="U163" s="191"/>
      <c r="V163" s="191"/>
      <c r="W163" s="191"/>
      <c r="X163" s="191"/>
      <c r="Y163" s="191"/>
      <c r="Z163" s="191"/>
      <c r="AA163" s="191"/>
      <c r="AB163" s="191"/>
    </row>
    <row r="164" spans="1:28">
      <c r="A164" s="223"/>
      <c r="B164" s="224"/>
      <c r="C164" s="225"/>
      <c r="D164" s="226"/>
      <c r="E164" s="231"/>
      <c r="F164" s="228"/>
      <c r="G164" s="229"/>
      <c r="H164" s="229"/>
      <c r="I164" s="230"/>
      <c r="J164" s="228"/>
      <c r="K164" s="191"/>
      <c r="L164" s="191"/>
      <c r="M164" s="191"/>
      <c r="N164" s="191"/>
      <c r="O164" s="191"/>
      <c r="P164" s="191"/>
      <c r="Q164" s="191"/>
      <c r="R164" s="191"/>
      <c r="S164" s="191"/>
      <c r="T164" s="191"/>
      <c r="U164" s="191"/>
      <c r="V164" s="191"/>
      <c r="W164" s="191"/>
      <c r="X164" s="191"/>
      <c r="Y164" s="191"/>
      <c r="Z164" s="191"/>
      <c r="AA164" s="191"/>
      <c r="AB164" s="191"/>
    </row>
    <row r="165" spans="1:28">
      <c r="A165" s="223"/>
      <c r="B165" s="224"/>
      <c r="C165" s="225"/>
      <c r="D165" s="226"/>
      <c r="E165" s="231"/>
      <c r="F165" s="228"/>
      <c r="G165" s="229"/>
      <c r="H165" s="229"/>
      <c r="I165" s="230"/>
      <c r="J165" s="228"/>
      <c r="K165" s="191"/>
      <c r="L165" s="191"/>
      <c r="M165" s="191"/>
      <c r="N165" s="191"/>
      <c r="O165" s="191"/>
      <c r="P165" s="191"/>
      <c r="Q165" s="191"/>
      <c r="R165" s="191"/>
      <c r="S165" s="191"/>
      <c r="T165" s="191"/>
      <c r="U165" s="191"/>
      <c r="V165" s="191"/>
      <c r="W165" s="191"/>
      <c r="X165" s="191"/>
      <c r="Y165" s="191"/>
      <c r="Z165" s="191"/>
      <c r="AA165" s="191"/>
      <c r="AB165" s="191"/>
    </row>
    <row r="166" spans="1:28">
      <c r="A166" s="223"/>
      <c r="B166" s="224"/>
      <c r="C166" s="225"/>
      <c r="D166" s="226"/>
      <c r="E166" s="231"/>
      <c r="F166" s="228"/>
      <c r="G166" s="229"/>
      <c r="H166" s="229"/>
      <c r="I166" s="230"/>
      <c r="J166" s="228"/>
      <c r="K166" s="191"/>
      <c r="L166" s="191"/>
      <c r="M166" s="191"/>
      <c r="N166" s="191"/>
      <c r="O166" s="191"/>
      <c r="P166" s="191"/>
      <c r="Q166" s="191"/>
      <c r="R166" s="191"/>
      <c r="S166" s="191"/>
      <c r="T166" s="191"/>
      <c r="U166" s="191"/>
      <c r="V166" s="191"/>
      <c r="W166" s="191"/>
      <c r="X166" s="191"/>
      <c r="Y166" s="191"/>
      <c r="Z166" s="191"/>
      <c r="AA166" s="191"/>
      <c r="AB166" s="191"/>
    </row>
    <row r="167" spans="1:28">
      <c r="A167" s="223"/>
      <c r="B167" s="224"/>
      <c r="C167" s="225"/>
      <c r="D167" s="226"/>
      <c r="E167" s="231"/>
      <c r="F167" s="228"/>
      <c r="G167" s="229"/>
      <c r="H167" s="229"/>
      <c r="I167" s="230"/>
      <c r="J167" s="228"/>
      <c r="K167" s="191"/>
      <c r="L167" s="191"/>
      <c r="M167" s="191"/>
      <c r="N167" s="191"/>
      <c r="O167" s="191"/>
      <c r="P167" s="191"/>
      <c r="Q167" s="191"/>
      <c r="R167" s="191"/>
      <c r="S167" s="191"/>
      <c r="T167" s="191"/>
      <c r="U167" s="191"/>
      <c r="V167" s="191"/>
      <c r="W167" s="191"/>
      <c r="X167" s="191"/>
      <c r="Y167" s="191"/>
      <c r="Z167" s="191"/>
      <c r="AA167" s="191"/>
      <c r="AB167" s="191"/>
    </row>
    <row r="168" spans="1:28">
      <c r="A168" s="223"/>
      <c r="B168" s="224"/>
      <c r="C168" s="225"/>
      <c r="D168" s="226"/>
      <c r="E168" s="231"/>
      <c r="F168" s="228"/>
      <c r="G168" s="229"/>
      <c r="H168" s="229"/>
      <c r="I168" s="230"/>
      <c r="J168" s="228"/>
      <c r="K168" s="191"/>
      <c r="L168" s="191"/>
      <c r="M168" s="191"/>
      <c r="N168" s="191"/>
      <c r="O168" s="191"/>
      <c r="P168" s="191"/>
      <c r="Q168" s="191"/>
      <c r="R168" s="191"/>
      <c r="S168" s="191"/>
      <c r="T168" s="191"/>
      <c r="U168" s="191"/>
      <c r="V168" s="191"/>
      <c r="W168" s="191"/>
      <c r="X168" s="191"/>
      <c r="Y168" s="191"/>
      <c r="Z168" s="191"/>
      <c r="AA168" s="191"/>
      <c r="AB168" s="191"/>
    </row>
    <row r="169" spans="1:28">
      <c r="A169" s="223"/>
      <c r="B169" s="224"/>
      <c r="C169" s="225"/>
      <c r="D169" s="226"/>
      <c r="E169" s="231"/>
      <c r="F169" s="228"/>
      <c r="G169" s="229"/>
      <c r="H169" s="229"/>
      <c r="I169" s="230"/>
      <c r="J169" s="228"/>
      <c r="K169" s="191"/>
      <c r="L169" s="191"/>
      <c r="M169" s="191"/>
      <c r="N169" s="191"/>
      <c r="O169" s="191"/>
      <c r="P169" s="191"/>
      <c r="Q169" s="191"/>
      <c r="R169" s="191"/>
      <c r="S169" s="191"/>
      <c r="T169" s="191"/>
      <c r="U169" s="191"/>
      <c r="V169" s="191"/>
      <c r="W169" s="191"/>
      <c r="X169" s="191"/>
      <c r="Y169" s="191"/>
      <c r="Z169" s="191"/>
      <c r="AA169" s="191"/>
      <c r="AB169" s="191"/>
    </row>
    <row r="170" spans="1:28">
      <c r="A170" s="223"/>
      <c r="B170" s="224"/>
      <c r="C170" s="225"/>
      <c r="D170" s="226"/>
      <c r="E170" s="231"/>
      <c r="F170" s="228"/>
      <c r="G170" s="229"/>
      <c r="H170" s="229"/>
      <c r="I170" s="230"/>
      <c r="J170" s="228"/>
      <c r="K170" s="191"/>
      <c r="L170" s="191"/>
      <c r="M170" s="191"/>
      <c r="N170" s="191"/>
      <c r="O170" s="191"/>
      <c r="P170" s="191"/>
      <c r="Q170" s="191"/>
      <c r="R170" s="191"/>
      <c r="S170" s="191"/>
      <c r="T170" s="191"/>
      <c r="U170" s="191"/>
      <c r="V170" s="191"/>
      <c r="W170" s="191"/>
      <c r="X170" s="191"/>
      <c r="Y170" s="191"/>
      <c r="Z170" s="191"/>
      <c r="AA170" s="191"/>
      <c r="AB170" s="191"/>
    </row>
    <row r="171" spans="1:28">
      <c r="A171" s="223"/>
      <c r="B171" s="224"/>
      <c r="C171" s="225"/>
      <c r="D171" s="226"/>
      <c r="E171" s="231"/>
      <c r="F171" s="228"/>
      <c r="G171" s="229"/>
      <c r="H171" s="229"/>
      <c r="I171" s="230"/>
      <c r="J171" s="228"/>
      <c r="K171" s="191"/>
      <c r="L171" s="191"/>
      <c r="M171" s="191"/>
      <c r="N171" s="191"/>
      <c r="O171" s="191"/>
      <c r="P171" s="191"/>
      <c r="Q171" s="191"/>
      <c r="R171" s="191"/>
      <c r="S171" s="191"/>
      <c r="T171" s="191"/>
      <c r="U171" s="191"/>
      <c r="V171" s="191"/>
      <c r="W171" s="191"/>
      <c r="X171" s="191"/>
      <c r="Y171" s="191"/>
      <c r="Z171" s="191"/>
      <c r="AA171" s="191"/>
      <c r="AB171" s="191"/>
    </row>
    <row r="172" spans="1:28">
      <c r="A172" s="223"/>
      <c r="B172" s="224"/>
      <c r="C172" s="225"/>
      <c r="D172" s="226"/>
      <c r="E172" s="233"/>
      <c r="F172" s="228"/>
      <c r="G172" s="229"/>
      <c r="H172" s="229"/>
      <c r="I172" s="230"/>
      <c r="J172" s="228"/>
      <c r="K172" s="191"/>
      <c r="L172" s="191"/>
      <c r="M172" s="191"/>
      <c r="N172" s="191"/>
      <c r="O172" s="191"/>
      <c r="P172" s="191"/>
      <c r="Q172" s="191"/>
      <c r="R172" s="191"/>
      <c r="S172" s="191"/>
      <c r="T172" s="191"/>
      <c r="U172" s="191"/>
      <c r="V172" s="191"/>
      <c r="W172" s="191"/>
      <c r="X172" s="191"/>
      <c r="Y172" s="191"/>
      <c r="Z172" s="191"/>
      <c r="AA172" s="191"/>
      <c r="AB172" s="191"/>
    </row>
    <row r="173" spans="1:28">
      <c r="A173" s="223"/>
      <c r="B173" s="224"/>
      <c r="C173" s="225"/>
      <c r="D173" s="226"/>
      <c r="E173" s="233"/>
      <c r="F173" s="228"/>
      <c r="G173" s="229"/>
      <c r="H173" s="229"/>
      <c r="I173" s="230"/>
      <c r="J173" s="228"/>
      <c r="K173" s="191"/>
      <c r="L173" s="191"/>
      <c r="M173" s="191"/>
      <c r="N173" s="191"/>
      <c r="O173" s="191"/>
      <c r="P173" s="191"/>
      <c r="Q173" s="191"/>
      <c r="R173" s="191"/>
      <c r="S173" s="191"/>
      <c r="T173" s="191"/>
      <c r="U173" s="191"/>
      <c r="V173" s="191"/>
      <c r="W173" s="191"/>
      <c r="X173" s="191"/>
      <c r="Y173" s="191"/>
      <c r="Z173" s="191"/>
      <c r="AA173" s="191"/>
      <c r="AB173" s="191"/>
    </row>
    <row r="174" spans="1:28">
      <c r="A174" s="223"/>
      <c r="B174" s="224"/>
      <c r="C174" s="225"/>
      <c r="D174" s="226"/>
      <c r="E174" s="233"/>
      <c r="F174" s="228"/>
      <c r="G174" s="229"/>
      <c r="H174" s="229"/>
      <c r="I174" s="230"/>
      <c r="J174" s="228"/>
      <c r="K174" s="191"/>
      <c r="L174" s="191"/>
      <c r="M174" s="191"/>
      <c r="N174" s="191"/>
      <c r="O174" s="191"/>
      <c r="P174" s="191"/>
      <c r="Q174" s="191"/>
      <c r="R174" s="191"/>
      <c r="S174" s="191"/>
      <c r="T174" s="191"/>
      <c r="U174" s="191"/>
      <c r="V174" s="191"/>
      <c r="W174" s="191"/>
      <c r="X174" s="191"/>
      <c r="Y174" s="191"/>
      <c r="Z174" s="191"/>
      <c r="AA174" s="191"/>
      <c r="AB174" s="191"/>
    </row>
    <row r="175" spans="1:28">
      <c r="A175" s="223"/>
      <c r="B175" s="224"/>
      <c r="C175" s="225"/>
      <c r="D175" s="226"/>
      <c r="E175" s="233"/>
      <c r="F175" s="228"/>
      <c r="G175" s="229"/>
      <c r="H175" s="229"/>
      <c r="I175" s="230"/>
      <c r="J175" s="228"/>
      <c r="K175" s="191"/>
      <c r="L175" s="191"/>
      <c r="M175" s="191"/>
      <c r="N175" s="191"/>
      <c r="O175" s="191"/>
      <c r="P175" s="191"/>
      <c r="Q175" s="191"/>
      <c r="R175" s="191"/>
      <c r="S175" s="191"/>
      <c r="T175" s="191"/>
      <c r="U175" s="191"/>
      <c r="V175" s="191"/>
      <c r="W175" s="191"/>
      <c r="X175" s="191"/>
      <c r="Y175" s="191"/>
      <c r="Z175" s="191"/>
      <c r="AA175" s="191"/>
      <c r="AB175" s="191"/>
    </row>
    <row r="176" spans="1:28">
      <c r="A176" s="223"/>
      <c r="B176" s="224"/>
      <c r="C176" s="225"/>
      <c r="D176" s="226"/>
      <c r="E176" s="233"/>
      <c r="F176" s="228"/>
      <c r="G176" s="229"/>
      <c r="H176" s="229"/>
      <c r="I176" s="230"/>
      <c r="J176" s="228"/>
      <c r="K176" s="191"/>
      <c r="L176" s="191"/>
      <c r="M176" s="191"/>
      <c r="N176" s="191"/>
      <c r="O176" s="191"/>
      <c r="P176" s="191"/>
      <c r="Q176" s="191"/>
      <c r="R176" s="191"/>
      <c r="S176" s="191"/>
      <c r="T176" s="191"/>
      <c r="U176" s="191"/>
      <c r="V176" s="191"/>
      <c r="W176" s="191"/>
      <c r="X176" s="191"/>
      <c r="Y176" s="191"/>
      <c r="Z176" s="191"/>
      <c r="AA176" s="191"/>
      <c r="AB176" s="191"/>
    </row>
    <row r="177" spans="1:28">
      <c r="A177" s="223"/>
      <c r="B177" s="224"/>
      <c r="C177" s="225"/>
      <c r="D177" s="226"/>
      <c r="E177" s="233"/>
      <c r="F177" s="228"/>
      <c r="G177" s="229"/>
      <c r="H177" s="229"/>
      <c r="I177" s="230"/>
      <c r="J177" s="228"/>
      <c r="K177" s="191"/>
      <c r="L177" s="191"/>
      <c r="M177" s="191"/>
      <c r="N177" s="191"/>
      <c r="O177" s="191"/>
      <c r="P177" s="191"/>
      <c r="Q177" s="191"/>
      <c r="R177" s="191"/>
      <c r="S177" s="191"/>
      <c r="T177" s="191"/>
      <c r="U177" s="191"/>
      <c r="V177" s="191"/>
      <c r="W177" s="191"/>
      <c r="X177" s="191"/>
      <c r="Y177" s="191"/>
      <c r="Z177" s="191"/>
      <c r="AA177" s="191"/>
      <c r="AB177" s="191"/>
    </row>
    <row r="178" spans="1:28">
      <c r="A178" s="223"/>
      <c r="B178" s="224"/>
      <c r="C178" s="225"/>
      <c r="D178" s="226"/>
      <c r="E178" s="233"/>
      <c r="F178" s="228"/>
      <c r="G178" s="229"/>
      <c r="H178" s="229"/>
      <c r="I178" s="230"/>
      <c r="J178" s="228"/>
      <c r="K178" s="191"/>
      <c r="L178" s="191"/>
      <c r="M178" s="191"/>
      <c r="N178" s="191"/>
      <c r="O178" s="191"/>
      <c r="P178" s="191"/>
      <c r="Q178" s="191"/>
      <c r="R178" s="191"/>
      <c r="S178" s="191"/>
      <c r="T178" s="191"/>
      <c r="U178" s="191"/>
      <c r="V178" s="191"/>
      <c r="W178" s="191"/>
      <c r="X178" s="191"/>
      <c r="Y178" s="191"/>
      <c r="Z178" s="191"/>
      <c r="AA178" s="191"/>
      <c r="AB178" s="191"/>
    </row>
    <row r="179" spans="1:28">
      <c r="A179" s="223"/>
      <c r="B179" s="224"/>
      <c r="C179" s="225"/>
      <c r="D179" s="226"/>
      <c r="E179" s="233"/>
      <c r="F179" s="228"/>
      <c r="G179" s="229"/>
      <c r="H179" s="229"/>
      <c r="I179" s="230"/>
      <c r="J179" s="228"/>
      <c r="K179" s="191"/>
      <c r="L179" s="191"/>
      <c r="M179" s="191"/>
      <c r="N179" s="191"/>
      <c r="O179" s="191"/>
      <c r="P179" s="191"/>
      <c r="Q179" s="191"/>
      <c r="R179" s="191"/>
      <c r="S179" s="191"/>
      <c r="T179" s="191"/>
      <c r="U179" s="191"/>
      <c r="V179" s="191"/>
      <c r="W179" s="191"/>
      <c r="X179" s="191"/>
      <c r="Y179" s="191"/>
      <c r="Z179" s="191"/>
      <c r="AA179" s="191"/>
      <c r="AB179" s="191"/>
    </row>
    <row r="180" spans="1:28">
      <c r="A180" s="223"/>
      <c r="B180" s="224"/>
      <c r="C180" s="225"/>
      <c r="D180" s="226"/>
      <c r="E180" s="233"/>
      <c r="F180" s="228"/>
      <c r="G180" s="229"/>
      <c r="H180" s="229"/>
      <c r="I180" s="230"/>
      <c r="J180" s="228"/>
      <c r="K180" s="191"/>
      <c r="L180" s="191"/>
      <c r="M180" s="191"/>
      <c r="N180" s="191"/>
      <c r="O180" s="191"/>
      <c r="P180" s="191"/>
      <c r="Q180" s="191"/>
      <c r="R180" s="191"/>
      <c r="S180" s="191"/>
      <c r="T180" s="191"/>
      <c r="U180" s="191"/>
      <c r="V180" s="191"/>
      <c r="W180" s="191"/>
      <c r="X180" s="191"/>
      <c r="Y180" s="191"/>
      <c r="Z180" s="191"/>
      <c r="AA180" s="191"/>
      <c r="AB180" s="191"/>
    </row>
    <row r="181" spans="1:28">
      <c r="A181" s="223"/>
      <c r="B181" s="224"/>
      <c r="C181" s="225"/>
      <c r="D181" s="226"/>
      <c r="E181" s="233"/>
      <c r="F181" s="228"/>
      <c r="G181" s="229"/>
      <c r="H181" s="229"/>
      <c r="I181" s="230"/>
      <c r="J181" s="228"/>
      <c r="K181" s="191"/>
      <c r="L181" s="191"/>
      <c r="M181" s="191"/>
      <c r="N181" s="191"/>
      <c r="O181" s="191"/>
      <c r="P181" s="191"/>
      <c r="Q181" s="191"/>
      <c r="R181" s="191"/>
      <c r="S181" s="191"/>
      <c r="T181" s="191"/>
      <c r="U181" s="191"/>
      <c r="V181" s="191"/>
      <c r="W181" s="191"/>
      <c r="X181" s="191"/>
      <c r="Y181" s="191"/>
      <c r="Z181" s="191"/>
      <c r="AA181" s="191"/>
      <c r="AB181" s="191"/>
    </row>
    <row r="182" spans="1:28">
      <c r="A182" s="223"/>
      <c r="B182" s="224"/>
      <c r="C182" s="225"/>
      <c r="D182" s="226"/>
      <c r="E182" s="233"/>
      <c r="F182" s="228"/>
      <c r="G182" s="229"/>
      <c r="H182" s="229"/>
      <c r="I182" s="230"/>
      <c r="J182" s="228"/>
      <c r="K182" s="191"/>
      <c r="L182" s="191"/>
      <c r="M182" s="191"/>
      <c r="N182" s="191"/>
      <c r="O182" s="191"/>
      <c r="P182" s="191"/>
      <c r="Q182" s="191"/>
      <c r="R182" s="191"/>
      <c r="S182" s="191"/>
      <c r="T182" s="191"/>
      <c r="U182" s="191"/>
      <c r="V182" s="191"/>
      <c r="W182" s="191"/>
      <c r="X182" s="191"/>
      <c r="Y182" s="191"/>
      <c r="Z182" s="191"/>
      <c r="AA182" s="191"/>
      <c r="AB182" s="191"/>
    </row>
    <row r="183" spans="1:28">
      <c r="A183" s="223"/>
      <c r="B183" s="224"/>
      <c r="C183" s="225"/>
      <c r="D183" s="226"/>
      <c r="E183" s="233"/>
      <c r="F183" s="228"/>
      <c r="G183" s="229"/>
      <c r="H183" s="229"/>
      <c r="I183" s="230"/>
      <c r="J183" s="228"/>
      <c r="K183" s="191"/>
      <c r="L183" s="191"/>
      <c r="M183" s="191"/>
      <c r="N183" s="191"/>
      <c r="O183" s="191"/>
      <c r="P183" s="191"/>
      <c r="Q183" s="191"/>
      <c r="R183" s="191"/>
      <c r="S183" s="191"/>
      <c r="T183" s="191"/>
      <c r="U183" s="191"/>
      <c r="V183" s="191"/>
      <c r="W183" s="191"/>
      <c r="X183" s="191"/>
      <c r="Y183" s="191"/>
      <c r="Z183" s="191"/>
      <c r="AA183" s="191"/>
      <c r="AB183" s="191"/>
    </row>
    <row r="184" spans="1:28">
      <c r="A184" s="223"/>
      <c r="B184" s="224"/>
      <c r="C184" s="225"/>
      <c r="D184" s="226"/>
      <c r="E184" s="233"/>
      <c r="F184" s="228"/>
      <c r="G184" s="229"/>
      <c r="H184" s="229"/>
      <c r="I184" s="230"/>
      <c r="J184" s="228"/>
      <c r="K184" s="191"/>
      <c r="L184" s="191"/>
      <c r="M184" s="191"/>
      <c r="N184" s="191"/>
      <c r="O184" s="191"/>
      <c r="P184" s="191"/>
      <c r="Q184" s="191"/>
      <c r="R184" s="191"/>
      <c r="S184" s="191"/>
      <c r="T184" s="191"/>
      <c r="U184" s="191"/>
      <c r="V184" s="191"/>
      <c r="W184" s="191"/>
      <c r="X184" s="191"/>
      <c r="Y184" s="191"/>
      <c r="Z184" s="191"/>
      <c r="AA184" s="191"/>
      <c r="AB184" s="191"/>
    </row>
    <row r="185" spans="1:28">
      <c r="A185" s="223"/>
      <c r="B185" s="224"/>
      <c r="C185" s="225"/>
      <c r="D185" s="226"/>
      <c r="E185" s="233"/>
      <c r="F185" s="228"/>
      <c r="G185" s="229"/>
      <c r="H185" s="229"/>
      <c r="I185" s="230"/>
      <c r="J185" s="228"/>
      <c r="K185" s="191"/>
      <c r="L185" s="191"/>
      <c r="M185" s="191"/>
      <c r="N185" s="191"/>
      <c r="O185" s="191"/>
      <c r="P185" s="191"/>
      <c r="Q185" s="191"/>
      <c r="R185" s="191"/>
      <c r="S185" s="191"/>
      <c r="T185" s="191"/>
      <c r="U185" s="191"/>
      <c r="V185" s="191"/>
      <c r="W185" s="191"/>
      <c r="X185" s="191"/>
      <c r="Y185" s="191"/>
      <c r="Z185" s="191"/>
      <c r="AA185" s="191"/>
      <c r="AB185" s="191"/>
    </row>
    <row r="186" spans="1:28">
      <c r="A186" s="223"/>
      <c r="B186" s="224"/>
      <c r="C186" s="225"/>
      <c r="D186" s="226"/>
      <c r="E186" s="233"/>
      <c r="F186" s="228"/>
      <c r="G186" s="229"/>
      <c r="H186" s="229"/>
      <c r="I186" s="230"/>
      <c r="J186" s="228"/>
      <c r="K186" s="191"/>
      <c r="L186" s="191"/>
      <c r="M186" s="191"/>
      <c r="N186" s="191"/>
      <c r="O186" s="191"/>
      <c r="P186" s="191"/>
      <c r="Q186" s="191"/>
      <c r="R186" s="191"/>
      <c r="S186" s="191"/>
      <c r="T186" s="191"/>
      <c r="U186" s="191"/>
      <c r="V186" s="191"/>
      <c r="W186" s="191"/>
      <c r="X186" s="191"/>
      <c r="Y186" s="191"/>
      <c r="Z186" s="191"/>
      <c r="AA186" s="191"/>
      <c r="AB186" s="191"/>
    </row>
    <row r="187" spans="1:28">
      <c r="A187" s="223"/>
      <c r="B187" s="224"/>
      <c r="C187" s="225"/>
      <c r="D187" s="226"/>
      <c r="E187" s="233"/>
      <c r="F187" s="228"/>
      <c r="G187" s="229"/>
      <c r="H187" s="229"/>
      <c r="I187" s="230"/>
      <c r="J187" s="228"/>
      <c r="K187" s="191"/>
      <c r="L187" s="191"/>
      <c r="M187" s="191"/>
      <c r="N187" s="191"/>
      <c r="O187" s="191"/>
      <c r="P187" s="191"/>
      <c r="Q187" s="191"/>
      <c r="R187" s="191"/>
      <c r="S187" s="191"/>
      <c r="T187" s="191"/>
      <c r="U187" s="191"/>
      <c r="V187" s="191"/>
      <c r="W187" s="191"/>
      <c r="X187" s="191"/>
      <c r="Y187" s="191"/>
      <c r="Z187" s="191"/>
      <c r="AA187" s="191"/>
      <c r="AB187" s="191"/>
    </row>
    <row r="188" spans="1:28">
      <c r="A188" s="223"/>
      <c r="B188" s="224"/>
      <c r="C188" s="225"/>
      <c r="D188" s="226"/>
      <c r="E188" s="233"/>
      <c r="F188" s="228"/>
      <c r="G188" s="229"/>
      <c r="H188" s="229"/>
      <c r="I188" s="230"/>
      <c r="J188" s="228"/>
      <c r="K188" s="191"/>
      <c r="L188" s="191"/>
      <c r="M188" s="191"/>
      <c r="N188" s="191"/>
      <c r="O188" s="191"/>
      <c r="P188" s="191"/>
      <c r="Q188" s="191"/>
      <c r="R188" s="191"/>
      <c r="S188" s="191"/>
      <c r="T188" s="191"/>
      <c r="U188" s="191"/>
      <c r="V188" s="191"/>
      <c r="W188" s="191"/>
      <c r="X188" s="191"/>
      <c r="Y188" s="191"/>
      <c r="Z188" s="191"/>
      <c r="AA188" s="191"/>
      <c r="AB188" s="191"/>
    </row>
    <row r="189" spans="1:28">
      <c r="A189" s="223"/>
      <c r="B189" s="224"/>
      <c r="C189" s="225"/>
      <c r="D189" s="226"/>
      <c r="E189" s="233"/>
      <c r="F189" s="228"/>
      <c r="G189" s="229"/>
      <c r="H189" s="229"/>
      <c r="I189" s="230"/>
      <c r="J189" s="228"/>
      <c r="K189" s="191"/>
      <c r="L189" s="191"/>
      <c r="M189" s="191"/>
      <c r="N189" s="191"/>
      <c r="O189" s="191"/>
      <c r="P189" s="191"/>
      <c r="Q189" s="191"/>
      <c r="R189" s="191"/>
      <c r="S189" s="191"/>
      <c r="T189" s="191"/>
      <c r="U189" s="191"/>
      <c r="V189" s="191"/>
      <c r="W189" s="191"/>
      <c r="X189" s="191"/>
      <c r="Y189" s="191"/>
      <c r="Z189" s="191"/>
      <c r="AA189" s="191"/>
      <c r="AB189" s="191"/>
    </row>
    <row r="190" spans="1:28">
      <c r="A190" s="223"/>
      <c r="B190" s="224"/>
      <c r="C190" s="225"/>
      <c r="D190" s="226"/>
      <c r="E190" s="233"/>
      <c r="F190" s="228"/>
      <c r="G190" s="229"/>
      <c r="H190" s="229"/>
      <c r="I190" s="230"/>
      <c r="J190" s="228"/>
      <c r="K190" s="191"/>
      <c r="L190" s="191"/>
      <c r="M190" s="191"/>
      <c r="N190" s="191"/>
      <c r="O190" s="191"/>
      <c r="P190" s="191"/>
      <c r="Q190" s="191"/>
      <c r="R190" s="191"/>
      <c r="S190" s="191"/>
      <c r="T190" s="191"/>
      <c r="U190" s="191"/>
      <c r="V190" s="191"/>
      <c r="W190" s="191"/>
      <c r="X190" s="191"/>
      <c r="Y190" s="191"/>
      <c r="Z190" s="191"/>
      <c r="AA190" s="191"/>
      <c r="AB190" s="191"/>
    </row>
    <row r="191" spans="1:28">
      <c r="A191" s="223"/>
      <c r="B191" s="224"/>
      <c r="C191" s="225"/>
      <c r="D191" s="226"/>
      <c r="E191" s="233"/>
      <c r="F191" s="228"/>
      <c r="G191" s="229"/>
      <c r="H191" s="229"/>
      <c r="I191" s="230"/>
      <c r="J191" s="228"/>
      <c r="K191" s="191"/>
      <c r="L191" s="191"/>
      <c r="M191" s="191"/>
      <c r="N191" s="191"/>
      <c r="O191" s="191"/>
      <c r="P191" s="191"/>
      <c r="Q191" s="191"/>
      <c r="R191" s="191"/>
      <c r="S191" s="191"/>
      <c r="T191" s="191"/>
      <c r="U191" s="191"/>
      <c r="V191" s="191"/>
      <c r="W191" s="191"/>
      <c r="X191" s="191"/>
      <c r="Y191" s="191"/>
      <c r="Z191" s="191"/>
      <c r="AA191" s="191"/>
      <c r="AB191" s="191"/>
    </row>
    <row r="192" spans="1:28">
      <c r="A192" s="223"/>
      <c r="B192" s="224"/>
      <c r="C192" s="225"/>
      <c r="D192" s="226"/>
      <c r="E192" s="233"/>
      <c r="F192" s="228"/>
      <c r="G192" s="229"/>
      <c r="H192" s="229"/>
      <c r="I192" s="230"/>
      <c r="J192" s="228"/>
      <c r="K192" s="191"/>
      <c r="L192" s="191"/>
      <c r="M192" s="191"/>
      <c r="N192" s="191"/>
      <c r="O192" s="191"/>
      <c r="P192" s="191"/>
      <c r="Q192" s="191"/>
      <c r="R192" s="191"/>
      <c r="S192" s="191"/>
      <c r="T192" s="191"/>
      <c r="U192" s="191"/>
      <c r="V192" s="191"/>
      <c r="W192" s="191"/>
      <c r="X192" s="191"/>
      <c r="Y192" s="191"/>
      <c r="Z192" s="191"/>
      <c r="AA192" s="191"/>
      <c r="AB192" s="191"/>
    </row>
    <row r="193" spans="1:28">
      <c r="A193" s="223"/>
      <c r="B193" s="224"/>
      <c r="C193" s="225"/>
      <c r="D193" s="226"/>
      <c r="E193" s="233"/>
      <c r="F193" s="228"/>
      <c r="G193" s="229"/>
      <c r="H193" s="229"/>
      <c r="I193" s="230"/>
      <c r="J193" s="228"/>
      <c r="K193" s="191"/>
      <c r="L193" s="191"/>
      <c r="M193" s="191"/>
      <c r="N193" s="191"/>
      <c r="O193" s="191"/>
      <c r="P193" s="191"/>
      <c r="Q193" s="191"/>
      <c r="R193" s="191"/>
      <c r="S193" s="191"/>
      <c r="T193" s="191"/>
      <c r="U193" s="191"/>
      <c r="V193" s="191"/>
      <c r="W193" s="191"/>
      <c r="X193" s="191"/>
      <c r="Y193" s="191"/>
      <c r="Z193" s="191"/>
      <c r="AA193" s="191"/>
      <c r="AB193" s="191"/>
    </row>
    <row r="194" spans="1:28">
      <c r="A194" s="223"/>
      <c r="B194" s="224"/>
      <c r="C194" s="225"/>
      <c r="D194" s="226"/>
      <c r="E194" s="233"/>
      <c r="F194" s="228"/>
      <c r="G194" s="229"/>
      <c r="H194" s="229"/>
      <c r="I194" s="230"/>
      <c r="J194" s="228"/>
      <c r="K194" s="191"/>
      <c r="L194" s="191"/>
      <c r="M194" s="191"/>
      <c r="N194" s="191"/>
      <c r="O194" s="191"/>
      <c r="P194" s="191"/>
      <c r="Q194" s="191"/>
      <c r="R194" s="191"/>
      <c r="S194" s="191"/>
      <c r="T194" s="191"/>
      <c r="U194" s="191"/>
      <c r="V194" s="191"/>
      <c r="W194" s="191"/>
      <c r="X194" s="191"/>
      <c r="Y194" s="191"/>
      <c r="Z194" s="191"/>
      <c r="AA194" s="191"/>
      <c r="AB194" s="191"/>
    </row>
    <row r="195" spans="1:28">
      <c r="A195" s="223"/>
      <c r="B195" s="224"/>
      <c r="C195" s="225"/>
      <c r="D195" s="226"/>
      <c r="E195" s="233"/>
      <c r="F195" s="228"/>
      <c r="G195" s="229"/>
      <c r="H195" s="229"/>
      <c r="I195" s="230"/>
      <c r="J195" s="228"/>
      <c r="K195" s="191"/>
      <c r="L195" s="191"/>
      <c r="M195" s="191"/>
      <c r="N195" s="191"/>
      <c r="O195" s="191"/>
      <c r="P195" s="191"/>
      <c r="Q195" s="191"/>
      <c r="R195" s="191"/>
      <c r="S195" s="191"/>
      <c r="T195" s="191"/>
      <c r="U195" s="191"/>
      <c r="V195" s="191"/>
      <c r="W195" s="191"/>
      <c r="X195" s="191"/>
      <c r="Y195" s="191"/>
      <c r="Z195" s="191"/>
      <c r="AA195" s="191"/>
      <c r="AB195" s="191"/>
    </row>
    <row r="196" spans="1:28">
      <c r="A196" s="223"/>
      <c r="B196" s="224"/>
      <c r="C196" s="225"/>
      <c r="D196" s="226"/>
      <c r="E196" s="233"/>
      <c r="F196" s="228"/>
      <c r="G196" s="229"/>
      <c r="H196" s="229"/>
      <c r="I196" s="230"/>
      <c r="J196" s="228"/>
      <c r="K196" s="191"/>
      <c r="L196" s="191"/>
      <c r="M196" s="191"/>
      <c r="N196" s="191"/>
      <c r="O196" s="191"/>
      <c r="P196" s="191"/>
      <c r="Q196" s="191"/>
      <c r="R196" s="191"/>
      <c r="S196" s="191"/>
      <c r="T196" s="191"/>
      <c r="U196" s="191"/>
      <c r="V196" s="191"/>
      <c r="W196" s="191"/>
      <c r="X196" s="191"/>
      <c r="Y196" s="191"/>
      <c r="Z196" s="191"/>
      <c r="AA196" s="191"/>
      <c r="AB196" s="191"/>
    </row>
    <row r="197" spans="1:28">
      <c r="A197" s="223"/>
      <c r="B197" s="224"/>
      <c r="C197" s="225"/>
      <c r="D197" s="226"/>
      <c r="E197" s="233"/>
      <c r="F197" s="228"/>
      <c r="G197" s="229"/>
      <c r="H197" s="229"/>
      <c r="I197" s="230"/>
      <c r="J197" s="228"/>
      <c r="K197" s="191"/>
      <c r="L197" s="191"/>
      <c r="M197" s="191"/>
      <c r="N197" s="191"/>
      <c r="O197" s="191"/>
      <c r="P197" s="191"/>
      <c r="Q197" s="191"/>
      <c r="R197" s="191"/>
      <c r="S197" s="191"/>
      <c r="T197" s="191"/>
      <c r="U197" s="191"/>
      <c r="V197" s="191"/>
      <c r="W197" s="191"/>
      <c r="X197" s="191"/>
      <c r="Y197" s="191"/>
      <c r="Z197" s="191"/>
      <c r="AA197" s="191"/>
      <c r="AB197" s="191"/>
    </row>
    <row r="198" spans="1:28">
      <c r="A198" s="223"/>
      <c r="B198" s="224"/>
      <c r="C198" s="225"/>
      <c r="D198" s="226"/>
      <c r="E198" s="233"/>
      <c r="F198" s="228"/>
      <c r="G198" s="229"/>
      <c r="H198" s="229"/>
      <c r="I198" s="230"/>
      <c r="J198" s="228"/>
      <c r="K198" s="191"/>
      <c r="L198" s="191"/>
      <c r="M198" s="191"/>
      <c r="N198" s="191"/>
      <c r="O198" s="191"/>
      <c r="P198" s="191"/>
      <c r="Q198" s="191"/>
      <c r="R198" s="191"/>
      <c r="S198" s="191"/>
      <c r="T198" s="191"/>
      <c r="U198" s="191"/>
      <c r="V198" s="191"/>
      <c r="W198" s="191"/>
      <c r="X198" s="191"/>
      <c r="Y198" s="191"/>
      <c r="Z198" s="191"/>
      <c r="AA198" s="191"/>
      <c r="AB198" s="191"/>
    </row>
    <row r="199" spans="1:28">
      <c r="A199" s="223"/>
      <c r="B199" s="224"/>
      <c r="C199" s="225"/>
      <c r="D199" s="226"/>
      <c r="E199" s="233"/>
      <c r="F199" s="228"/>
      <c r="G199" s="229"/>
      <c r="H199" s="229"/>
      <c r="I199" s="230"/>
      <c r="J199" s="228"/>
      <c r="K199" s="191"/>
      <c r="L199" s="191"/>
      <c r="M199" s="191"/>
      <c r="N199" s="191"/>
      <c r="O199" s="191"/>
      <c r="P199" s="191"/>
      <c r="Q199" s="191"/>
      <c r="R199" s="191"/>
      <c r="S199" s="191"/>
      <c r="T199" s="191"/>
      <c r="U199" s="191"/>
      <c r="V199" s="191"/>
      <c r="W199" s="191"/>
      <c r="X199" s="191"/>
      <c r="Y199" s="191"/>
      <c r="Z199" s="191"/>
      <c r="AA199" s="191"/>
      <c r="AB199" s="191"/>
    </row>
    <row r="200" spans="1:28">
      <c r="A200" s="223"/>
      <c r="B200" s="224"/>
      <c r="C200" s="225"/>
      <c r="D200" s="226"/>
      <c r="E200" s="233"/>
      <c r="F200" s="228"/>
      <c r="G200" s="229"/>
      <c r="H200" s="229"/>
      <c r="I200" s="230"/>
      <c r="J200" s="228"/>
      <c r="K200" s="191"/>
      <c r="L200" s="191"/>
      <c r="M200" s="191"/>
      <c r="N200" s="191"/>
      <c r="O200" s="191"/>
      <c r="P200" s="191"/>
      <c r="Q200" s="191"/>
      <c r="R200" s="191"/>
      <c r="S200" s="191"/>
      <c r="T200" s="191"/>
      <c r="U200" s="191"/>
      <c r="V200" s="191"/>
      <c r="W200" s="191"/>
      <c r="X200" s="191"/>
      <c r="Y200" s="191"/>
      <c r="Z200" s="191"/>
      <c r="AA200" s="191"/>
      <c r="AB200" s="191"/>
    </row>
    <row r="201" spans="1:28">
      <c r="A201" s="223"/>
      <c r="B201" s="224"/>
      <c r="C201" s="225"/>
      <c r="D201" s="226"/>
      <c r="E201" s="233"/>
      <c r="F201" s="228"/>
      <c r="G201" s="229"/>
      <c r="H201" s="229"/>
      <c r="I201" s="230"/>
      <c r="J201" s="228"/>
      <c r="K201" s="191"/>
      <c r="L201" s="191"/>
      <c r="M201" s="191"/>
      <c r="N201" s="191"/>
      <c r="O201" s="191"/>
      <c r="P201" s="191"/>
      <c r="Q201" s="191"/>
      <c r="R201" s="191"/>
      <c r="S201" s="191"/>
      <c r="T201" s="191"/>
      <c r="U201" s="191"/>
      <c r="V201" s="191"/>
      <c r="W201" s="191"/>
      <c r="X201" s="191"/>
      <c r="Y201" s="191"/>
      <c r="Z201" s="191"/>
      <c r="AA201" s="191"/>
      <c r="AB201" s="191"/>
    </row>
    <row r="202" spans="1:28">
      <c r="A202" s="223"/>
      <c r="B202" s="224"/>
      <c r="C202" s="225"/>
      <c r="D202" s="226"/>
      <c r="E202" s="233"/>
      <c r="F202" s="228"/>
      <c r="G202" s="229"/>
      <c r="H202" s="229"/>
      <c r="I202" s="230"/>
      <c r="J202" s="228"/>
      <c r="K202" s="191"/>
      <c r="L202" s="191"/>
      <c r="M202" s="191"/>
      <c r="N202" s="191"/>
      <c r="O202" s="191"/>
      <c r="P202" s="191"/>
      <c r="Q202" s="191"/>
      <c r="R202" s="191"/>
      <c r="S202" s="191"/>
      <c r="T202" s="191"/>
      <c r="U202" s="191"/>
      <c r="V202" s="191"/>
      <c r="W202" s="191"/>
      <c r="X202" s="191"/>
      <c r="Y202" s="191"/>
      <c r="Z202" s="191"/>
      <c r="AA202" s="191"/>
      <c r="AB202" s="191"/>
    </row>
    <row r="203" spans="1:28">
      <c r="A203" s="223"/>
      <c r="B203" s="224"/>
      <c r="C203" s="225"/>
      <c r="D203" s="226"/>
      <c r="E203" s="233"/>
      <c r="F203" s="228"/>
      <c r="G203" s="229"/>
      <c r="H203" s="229"/>
      <c r="I203" s="230"/>
      <c r="J203" s="228"/>
      <c r="K203" s="191"/>
      <c r="L203" s="191"/>
      <c r="M203" s="191"/>
      <c r="N203" s="191"/>
      <c r="O203" s="191"/>
      <c r="P203" s="191"/>
      <c r="Q203" s="191"/>
      <c r="R203" s="191"/>
      <c r="S203" s="191"/>
      <c r="T203" s="191"/>
      <c r="U203" s="191"/>
      <c r="V203" s="191"/>
      <c r="W203" s="191"/>
      <c r="X203" s="191"/>
      <c r="Y203" s="191"/>
      <c r="Z203" s="191"/>
      <c r="AA203" s="191"/>
      <c r="AB203" s="191"/>
    </row>
    <row r="204" spans="1:28">
      <c r="A204" s="223"/>
      <c r="B204" s="224"/>
      <c r="C204" s="225"/>
      <c r="D204" s="226"/>
      <c r="E204" s="233"/>
      <c r="F204" s="228"/>
      <c r="G204" s="229"/>
      <c r="H204" s="229"/>
      <c r="I204" s="230"/>
      <c r="J204" s="228"/>
      <c r="K204" s="191"/>
      <c r="L204" s="191"/>
      <c r="M204" s="191"/>
      <c r="N204" s="191"/>
      <c r="O204" s="191"/>
      <c r="P204" s="191"/>
      <c r="Q204" s="191"/>
      <c r="R204" s="191"/>
      <c r="S204" s="191"/>
      <c r="T204" s="191"/>
      <c r="U204" s="191"/>
      <c r="V204" s="191"/>
      <c r="W204" s="191"/>
      <c r="X204" s="191"/>
      <c r="Y204" s="191"/>
      <c r="Z204" s="191"/>
      <c r="AA204" s="191"/>
      <c r="AB204" s="191"/>
    </row>
    <row r="205" spans="1:28">
      <c r="A205" s="223"/>
      <c r="B205" s="224"/>
      <c r="C205" s="225"/>
      <c r="D205" s="234"/>
      <c r="E205" s="235"/>
      <c r="F205" s="228"/>
      <c r="G205" s="229"/>
      <c r="H205" s="229"/>
      <c r="I205" s="230"/>
      <c r="J205" s="228"/>
      <c r="K205" s="191"/>
      <c r="L205" s="191"/>
      <c r="M205" s="191"/>
      <c r="N205" s="191"/>
      <c r="O205" s="191"/>
      <c r="P205" s="191"/>
      <c r="Q205" s="191"/>
      <c r="R205" s="191"/>
      <c r="S205" s="191"/>
      <c r="T205" s="191"/>
      <c r="U205" s="191"/>
      <c r="V205" s="191"/>
      <c r="W205" s="191"/>
      <c r="X205" s="191"/>
      <c r="Y205" s="191"/>
      <c r="Z205" s="191"/>
      <c r="AA205" s="191"/>
      <c r="AB205" s="191"/>
    </row>
    <row r="206" spans="1:28">
      <c r="A206" s="223"/>
      <c r="B206" s="224"/>
      <c r="C206" s="225"/>
      <c r="D206" s="234"/>
      <c r="E206" s="235"/>
      <c r="F206" s="228"/>
      <c r="G206" s="229"/>
      <c r="H206" s="229"/>
      <c r="I206" s="230"/>
      <c r="J206" s="228"/>
      <c r="K206" s="191"/>
      <c r="L206" s="191"/>
      <c r="M206" s="191"/>
      <c r="N206" s="191"/>
      <c r="O206" s="191"/>
      <c r="P206" s="191"/>
      <c r="Q206" s="191"/>
      <c r="R206" s="191"/>
      <c r="S206" s="191"/>
      <c r="T206" s="191"/>
      <c r="U206" s="191"/>
      <c r="V206" s="191"/>
      <c r="W206" s="191"/>
      <c r="X206" s="191"/>
      <c r="Y206" s="191"/>
      <c r="Z206" s="191"/>
      <c r="AA206" s="191"/>
      <c r="AB206" s="191"/>
    </row>
    <row r="207" spans="1:28">
      <c r="A207" s="223"/>
      <c r="B207" s="224"/>
      <c r="C207" s="225"/>
      <c r="D207" s="234"/>
      <c r="E207" s="236"/>
      <c r="F207" s="228"/>
      <c r="G207" s="229"/>
      <c r="H207" s="229"/>
      <c r="I207" s="230"/>
      <c r="J207" s="228"/>
      <c r="K207" s="191"/>
      <c r="L207" s="191"/>
      <c r="M207" s="191"/>
      <c r="N207" s="191"/>
      <c r="O207" s="191"/>
      <c r="P207" s="191"/>
      <c r="Q207" s="191"/>
      <c r="R207" s="191"/>
      <c r="S207" s="191"/>
      <c r="T207" s="191"/>
      <c r="U207" s="191"/>
      <c r="V207" s="191"/>
      <c r="W207" s="191"/>
      <c r="X207" s="191"/>
      <c r="Y207" s="191"/>
      <c r="Z207" s="191"/>
      <c r="AA207" s="191"/>
      <c r="AB207" s="191"/>
    </row>
    <row r="208" spans="1:28">
      <c r="A208" s="223"/>
      <c r="B208" s="224"/>
      <c r="C208" s="225"/>
      <c r="D208" s="234"/>
      <c r="E208" s="235"/>
      <c r="F208" s="228"/>
      <c r="G208" s="229"/>
      <c r="H208" s="229"/>
      <c r="I208" s="230"/>
      <c r="J208" s="228"/>
      <c r="K208" s="191"/>
      <c r="L208" s="191"/>
      <c r="M208" s="191"/>
      <c r="N208" s="191"/>
      <c r="O208" s="191"/>
      <c r="P208" s="191"/>
      <c r="Q208" s="191"/>
      <c r="R208" s="191"/>
      <c r="S208" s="191"/>
      <c r="T208" s="191"/>
      <c r="U208" s="191"/>
      <c r="V208" s="191"/>
      <c r="W208" s="191"/>
      <c r="X208" s="191"/>
      <c r="Y208" s="191"/>
      <c r="Z208" s="191"/>
      <c r="AA208" s="191"/>
      <c r="AB208" s="191"/>
    </row>
    <row r="209" spans="1:28">
      <c r="A209" s="223"/>
      <c r="B209" s="224"/>
      <c r="C209" s="225"/>
      <c r="D209" s="234"/>
      <c r="E209" s="235"/>
      <c r="F209" s="228"/>
      <c r="G209" s="229"/>
      <c r="H209" s="229"/>
      <c r="I209" s="230"/>
      <c r="J209" s="228"/>
      <c r="K209" s="191"/>
      <c r="L209" s="191"/>
      <c r="M209" s="191"/>
      <c r="N209" s="191"/>
      <c r="O209" s="191"/>
      <c r="P209" s="191"/>
      <c r="Q209" s="191"/>
      <c r="R209" s="191"/>
      <c r="S209" s="191"/>
      <c r="T209" s="191"/>
      <c r="U209" s="191"/>
      <c r="V209" s="191"/>
      <c r="W209" s="191"/>
      <c r="X209" s="191"/>
      <c r="Y209" s="191"/>
      <c r="Z209" s="191"/>
      <c r="AA209" s="191"/>
      <c r="AB209" s="191"/>
    </row>
    <row r="210" spans="1:28">
      <c r="A210" s="223"/>
      <c r="B210" s="224"/>
      <c r="C210" s="225"/>
      <c r="D210" s="234"/>
      <c r="E210" s="236"/>
      <c r="F210" s="228"/>
      <c r="G210" s="229"/>
      <c r="H210" s="229"/>
      <c r="I210" s="230"/>
      <c r="J210" s="228"/>
      <c r="K210" s="191"/>
      <c r="L210" s="191"/>
      <c r="M210" s="191"/>
      <c r="N210" s="191"/>
      <c r="O210" s="191"/>
      <c r="P210" s="191"/>
      <c r="Q210" s="191"/>
      <c r="R210" s="191"/>
      <c r="S210" s="191"/>
      <c r="T210" s="191"/>
      <c r="U210" s="191"/>
      <c r="V210" s="191"/>
      <c r="W210" s="191"/>
      <c r="X210" s="191"/>
      <c r="Y210" s="191"/>
      <c r="Z210" s="191"/>
      <c r="AA210" s="191"/>
      <c r="AB210" s="191"/>
    </row>
    <row r="211" spans="1:28">
      <c r="A211" s="223"/>
      <c r="B211" s="224"/>
      <c r="C211" s="225"/>
      <c r="D211" s="234"/>
      <c r="E211" s="236"/>
      <c r="F211" s="228"/>
      <c r="G211" s="229"/>
      <c r="H211" s="229"/>
      <c r="I211" s="230"/>
      <c r="J211" s="228"/>
      <c r="K211" s="191"/>
      <c r="L211" s="191"/>
      <c r="M211" s="191"/>
      <c r="N211" s="191"/>
      <c r="O211" s="191"/>
      <c r="P211" s="191"/>
      <c r="Q211" s="191"/>
      <c r="R211" s="191"/>
      <c r="S211" s="191"/>
      <c r="T211" s="191"/>
      <c r="U211" s="191"/>
      <c r="V211" s="191"/>
      <c r="W211" s="191"/>
      <c r="X211" s="191"/>
      <c r="Y211" s="191"/>
      <c r="Z211" s="191"/>
      <c r="AA211" s="191"/>
      <c r="AB211" s="191"/>
    </row>
    <row r="212" spans="1:28">
      <c r="A212" s="223"/>
      <c r="B212" s="224"/>
      <c r="C212" s="225"/>
      <c r="D212" s="234"/>
      <c r="E212" s="235"/>
      <c r="F212" s="228"/>
      <c r="G212" s="229"/>
      <c r="H212" s="229"/>
      <c r="I212" s="230"/>
      <c r="J212" s="228"/>
      <c r="K212" s="191"/>
      <c r="L212" s="191"/>
      <c r="M212" s="191"/>
      <c r="N212" s="191"/>
      <c r="O212" s="191"/>
      <c r="P212" s="191"/>
      <c r="Q212" s="191"/>
      <c r="R212" s="191"/>
      <c r="S212" s="191"/>
      <c r="T212" s="191"/>
      <c r="U212" s="191"/>
      <c r="V212" s="191"/>
      <c r="W212" s="191"/>
      <c r="X212" s="191"/>
      <c r="Y212" s="191"/>
      <c r="Z212" s="191"/>
      <c r="AA212" s="191"/>
      <c r="AB212" s="191"/>
    </row>
    <row r="213" spans="1:28">
      <c r="A213" s="223"/>
      <c r="B213" s="224"/>
      <c r="C213" s="225"/>
      <c r="D213" s="234"/>
      <c r="E213" s="235"/>
      <c r="F213" s="228"/>
      <c r="G213" s="229"/>
      <c r="H213" s="229"/>
      <c r="I213" s="230"/>
      <c r="J213" s="228"/>
      <c r="K213" s="191"/>
      <c r="L213" s="191"/>
      <c r="M213" s="191"/>
      <c r="N213" s="191"/>
      <c r="O213" s="191"/>
      <c r="P213" s="191"/>
      <c r="Q213" s="191"/>
      <c r="R213" s="191"/>
      <c r="S213" s="191"/>
      <c r="T213" s="191"/>
      <c r="U213" s="191"/>
      <c r="V213" s="191"/>
      <c r="W213" s="191"/>
      <c r="X213" s="191"/>
      <c r="Y213" s="191"/>
      <c r="Z213" s="191"/>
      <c r="AA213" s="191"/>
      <c r="AB213" s="191"/>
    </row>
    <row r="214" spans="1:28">
      <c r="A214" s="223"/>
      <c r="B214" s="224"/>
      <c r="C214" s="225"/>
      <c r="D214" s="234"/>
      <c r="E214" s="235"/>
      <c r="F214" s="228"/>
      <c r="G214" s="229"/>
      <c r="H214" s="229"/>
      <c r="I214" s="230"/>
      <c r="J214" s="228"/>
      <c r="K214" s="191"/>
      <c r="L214" s="191"/>
      <c r="M214" s="191"/>
      <c r="N214" s="191"/>
      <c r="O214" s="191"/>
      <c r="P214" s="191"/>
      <c r="Q214" s="191"/>
      <c r="R214" s="191"/>
      <c r="S214" s="191"/>
      <c r="T214" s="191"/>
      <c r="U214" s="191"/>
      <c r="V214" s="191"/>
      <c r="W214" s="191"/>
      <c r="X214" s="191"/>
      <c r="Y214" s="191"/>
      <c r="Z214" s="191"/>
      <c r="AA214" s="191"/>
      <c r="AB214" s="191"/>
    </row>
    <row r="215" spans="1:28">
      <c r="A215" s="223"/>
      <c r="B215" s="224"/>
      <c r="C215" s="225"/>
      <c r="D215" s="234"/>
      <c r="E215" s="235"/>
      <c r="F215" s="228"/>
      <c r="G215" s="229"/>
      <c r="H215" s="229"/>
      <c r="I215" s="230"/>
      <c r="J215" s="228"/>
      <c r="K215" s="191"/>
      <c r="L215" s="191"/>
      <c r="M215" s="191"/>
      <c r="N215" s="191"/>
      <c r="O215" s="191"/>
      <c r="P215" s="191"/>
      <c r="Q215" s="191"/>
      <c r="R215" s="191"/>
      <c r="S215" s="191"/>
      <c r="T215" s="191"/>
      <c r="U215" s="191"/>
      <c r="V215" s="191"/>
      <c r="W215" s="191"/>
      <c r="X215" s="191"/>
      <c r="Y215" s="191"/>
      <c r="Z215" s="191"/>
      <c r="AA215" s="191"/>
      <c r="AB215" s="191"/>
    </row>
    <row r="216" spans="1:28">
      <c r="A216" s="223"/>
      <c r="B216" s="224"/>
      <c r="C216" s="225"/>
      <c r="D216" s="234"/>
      <c r="E216" s="236"/>
      <c r="F216" s="228"/>
      <c r="G216" s="229"/>
      <c r="H216" s="229"/>
      <c r="I216" s="230"/>
      <c r="J216" s="228"/>
      <c r="K216" s="191"/>
      <c r="L216" s="191"/>
      <c r="M216" s="191"/>
      <c r="N216" s="191"/>
      <c r="O216" s="191"/>
      <c r="P216" s="191"/>
      <c r="Q216" s="191"/>
      <c r="R216" s="191"/>
      <c r="S216" s="191"/>
      <c r="T216" s="191"/>
      <c r="U216" s="191"/>
      <c r="V216" s="191"/>
      <c r="W216" s="191"/>
      <c r="X216" s="191"/>
      <c r="Y216" s="191"/>
      <c r="Z216" s="191"/>
      <c r="AA216" s="191"/>
      <c r="AB216" s="191"/>
    </row>
    <row r="217" spans="1:28">
      <c r="A217" s="223"/>
      <c r="B217" s="224"/>
      <c r="C217" s="225"/>
      <c r="D217" s="234"/>
      <c r="E217" s="236"/>
      <c r="F217" s="228"/>
      <c r="G217" s="229"/>
      <c r="H217" s="229"/>
      <c r="I217" s="230"/>
      <c r="J217" s="228"/>
    </row>
    <row r="218" spans="1:28">
      <c r="A218" s="223"/>
      <c r="B218" s="224"/>
      <c r="C218" s="225"/>
      <c r="D218" s="234"/>
      <c r="E218" s="235"/>
      <c r="F218" s="228"/>
      <c r="G218" s="229"/>
      <c r="H218" s="229"/>
      <c r="I218" s="230"/>
      <c r="J218" s="228"/>
    </row>
    <row r="219" spans="1:28">
      <c r="A219" s="223"/>
      <c r="B219" s="224"/>
      <c r="C219" s="225"/>
      <c r="D219" s="234"/>
      <c r="E219" s="235"/>
      <c r="F219" s="228"/>
      <c r="G219" s="229"/>
      <c r="H219" s="229"/>
      <c r="I219" s="230"/>
      <c r="J219" s="228"/>
    </row>
    <row r="220" spans="1:28">
      <c r="A220" s="223"/>
      <c r="B220" s="224"/>
      <c r="C220" s="225"/>
      <c r="D220" s="234"/>
      <c r="E220" s="236"/>
      <c r="F220" s="228"/>
      <c r="G220" s="229"/>
      <c r="H220" s="229"/>
      <c r="I220" s="230"/>
      <c r="J220" s="228"/>
    </row>
    <row r="221" spans="1:28">
      <c r="A221" s="223"/>
      <c r="B221" s="224"/>
      <c r="C221" s="225"/>
      <c r="D221" s="234"/>
      <c r="E221" s="235"/>
      <c r="F221" s="228"/>
      <c r="G221" s="229"/>
      <c r="H221" s="229"/>
      <c r="I221" s="230"/>
      <c r="J221" s="228"/>
    </row>
    <row r="222" spans="1:28">
      <c r="A222" s="223"/>
      <c r="B222" s="224"/>
      <c r="C222" s="225"/>
      <c r="D222" s="234"/>
      <c r="E222" s="236"/>
      <c r="F222" s="228"/>
      <c r="G222" s="229"/>
      <c r="H222" s="229"/>
      <c r="I222" s="230"/>
      <c r="J222" s="228"/>
    </row>
    <row r="223" spans="1:28">
      <c r="A223" s="223"/>
      <c r="B223" s="224"/>
      <c r="C223" s="225"/>
      <c r="D223" s="234"/>
      <c r="E223" s="235"/>
      <c r="F223" s="228"/>
      <c r="G223" s="229"/>
      <c r="H223" s="229"/>
      <c r="I223" s="230"/>
      <c r="J223" s="228"/>
    </row>
    <row r="224" spans="1:28">
      <c r="A224" s="223"/>
      <c r="B224" s="224"/>
      <c r="C224" s="225"/>
      <c r="D224" s="234"/>
      <c r="E224" s="235"/>
      <c r="F224" s="228"/>
      <c r="G224" s="229"/>
      <c r="H224" s="229"/>
      <c r="I224" s="230"/>
      <c r="J224" s="228"/>
    </row>
    <row r="225" spans="1:10">
      <c r="A225" s="223"/>
      <c r="B225" s="224"/>
      <c r="C225" s="225"/>
      <c r="D225" s="234"/>
      <c r="E225" s="236"/>
      <c r="F225" s="228"/>
      <c r="G225" s="229"/>
      <c r="H225" s="229"/>
      <c r="I225" s="230"/>
      <c r="J225" s="228"/>
    </row>
    <row r="226" spans="1:10">
      <c r="A226" s="223"/>
      <c r="B226" s="224"/>
      <c r="C226" s="225"/>
      <c r="D226" s="234"/>
      <c r="E226" s="236"/>
      <c r="F226" s="228"/>
      <c r="G226" s="229"/>
      <c r="H226" s="229"/>
      <c r="I226" s="230"/>
      <c r="J226" s="228"/>
    </row>
    <row r="227" spans="1:10">
      <c r="A227" s="223"/>
      <c r="B227" s="224"/>
      <c r="C227" s="225"/>
      <c r="D227" s="234"/>
      <c r="E227" s="236"/>
      <c r="F227" s="228"/>
      <c r="G227" s="229"/>
      <c r="H227" s="229"/>
      <c r="I227" s="230"/>
      <c r="J227" s="228"/>
    </row>
    <row r="228" spans="1:10">
      <c r="A228" s="223"/>
      <c r="B228" s="224"/>
      <c r="C228" s="225"/>
      <c r="D228" s="234"/>
      <c r="E228" s="236"/>
      <c r="F228" s="228"/>
      <c r="G228" s="229"/>
      <c r="H228" s="229"/>
      <c r="I228" s="230"/>
      <c r="J228" s="228"/>
    </row>
    <row r="229" spans="1:10">
      <c r="A229" s="223"/>
      <c r="B229" s="224"/>
      <c r="C229" s="225"/>
      <c r="D229" s="234"/>
      <c r="E229" s="235"/>
      <c r="F229" s="228"/>
      <c r="G229" s="229"/>
      <c r="H229" s="229"/>
      <c r="I229" s="230"/>
      <c r="J229" s="228"/>
    </row>
    <row r="230" spans="1:10">
      <c r="A230" s="223"/>
      <c r="B230" s="224"/>
      <c r="C230" s="225"/>
      <c r="D230" s="234"/>
      <c r="E230" s="236"/>
      <c r="F230" s="228"/>
      <c r="G230" s="229"/>
      <c r="H230" s="229"/>
      <c r="I230" s="230"/>
      <c r="J230" s="228"/>
    </row>
    <row r="231" spans="1:10">
      <c r="A231" s="223"/>
      <c r="B231" s="224"/>
      <c r="C231" s="225"/>
      <c r="D231" s="234"/>
      <c r="E231" s="236"/>
      <c r="F231" s="228"/>
      <c r="G231" s="229"/>
      <c r="H231" s="229"/>
      <c r="I231" s="230"/>
      <c r="J231" s="228"/>
    </row>
    <row r="232" spans="1:10">
      <c r="A232" s="223"/>
      <c r="B232" s="224"/>
      <c r="C232" s="225"/>
      <c r="D232" s="234"/>
      <c r="E232" s="236"/>
      <c r="F232" s="228"/>
      <c r="G232" s="229"/>
      <c r="H232" s="229"/>
      <c r="I232" s="230"/>
      <c r="J232" s="228"/>
    </row>
    <row r="233" spans="1:10">
      <c r="A233" s="223"/>
      <c r="B233" s="224"/>
      <c r="C233" s="225"/>
      <c r="D233" s="234"/>
      <c r="E233" s="235"/>
      <c r="F233" s="228"/>
      <c r="G233" s="229"/>
      <c r="H233" s="229"/>
      <c r="I233" s="230"/>
      <c r="J233" s="228"/>
    </row>
    <row r="234" spans="1:10">
      <c r="A234" s="223"/>
      <c r="B234" s="224"/>
      <c r="C234" s="225"/>
      <c r="D234" s="234"/>
      <c r="E234" s="235"/>
      <c r="F234" s="228"/>
      <c r="G234" s="229"/>
      <c r="H234" s="229"/>
      <c r="I234" s="230"/>
      <c r="J234" s="228"/>
    </row>
    <row r="235" spans="1:10">
      <c r="A235" s="223"/>
      <c r="B235" s="224"/>
      <c r="C235" s="225"/>
      <c r="D235" s="234"/>
      <c r="E235" s="235"/>
      <c r="F235" s="228"/>
      <c r="G235" s="229"/>
      <c r="H235" s="229"/>
      <c r="I235" s="230"/>
      <c r="J235" s="228"/>
    </row>
    <row r="236" spans="1:10">
      <c r="A236" s="223"/>
      <c r="B236" s="224"/>
      <c r="C236" s="225"/>
      <c r="D236" s="234"/>
      <c r="E236" s="235"/>
      <c r="F236" s="228"/>
      <c r="G236" s="229"/>
      <c r="H236" s="229"/>
      <c r="I236" s="230"/>
      <c r="J236" s="228"/>
    </row>
    <row r="237" spans="1:10">
      <c r="A237" s="223"/>
      <c r="B237" s="224"/>
      <c r="C237" s="225"/>
      <c r="D237" s="234"/>
      <c r="E237" s="236"/>
      <c r="F237" s="228"/>
      <c r="G237" s="229"/>
      <c r="H237" s="229"/>
      <c r="I237" s="230"/>
      <c r="J237" s="228"/>
    </row>
    <row r="238" spans="1:10">
      <c r="A238" s="223"/>
      <c r="B238" s="224"/>
      <c r="C238" s="225"/>
      <c r="D238" s="234"/>
      <c r="E238" s="236"/>
      <c r="F238" s="228"/>
      <c r="G238" s="229"/>
      <c r="H238" s="229"/>
      <c r="I238" s="230"/>
      <c r="J238" s="228"/>
    </row>
    <row r="239" spans="1:10">
      <c r="A239" s="223"/>
      <c r="B239" s="224"/>
      <c r="C239" s="225"/>
      <c r="D239" s="234"/>
      <c r="E239" s="235"/>
      <c r="F239" s="228"/>
      <c r="G239" s="229"/>
      <c r="H239" s="229"/>
      <c r="I239" s="230"/>
      <c r="J239" s="228"/>
    </row>
    <row r="240" spans="1:10">
      <c r="A240" s="223"/>
      <c r="B240" s="224"/>
      <c r="C240" s="225"/>
      <c r="D240" s="234"/>
      <c r="E240" s="235"/>
      <c r="F240" s="228"/>
      <c r="G240" s="229"/>
      <c r="H240" s="229"/>
      <c r="I240" s="230"/>
      <c r="J240" s="228"/>
    </row>
    <row r="241" spans="1:10">
      <c r="A241" s="223"/>
      <c r="B241" s="224"/>
      <c r="C241" s="225"/>
      <c r="D241" s="234"/>
      <c r="E241" s="236"/>
      <c r="F241" s="228"/>
      <c r="G241" s="229"/>
      <c r="H241" s="229"/>
      <c r="I241" s="230"/>
      <c r="J241" s="228"/>
    </row>
    <row r="242" spans="1:10">
      <c r="A242" s="223"/>
      <c r="B242" s="224"/>
      <c r="C242" s="225"/>
      <c r="D242" s="234"/>
      <c r="E242" s="235"/>
      <c r="F242" s="228"/>
      <c r="G242" s="229"/>
      <c r="H242" s="229"/>
      <c r="I242" s="230"/>
      <c r="J242" s="228"/>
    </row>
    <row r="243" spans="1:10">
      <c r="A243" s="223"/>
      <c r="B243" s="224"/>
      <c r="C243" s="225"/>
      <c r="D243" s="234"/>
      <c r="E243" s="236"/>
      <c r="F243" s="228"/>
      <c r="G243" s="229"/>
      <c r="H243" s="229"/>
      <c r="I243" s="230"/>
      <c r="J243" s="228"/>
    </row>
    <row r="244" spans="1:10">
      <c r="A244" s="223"/>
      <c r="B244" s="224"/>
      <c r="C244" s="225"/>
      <c r="D244" s="234"/>
      <c r="E244" s="235"/>
      <c r="F244" s="228"/>
      <c r="G244" s="229"/>
      <c r="H244" s="229"/>
      <c r="I244" s="230"/>
      <c r="J244" s="228"/>
    </row>
    <row r="245" spans="1:10">
      <c r="A245" s="223"/>
      <c r="B245" s="224"/>
      <c r="C245" s="225"/>
      <c r="D245" s="234"/>
      <c r="E245" s="235"/>
      <c r="F245" s="228"/>
      <c r="G245" s="229"/>
      <c r="H245" s="229"/>
      <c r="I245" s="230"/>
      <c r="J245" s="228"/>
    </row>
    <row r="246" spans="1:10">
      <c r="A246" s="223"/>
      <c r="B246" s="224"/>
      <c r="C246" s="225"/>
      <c r="D246" s="234"/>
      <c r="E246" s="236"/>
      <c r="F246" s="228"/>
      <c r="G246" s="229"/>
      <c r="H246" s="229"/>
      <c r="I246" s="230"/>
      <c r="J246" s="228"/>
    </row>
    <row r="247" spans="1:10">
      <c r="A247" s="223"/>
      <c r="B247" s="224"/>
      <c r="C247" s="225"/>
      <c r="D247" s="234"/>
      <c r="E247" s="236"/>
      <c r="F247" s="228"/>
      <c r="G247" s="229"/>
      <c r="H247" s="229"/>
      <c r="I247" s="230"/>
      <c r="J247" s="228"/>
    </row>
    <row r="248" spans="1:10">
      <c r="A248" s="223"/>
      <c r="B248" s="224"/>
      <c r="C248" s="225"/>
      <c r="D248" s="234"/>
      <c r="E248" s="236"/>
      <c r="F248" s="228"/>
      <c r="G248" s="229"/>
      <c r="H248" s="229"/>
      <c r="I248" s="230"/>
      <c r="J248" s="228"/>
    </row>
    <row r="249" spans="1:10">
      <c r="A249" s="223"/>
      <c r="B249" s="224"/>
      <c r="C249" s="225"/>
      <c r="D249" s="234"/>
      <c r="E249" s="235"/>
      <c r="F249" s="228"/>
      <c r="G249" s="229"/>
      <c r="H249" s="229"/>
      <c r="I249" s="230"/>
      <c r="J249" s="228"/>
    </row>
    <row r="250" spans="1:10">
      <c r="A250" s="223"/>
      <c r="B250" s="224"/>
      <c r="C250" s="225"/>
      <c r="D250" s="234"/>
      <c r="E250" s="236"/>
      <c r="F250" s="228"/>
      <c r="G250" s="229"/>
      <c r="H250" s="229"/>
      <c r="I250" s="230"/>
      <c r="J250" s="228"/>
    </row>
    <row r="251" spans="1:10">
      <c r="A251" s="223"/>
      <c r="B251" s="224"/>
      <c r="C251" s="225"/>
      <c r="D251" s="234"/>
      <c r="E251" s="235"/>
      <c r="F251" s="228"/>
      <c r="G251" s="229"/>
      <c r="H251" s="229"/>
      <c r="I251" s="230"/>
      <c r="J251" s="228"/>
    </row>
    <row r="252" spans="1:10">
      <c r="A252" s="223"/>
      <c r="B252" s="224"/>
      <c r="C252" s="225"/>
      <c r="D252" s="234"/>
      <c r="E252" s="236"/>
      <c r="F252" s="228"/>
      <c r="G252" s="229"/>
      <c r="H252" s="229"/>
      <c r="I252" s="230"/>
      <c r="J252" s="228"/>
    </row>
    <row r="253" spans="1:10">
      <c r="A253" s="223"/>
      <c r="B253" s="224"/>
      <c r="C253" s="225"/>
      <c r="D253" s="234"/>
      <c r="E253" s="236"/>
      <c r="F253" s="228"/>
      <c r="G253" s="229"/>
      <c r="H253" s="229"/>
      <c r="I253" s="230"/>
      <c r="J253" s="228"/>
    </row>
    <row r="254" spans="1:10">
      <c r="A254" s="223"/>
      <c r="B254" s="224"/>
      <c r="C254" s="225"/>
      <c r="D254" s="234"/>
      <c r="E254" s="235"/>
      <c r="F254" s="228"/>
      <c r="G254" s="229"/>
      <c r="H254" s="229"/>
      <c r="I254" s="230"/>
      <c r="J254" s="228"/>
    </row>
    <row r="255" spans="1:10">
      <c r="A255" s="223"/>
      <c r="B255" s="224"/>
      <c r="C255" s="225"/>
      <c r="D255" s="234"/>
      <c r="E255" s="236"/>
      <c r="F255" s="228"/>
      <c r="G255" s="229"/>
      <c r="H255" s="229"/>
      <c r="I255" s="230"/>
      <c r="J255" s="228"/>
    </row>
    <row r="256" spans="1:10">
      <c r="A256" s="223"/>
      <c r="B256" s="224"/>
      <c r="C256" s="225"/>
      <c r="D256" s="234"/>
      <c r="E256" s="235"/>
      <c r="F256" s="228"/>
      <c r="G256" s="229"/>
      <c r="H256" s="229"/>
      <c r="I256" s="230"/>
      <c r="J256" s="228"/>
    </row>
    <row r="257" spans="1:10">
      <c r="A257" s="223"/>
      <c r="B257" s="224"/>
      <c r="C257" s="225"/>
      <c r="D257" s="234"/>
      <c r="E257" s="236"/>
      <c r="F257" s="228"/>
      <c r="G257" s="229"/>
      <c r="H257" s="229"/>
      <c r="I257" s="230"/>
      <c r="J257" s="228"/>
    </row>
    <row r="258" spans="1:10">
      <c r="A258" s="223"/>
      <c r="B258" s="224"/>
      <c r="C258" s="225"/>
      <c r="D258" s="234"/>
      <c r="E258" s="236"/>
      <c r="F258" s="228"/>
      <c r="G258" s="229"/>
      <c r="H258" s="229"/>
      <c r="I258" s="230"/>
      <c r="J258" s="228"/>
    </row>
    <row r="259" spans="1:10">
      <c r="A259" s="223"/>
      <c r="B259" s="224"/>
      <c r="C259" s="225"/>
      <c r="D259" s="234"/>
      <c r="E259" s="235"/>
      <c r="F259" s="228"/>
      <c r="G259" s="229"/>
      <c r="H259" s="229"/>
      <c r="I259" s="230"/>
      <c r="J259" s="228"/>
    </row>
    <row r="260" spans="1:10">
      <c r="A260" s="223"/>
      <c r="B260" s="224"/>
      <c r="C260" s="225"/>
      <c r="D260" s="234"/>
      <c r="E260" s="236"/>
      <c r="F260" s="228"/>
      <c r="G260" s="229"/>
      <c r="H260" s="229"/>
      <c r="I260" s="230"/>
      <c r="J260" s="228"/>
    </row>
    <row r="261" spans="1:10">
      <c r="A261" s="223"/>
      <c r="B261" s="224"/>
      <c r="C261" s="225"/>
      <c r="D261" s="234"/>
      <c r="E261" s="235"/>
      <c r="F261" s="228"/>
      <c r="G261" s="229"/>
      <c r="H261" s="229"/>
      <c r="I261" s="230"/>
      <c r="J261" s="228"/>
    </row>
    <row r="262" spans="1:10">
      <c r="A262" s="223"/>
      <c r="B262" s="224"/>
      <c r="C262" s="225"/>
      <c r="D262" s="234"/>
      <c r="E262" s="236"/>
      <c r="F262" s="228"/>
      <c r="G262" s="229"/>
      <c r="H262" s="229"/>
      <c r="I262" s="230"/>
      <c r="J262" s="228"/>
    </row>
    <row r="263" spans="1:10">
      <c r="A263" s="223"/>
      <c r="B263" s="224"/>
      <c r="C263" s="225"/>
      <c r="D263" s="234"/>
      <c r="E263" s="236"/>
      <c r="F263" s="228"/>
      <c r="G263" s="229"/>
      <c r="H263" s="229"/>
      <c r="I263" s="230"/>
      <c r="J263" s="228"/>
    </row>
    <row r="264" spans="1:10">
      <c r="A264" s="223"/>
      <c r="B264" s="224"/>
      <c r="C264" s="225"/>
      <c r="D264" s="234"/>
      <c r="E264" s="235"/>
      <c r="F264" s="228"/>
      <c r="G264" s="229"/>
      <c r="H264" s="229"/>
      <c r="I264" s="230"/>
      <c r="J264" s="228"/>
    </row>
    <row r="265" spans="1:10">
      <c r="A265" s="223"/>
      <c r="B265" s="224"/>
      <c r="C265" s="225"/>
      <c r="D265" s="234"/>
      <c r="E265" s="236"/>
      <c r="F265" s="228"/>
      <c r="G265" s="229"/>
      <c r="H265" s="229"/>
      <c r="I265" s="230"/>
      <c r="J265" s="228"/>
    </row>
    <row r="266" spans="1:10">
      <c r="A266" s="223"/>
      <c r="B266" s="224"/>
      <c r="C266" s="225"/>
      <c r="D266" s="234"/>
      <c r="E266" s="235"/>
      <c r="F266" s="228"/>
      <c r="G266" s="229"/>
      <c r="H266" s="229"/>
      <c r="I266" s="230"/>
      <c r="J266" s="228"/>
    </row>
    <row r="267" spans="1:10">
      <c r="A267" s="223"/>
      <c r="B267" s="224"/>
      <c r="C267" s="225"/>
      <c r="D267" s="234"/>
      <c r="E267" s="236"/>
      <c r="F267" s="228"/>
      <c r="G267" s="229"/>
      <c r="H267" s="229"/>
      <c r="I267" s="230"/>
      <c r="J267" s="228"/>
    </row>
    <row r="268" spans="1:10">
      <c r="A268" s="223"/>
      <c r="B268" s="224"/>
      <c r="C268" s="225"/>
      <c r="D268" s="234"/>
      <c r="E268" s="236"/>
      <c r="F268" s="228"/>
      <c r="G268" s="229"/>
      <c r="H268" s="229"/>
      <c r="I268" s="230"/>
      <c r="J268" s="228"/>
    </row>
    <row r="269" spans="1:10">
      <c r="A269" s="223"/>
      <c r="B269" s="224"/>
      <c r="C269" s="225"/>
      <c r="D269" s="234"/>
      <c r="E269" s="235"/>
      <c r="F269" s="228"/>
      <c r="G269" s="229"/>
      <c r="H269" s="229"/>
      <c r="I269" s="230"/>
      <c r="J269" s="228"/>
    </row>
    <row r="270" spans="1:10">
      <c r="A270" s="223"/>
      <c r="B270" s="224"/>
      <c r="C270" s="225"/>
      <c r="D270" s="234"/>
      <c r="E270" s="236"/>
      <c r="F270" s="228"/>
      <c r="G270" s="229"/>
      <c r="H270" s="229"/>
      <c r="I270" s="230"/>
      <c r="J270" s="228"/>
    </row>
    <row r="271" spans="1:10">
      <c r="A271" s="223"/>
      <c r="B271" s="224"/>
      <c r="C271" s="225"/>
      <c r="D271" s="234"/>
      <c r="E271" s="235"/>
      <c r="F271" s="228"/>
      <c r="G271" s="229"/>
      <c r="H271" s="229"/>
      <c r="I271" s="230"/>
      <c r="J271" s="228"/>
    </row>
    <row r="272" spans="1:10">
      <c r="A272" s="223"/>
      <c r="B272" s="224"/>
      <c r="C272" s="225"/>
      <c r="D272" s="234"/>
      <c r="E272" s="236"/>
      <c r="F272" s="228"/>
      <c r="G272" s="229"/>
      <c r="H272" s="229"/>
      <c r="I272" s="230"/>
      <c r="J272" s="228"/>
    </row>
    <row r="273" spans="1:10">
      <c r="A273" s="223"/>
      <c r="B273" s="224"/>
      <c r="C273" s="225"/>
      <c r="D273" s="234"/>
      <c r="E273" s="236"/>
      <c r="F273" s="228"/>
      <c r="G273" s="229"/>
      <c r="H273" s="229"/>
      <c r="I273" s="230"/>
      <c r="J273" s="228"/>
    </row>
    <row r="274" spans="1:10">
      <c r="A274" s="223"/>
      <c r="B274" s="224"/>
      <c r="C274" s="225"/>
      <c r="D274" s="234"/>
      <c r="E274" s="235"/>
      <c r="F274" s="228"/>
      <c r="G274" s="229"/>
      <c r="H274" s="229"/>
      <c r="I274" s="230"/>
      <c r="J274" s="228"/>
    </row>
    <row r="275" spans="1:10">
      <c r="A275" s="223"/>
      <c r="B275" s="224"/>
      <c r="C275" s="225"/>
      <c r="D275" s="234"/>
      <c r="E275" s="236"/>
      <c r="F275" s="228"/>
      <c r="G275" s="229"/>
      <c r="H275" s="229"/>
      <c r="I275" s="230"/>
      <c r="J275" s="228"/>
    </row>
    <row r="276" spans="1:10">
      <c r="A276" s="223"/>
      <c r="B276" s="224"/>
      <c r="C276" s="225"/>
      <c r="D276" s="234"/>
      <c r="E276" s="235"/>
      <c r="F276" s="228"/>
      <c r="G276" s="229"/>
      <c r="H276" s="229"/>
      <c r="I276" s="230"/>
      <c r="J276" s="228"/>
    </row>
    <row r="277" spans="1:10">
      <c r="A277" s="223"/>
      <c r="B277" s="224"/>
      <c r="C277" s="225"/>
      <c r="D277" s="234"/>
      <c r="E277" s="236"/>
      <c r="F277" s="228"/>
      <c r="G277" s="229"/>
      <c r="H277" s="229"/>
      <c r="I277" s="230"/>
      <c r="J277" s="228"/>
    </row>
    <row r="278" spans="1:10">
      <c r="A278" s="223"/>
      <c r="B278" s="224"/>
      <c r="C278" s="225"/>
      <c r="D278" s="234"/>
      <c r="E278" s="235"/>
      <c r="F278" s="228"/>
      <c r="G278" s="229"/>
      <c r="H278" s="229"/>
      <c r="I278" s="230"/>
      <c r="J278" s="228"/>
    </row>
    <row r="279" spans="1:10">
      <c r="A279" s="223"/>
      <c r="B279" s="224"/>
      <c r="C279" s="225"/>
      <c r="D279" s="234"/>
      <c r="E279" s="236"/>
      <c r="F279" s="228"/>
      <c r="G279" s="229"/>
      <c r="H279" s="229"/>
      <c r="I279" s="230"/>
      <c r="J279" s="228"/>
    </row>
    <row r="280" spans="1:10">
      <c r="A280" s="223"/>
      <c r="B280" s="224"/>
      <c r="C280" s="225"/>
      <c r="D280" s="234"/>
      <c r="E280" s="235"/>
      <c r="F280" s="228"/>
      <c r="G280" s="229"/>
      <c r="H280" s="229"/>
      <c r="I280" s="230"/>
      <c r="J280" s="228"/>
    </row>
    <row r="281" spans="1:10">
      <c r="A281" s="223"/>
      <c r="B281" s="224"/>
      <c r="C281" s="225"/>
      <c r="D281" s="234"/>
      <c r="E281" s="235"/>
      <c r="F281" s="228"/>
      <c r="G281" s="229"/>
      <c r="H281" s="229"/>
      <c r="I281" s="230"/>
      <c r="J281" s="228"/>
    </row>
    <row r="282" spans="1:10">
      <c r="A282" s="223"/>
      <c r="B282" s="224"/>
      <c r="C282" s="225"/>
      <c r="D282" s="234"/>
      <c r="E282" s="236"/>
      <c r="F282" s="228"/>
      <c r="G282" s="229"/>
      <c r="H282" s="229"/>
      <c r="I282" s="230"/>
      <c r="J282" s="228"/>
    </row>
    <row r="283" spans="1:10">
      <c r="A283" s="223"/>
      <c r="B283" s="224"/>
      <c r="C283" s="225"/>
      <c r="D283" s="234"/>
      <c r="E283" s="235"/>
      <c r="F283" s="228"/>
      <c r="G283" s="229"/>
      <c r="H283" s="229"/>
      <c r="I283" s="230"/>
      <c r="J283" s="228"/>
    </row>
    <row r="284" spans="1:10">
      <c r="A284" s="223"/>
      <c r="B284" s="224"/>
      <c r="C284" s="225"/>
      <c r="D284" s="234"/>
      <c r="E284" s="235"/>
      <c r="F284" s="228"/>
      <c r="G284" s="229"/>
      <c r="H284" s="229"/>
      <c r="I284" s="230"/>
      <c r="J284" s="228"/>
    </row>
    <row r="285" spans="1:10">
      <c r="A285" s="223"/>
      <c r="B285" s="224"/>
      <c r="C285" s="225"/>
      <c r="D285" s="234"/>
      <c r="E285" s="236"/>
      <c r="F285" s="228"/>
      <c r="G285" s="229"/>
      <c r="H285" s="229"/>
      <c r="I285" s="230"/>
      <c r="J285" s="228"/>
    </row>
    <row r="286" spans="1:10">
      <c r="A286" s="223"/>
      <c r="B286" s="224"/>
      <c r="C286" s="225"/>
      <c r="D286" s="234"/>
      <c r="E286" s="235"/>
      <c r="F286" s="228"/>
      <c r="G286" s="229"/>
      <c r="H286" s="229"/>
      <c r="I286" s="230"/>
      <c r="J286" s="228"/>
    </row>
    <row r="287" spans="1:10">
      <c r="A287" s="223"/>
      <c r="B287" s="224"/>
      <c r="C287" s="225"/>
      <c r="D287" s="234"/>
      <c r="E287" s="236"/>
      <c r="F287" s="228"/>
      <c r="G287" s="229"/>
      <c r="H287" s="229"/>
      <c r="I287" s="230"/>
      <c r="J287" s="228"/>
    </row>
    <row r="288" spans="1:10">
      <c r="A288" s="223"/>
      <c r="B288" s="224"/>
      <c r="C288" s="225"/>
      <c r="D288" s="234"/>
      <c r="E288" s="235"/>
      <c r="F288" s="228"/>
      <c r="G288" s="229"/>
      <c r="H288" s="229"/>
      <c r="I288" s="230"/>
      <c r="J288" s="228"/>
    </row>
    <row r="289" spans="1:10">
      <c r="A289" s="223"/>
      <c r="B289" s="224"/>
      <c r="C289" s="225"/>
      <c r="D289" s="234"/>
      <c r="E289" s="236"/>
      <c r="F289" s="228"/>
      <c r="G289" s="229"/>
      <c r="H289" s="229"/>
      <c r="I289" s="230"/>
      <c r="J289" s="228"/>
    </row>
    <row r="290" spans="1:10">
      <c r="A290" s="223"/>
      <c r="B290" s="224"/>
      <c r="C290" s="225"/>
      <c r="D290" s="234"/>
      <c r="E290" s="236"/>
      <c r="F290" s="228"/>
      <c r="G290" s="229"/>
      <c r="H290" s="229"/>
      <c r="I290" s="230"/>
      <c r="J290" s="228"/>
    </row>
    <row r="291" spans="1:10">
      <c r="A291" s="223"/>
      <c r="B291" s="224"/>
      <c r="C291" s="225"/>
      <c r="D291" s="234"/>
      <c r="E291" s="235"/>
      <c r="F291" s="228"/>
      <c r="G291" s="229"/>
      <c r="H291" s="229"/>
      <c r="I291" s="230"/>
      <c r="J291" s="228"/>
    </row>
    <row r="292" spans="1:10">
      <c r="A292" s="223"/>
      <c r="B292" s="224"/>
      <c r="C292" s="225"/>
      <c r="D292" s="234"/>
      <c r="E292" s="235"/>
      <c r="F292" s="228"/>
      <c r="G292" s="229"/>
      <c r="H292" s="229"/>
      <c r="I292" s="230"/>
      <c r="J292" s="228"/>
    </row>
    <row r="293" spans="1:10">
      <c r="A293" s="223"/>
      <c r="B293" s="224"/>
      <c r="C293" s="225"/>
      <c r="D293" s="234"/>
      <c r="E293" s="235"/>
      <c r="F293" s="228"/>
      <c r="G293" s="229"/>
      <c r="H293" s="229"/>
      <c r="I293" s="230"/>
      <c r="J293" s="228"/>
    </row>
    <row r="294" spans="1:10">
      <c r="A294" s="223"/>
      <c r="B294" s="224"/>
      <c r="C294" s="225"/>
      <c r="D294" s="234"/>
      <c r="E294" s="236"/>
      <c r="F294" s="228"/>
      <c r="G294" s="229"/>
      <c r="H294" s="229"/>
      <c r="I294" s="230"/>
      <c r="J294" s="228"/>
    </row>
    <row r="295" spans="1:10">
      <c r="A295" s="223"/>
      <c r="B295" s="224"/>
      <c r="C295" s="225"/>
      <c r="D295" s="234"/>
      <c r="E295" s="236"/>
      <c r="F295" s="228"/>
      <c r="G295" s="229"/>
      <c r="H295" s="229"/>
      <c r="I295" s="230"/>
      <c r="J295" s="228"/>
    </row>
    <row r="296" spans="1:10">
      <c r="A296" s="223"/>
      <c r="B296" s="224"/>
      <c r="C296" s="225"/>
      <c r="D296" s="234"/>
      <c r="E296" s="235"/>
      <c r="F296" s="228"/>
      <c r="G296" s="229"/>
      <c r="H296" s="229"/>
      <c r="I296" s="230"/>
      <c r="J296" s="228"/>
    </row>
    <row r="297" spans="1:10">
      <c r="A297" s="223"/>
      <c r="B297" s="224"/>
      <c r="C297" s="225"/>
      <c r="D297" s="234"/>
      <c r="E297" s="236"/>
      <c r="F297" s="228"/>
      <c r="G297" s="229"/>
      <c r="H297" s="229"/>
      <c r="I297" s="230"/>
      <c r="J297" s="228"/>
    </row>
    <row r="298" spans="1:10">
      <c r="A298" s="223"/>
      <c r="B298" s="224"/>
      <c r="C298" s="225"/>
      <c r="D298" s="234"/>
      <c r="E298" s="235"/>
      <c r="F298" s="228"/>
      <c r="G298" s="229"/>
      <c r="H298" s="229"/>
      <c r="I298" s="230"/>
      <c r="J298" s="228"/>
    </row>
    <row r="299" spans="1:10">
      <c r="A299" s="223"/>
      <c r="B299" s="224"/>
      <c r="C299" s="225"/>
      <c r="D299" s="234"/>
      <c r="E299" s="236"/>
      <c r="F299" s="228"/>
      <c r="G299" s="229"/>
      <c r="H299" s="229"/>
      <c r="I299" s="230"/>
      <c r="J299" s="228"/>
    </row>
    <row r="300" spans="1:10">
      <c r="A300" s="223"/>
      <c r="B300" s="224"/>
      <c r="C300" s="225"/>
      <c r="D300" s="234"/>
      <c r="E300" s="235"/>
      <c r="F300" s="228"/>
      <c r="G300" s="229"/>
      <c r="H300" s="229"/>
      <c r="I300" s="230"/>
      <c r="J300" s="228"/>
    </row>
    <row r="301" spans="1:10">
      <c r="A301" s="223"/>
      <c r="B301" s="224"/>
      <c r="C301" s="225"/>
      <c r="D301" s="234"/>
      <c r="E301" s="235"/>
      <c r="F301" s="228"/>
      <c r="G301" s="229"/>
      <c r="H301" s="229"/>
      <c r="I301" s="230"/>
      <c r="J301" s="228"/>
    </row>
    <row r="302" spans="1:10">
      <c r="A302" s="223"/>
      <c r="B302" s="224"/>
      <c r="C302" s="225"/>
      <c r="D302" s="234"/>
      <c r="E302" s="236"/>
      <c r="F302" s="228"/>
      <c r="G302" s="229"/>
      <c r="H302" s="229"/>
      <c r="I302" s="230"/>
      <c r="J302" s="228"/>
    </row>
    <row r="303" spans="1:10">
      <c r="A303" s="223"/>
      <c r="B303" s="224"/>
      <c r="C303" s="225"/>
      <c r="D303" s="234"/>
      <c r="E303" s="235"/>
      <c r="F303" s="228"/>
      <c r="G303" s="229"/>
      <c r="H303" s="229"/>
      <c r="I303" s="230"/>
      <c r="J303" s="228"/>
    </row>
    <row r="304" spans="1:10">
      <c r="A304" s="223"/>
      <c r="B304" s="224"/>
      <c r="C304" s="225"/>
      <c r="D304" s="234"/>
      <c r="E304" s="235"/>
      <c r="F304" s="228"/>
      <c r="G304" s="229"/>
      <c r="H304" s="229"/>
      <c r="I304" s="230"/>
      <c r="J304" s="228"/>
    </row>
    <row r="305" spans="1:10">
      <c r="A305" s="223"/>
      <c r="B305" s="224"/>
      <c r="C305" s="225"/>
      <c r="D305" s="234"/>
      <c r="E305" s="236"/>
      <c r="F305" s="228"/>
      <c r="G305" s="229"/>
      <c r="H305" s="229"/>
      <c r="I305" s="230"/>
      <c r="J305" s="228"/>
    </row>
    <row r="306" spans="1:10">
      <c r="A306" s="223"/>
      <c r="B306" s="224"/>
      <c r="C306" s="225"/>
      <c r="D306" s="234"/>
      <c r="E306" s="235"/>
      <c r="F306" s="228"/>
      <c r="G306" s="229"/>
      <c r="H306" s="229"/>
      <c r="I306" s="230"/>
      <c r="J306" s="228"/>
    </row>
    <row r="307" spans="1:10">
      <c r="A307" s="223"/>
      <c r="B307" s="224"/>
      <c r="C307" s="225"/>
      <c r="D307" s="234"/>
      <c r="E307" s="235"/>
      <c r="F307" s="228"/>
      <c r="G307" s="229"/>
      <c r="H307" s="229"/>
      <c r="I307" s="230"/>
      <c r="J307" s="228"/>
    </row>
    <row r="308" spans="1:10">
      <c r="A308" s="223"/>
      <c r="B308" s="224"/>
      <c r="C308" s="225"/>
      <c r="D308" s="234"/>
      <c r="E308" s="235"/>
      <c r="F308" s="228"/>
      <c r="G308" s="229"/>
      <c r="H308" s="229"/>
      <c r="I308" s="230"/>
      <c r="J308" s="228"/>
    </row>
    <row r="309" spans="1:10">
      <c r="A309" s="223"/>
      <c r="B309" s="224"/>
      <c r="C309" s="225"/>
      <c r="D309" s="234"/>
      <c r="E309" s="236"/>
      <c r="F309" s="228"/>
      <c r="G309" s="229"/>
      <c r="H309" s="229"/>
      <c r="I309" s="230"/>
      <c r="J309" s="228"/>
    </row>
    <row r="310" spans="1:10">
      <c r="A310" s="223"/>
      <c r="B310" s="224"/>
      <c r="C310" s="225"/>
      <c r="D310" s="234"/>
      <c r="E310" s="236"/>
      <c r="F310" s="228"/>
      <c r="G310" s="229"/>
      <c r="H310" s="229"/>
      <c r="I310" s="230"/>
      <c r="J310" s="228"/>
    </row>
    <row r="311" spans="1:10">
      <c r="A311" s="223"/>
      <c r="B311" s="224"/>
      <c r="C311" s="225"/>
      <c r="D311" s="234"/>
      <c r="E311" s="235"/>
      <c r="F311" s="228"/>
      <c r="G311" s="229"/>
      <c r="H311" s="229"/>
      <c r="I311" s="230"/>
      <c r="J311" s="228"/>
    </row>
    <row r="312" spans="1:10">
      <c r="A312" s="223"/>
      <c r="B312" s="224"/>
      <c r="C312" s="225"/>
      <c r="D312" s="234"/>
      <c r="E312" s="235"/>
      <c r="F312" s="228"/>
      <c r="G312" s="229"/>
      <c r="H312" s="229"/>
      <c r="I312" s="230"/>
      <c r="J312" s="228"/>
    </row>
    <row r="313" spans="1:10">
      <c r="A313" s="223"/>
      <c r="B313" s="224"/>
      <c r="C313" s="225"/>
      <c r="D313" s="234"/>
      <c r="E313" s="235"/>
      <c r="F313" s="228"/>
      <c r="G313" s="229"/>
      <c r="H313" s="229"/>
      <c r="I313" s="230"/>
      <c r="J313" s="228"/>
    </row>
    <row r="314" spans="1:10">
      <c r="A314" s="223"/>
      <c r="B314" s="224"/>
      <c r="C314" s="225"/>
      <c r="D314" s="234"/>
      <c r="E314" s="236"/>
      <c r="F314" s="228"/>
      <c r="G314" s="229"/>
      <c r="H314" s="229"/>
      <c r="I314" s="230"/>
      <c r="J314" s="228"/>
    </row>
    <row r="315" spans="1:10">
      <c r="A315" s="223"/>
      <c r="B315" s="224"/>
      <c r="C315" s="225"/>
      <c r="D315" s="234"/>
      <c r="E315" s="236"/>
      <c r="F315" s="228"/>
      <c r="G315" s="229"/>
      <c r="H315" s="229"/>
      <c r="I315" s="230"/>
      <c r="J315" s="228"/>
    </row>
    <row r="316" spans="1:10">
      <c r="A316" s="223"/>
      <c r="B316" s="224"/>
      <c r="C316" s="225"/>
      <c r="D316" s="234"/>
      <c r="E316" s="235"/>
      <c r="F316" s="228"/>
      <c r="G316" s="229"/>
      <c r="H316" s="229"/>
      <c r="I316" s="230"/>
      <c r="J316" s="228"/>
    </row>
    <row r="317" spans="1:10">
      <c r="A317" s="223"/>
      <c r="B317" s="224"/>
      <c r="C317" s="225"/>
      <c r="D317" s="234"/>
      <c r="E317" s="236"/>
      <c r="F317" s="228"/>
      <c r="G317" s="229"/>
      <c r="H317" s="229"/>
      <c r="I317" s="230"/>
      <c r="J317" s="228"/>
    </row>
    <row r="318" spans="1:10">
      <c r="A318" s="223"/>
      <c r="B318" s="224"/>
      <c r="C318" s="225"/>
      <c r="D318" s="234"/>
      <c r="E318" s="236"/>
      <c r="F318" s="228"/>
      <c r="G318" s="229"/>
      <c r="H318" s="229"/>
      <c r="I318" s="230"/>
      <c r="J318" s="228"/>
    </row>
    <row r="319" spans="1:10">
      <c r="A319" s="223"/>
      <c r="B319" s="224"/>
      <c r="C319" s="225"/>
      <c r="D319" s="234"/>
      <c r="E319" s="236"/>
      <c r="F319" s="228"/>
      <c r="G319" s="229"/>
      <c r="H319" s="229"/>
      <c r="I319" s="230"/>
      <c r="J319" s="228"/>
    </row>
    <row r="320" spans="1:10">
      <c r="A320" s="223"/>
      <c r="B320" s="224"/>
      <c r="C320" s="225"/>
      <c r="D320" s="234"/>
      <c r="E320" s="235"/>
      <c r="F320" s="228"/>
      <c r="G320" s="229"/>
      <c r="H320" s="229"/>
      <c r="I320" s="230"/>
      <c r="J320" s="228"/>
    </row>
    <row r="321" spans="1:10">
      <c r="A321" s="223"/>
      <c r="B321" s="224"/>
      <c r="C321" s="225"/>
      <c r="D321" s="234"/>
      <c r="E321" s="235"/>
      <c r="F321" s="228"/>
      <c r="G321" s="229"/>
      <c r="H321" s="229"/>
      <c r="I321" s="230"/>
      <c r="J321" s="228"/>
    </row>
    <row r="322" spans="1:10">
      <c r="A322" s="223"/>
      <c r="B322" s="224"/>
      <c r="C322" s="225"/>
      <c r="D322" s="234"/>
      <c r="E322" s="236"/>
      <c r="F322" s="228"/>
      <c r="G322" s="229"/>
      <c r="H322" s="229"/>
      <c r="I322" s="230"/>
      <c r="J322" s="228"/>
    </row>
    <row r="323" spans="1:10">
      <c r="A323" s="223"/>
      <c r="B323" s="224"/>
      <c r="C323" s="225"/>
      <c r="D323" s="234"/>
      <c r="E323" s="236"/>
      <c r="F323" s="228"/>
      <c r="G323" s="229"/>
      <c r="H323" s="229"/>
      <c r="I323" s="230"/>
      <c r="J323" s="228"/>
    </row>
    <row r="324" spans="1:10">
      <c r="A324" s="223"/>
      <c r="B324" s="224"/>
      <c r="C324" s="225"/>
      <c r="D324" s="234"/>
      <c r="E324" s="235"/>
      <c r="F324" s="228"/>
      <c r="G324" s="229"/>
      <c r="H324" s="229"/>
      <c r="I324" s="230"/>
      <c r="J324" s="228"/>
    </row>
    <row r="325" spans="1:10">
      <c r="A325" s="223"/>
      <c r="B325" s="224"/>
      <c r="C325" s="225"/>
      <c r="D325" s="234"/>
      <c r="E325" s="236"/>
      <c r="F325" s="228"/>
      <c r="G325" s="229"/>
      <c r="H325" s="229"/>
      <c r="I325" s="230"/>
      <c r="J325" s="228"/>
    </row>
    <row r="326" spans="1:10">
      <c r="A326" s="223"/>
      <c r="B326" s="224"/>
      <c r="C326" s="225"/>
      <c r="D326" s="234"/>
      <c r="E326" s="235"/>
      <c r="F326" s="228"/>
      <c r="G326" s="229"/>
      <c r="H326" s="229"/>
      <c r="I326" s="230"/>
      <c r="J326" s="228"/>
    </row>
    <row r="327" spans="1:10">
      <c r="A327" s="223"/>
      <c r="B327" s="224"/>
      <c r="C327" s="225"/>
      <c r="D327" s="234"/>
      <c r="E327" s="236"/>
      <c r="F327" s="228"/>
      <c r="G327" s="229"/>
      <c r="H327" s="229"/>
      <c r="I327" s="230"/>
      <c r="J327" s="228"/>
    </row>
    <row r="328" spans="1:10">
      <c r="A328" s="223"/>
      <c r="B328" s="224"/>
      <c r="C328" s="225"/>
      <c r="D328" s="234"/>
      <c r="E328" s="236"/>
      <c r="F328" s="228"/>
      <c r="G328" s="229"/>
      <c r="H328" s="229"/>
      <c r="I328" s="230"/>
      <c r="J328" s="228"/>
    </row>
    <row r="329" spans="1:10">
      <c r="A329" s="223"/>
      <c r="B329" s="224"/>
      <c r="C329" s="225"/>
      <c r="D329" s="234"/>
      <c r="E329" s="236"/>
      <c r="F329" s="228"/>
      <c r="G329" s="229"/>
      <c r="H329" s="229"/>
      <c r="I329" s="230"/>
      <c r="J329" s="228"/>
    </row>
    <row r="330" spans="1:10">
      <c r="A330" s="223"/>
      <c r="B330" s="224"/>
      <c r="C330" s="225"/>
      <c r="D330" s="234"/>
      <c r="E330" s="236"/>
      <c r="F330" s="228"/>
      <c r="G330" s="229"/>
      <c r="H330" s="229"/>
      <c r="I330" s="230"/>
      <c r="J330" s="228"/>
    </row>
    <row r="331" spans="1:10">
      <c r="A331" s="223"/>
      <c r="B331" s="224"/>
      <c r="C331" s="225"/>
      <c r="D331" s="234"/>
      <c r="E331" s="235"/>
      <c r="F331" s="228"/>
      <c r="G331" s="229"/>
      <c r="H331" s="229"/>
      <c r="I331" s="230"/>
      <c r="J331" s="228"/>
    </row>
    <row r="332" spans="1:10">
      <c r="A332" s="223"/>
      <c r="B332" s="224"/>
      <c r="C332" s="225"/>
      <c r="D332" s="234"/>
      <c r="E332" s="236"/>
      <c r="F332" s="228"/>
      <c r="G332" s="229"/>
      <c r="H332" s="229"/>
      <c r="I332" s="230"/>
      <c r="J332" s="228"/>
    </row>
    <row r="333" spans="1:10">
      <c r="A333" s="223"/>
      <c r="B333" s="224"/>
      <c r="C333" s="225"/>
      <c r="D333" s="234"/>
      <c r="E333" s="236"/>
      <c r="F333" s="228"/>
      <c r="G333" s="229"/>
      <c r="H333" s="229"/>
      <c r="I333" s="230"/>
      <c r="J333" s="228"/>
    </row>
    <row r="334" spans="1:10">
      <c r="A334" s="223"/>
      <c r="B334" s="224"/>
      <c r="C334" s="225"/>
      <c r="D334" s="234"/>
      <c r="E334" s="236"/>
      <c r="F334" s="228"/>
      <c r="G334" s="229"/>
      <c r="H334" s="229"/>
      <c r="I334" s="230"/>
      <c r="J334" s="228"/>
    </row>
    <row r="335" spans="1:10">
      <c r="A335" s="223"/>
      <c r="B335" s="224"/>
      <c r="C335" s="225"/>
      <c r="D335" s="234"/>
      <c r="E335" s="236"/>
      <c r="F335" s="228"/>
      <c r="G335" s="229"/>
      <c r="H335" s="229"/>
      <c r="I335" s="230"/>
      <c r="J335" s="228"/>
    </row>
    <row r="336" spans="1:10">
      <c r="A336" s="223"/>
      <c r="B336" s="224"/>
      <c r="C336" s="225"/>
      <c r="D336" s="234"/>
      <c r="E336" s="235"/>
      <c r="F336" s="228"/>
      <c r="G336" s="229"/>
      <c r="H336" s="229"/>
      <c r="I336" s="230"/>
      <c r="J336" s="228"/>
    </row>
    <row r="337" spans="1:10">
      <c r="A337" s="223"/>
      <c r="B337" s="224"/>
      <c r="C337" s="225"/>
      <c r="D337" s="234"/>
      <c r="E337" s="236"/>
      <c r="F337" s="228"/>
      <c r="G337" s="229"/>
      <c r="H337" s="229"/>
      <c r="I337" s="230"/>
      <c r="J337" s="228"/>
    </row>
    <row r="338" spans="1:10">
      <c r="A338" s="223"/>
      <c r="B338" s="224"/>
      <c r="C338" s="225"/>
      <c r="D338" s="234"/>
      <c r="E338" s="236"/>
      <c r="F338" s="228"/>
      <c r="G338" s="229"/>
      <c r="H338" s="229"/>
      <c r="I338" s="230"/>
      <c r="J338" s="228"/>
    </row>
    <row r="339" spans="1:10">
      <c r="A339" s="223"/>
      <c r="B339" s="224"/>
      <c r="C339" s="225"/>
      <c r="D339" s="234"/>
      <c r="E339" s="236"/>
      <c r="F339" s="228"/>
      <c r="G339" s="229"/>
      <c r="H339" s="229"/>
      <c r="I339" s="230"/>
      <c r="J339" s="228"/>
    </row>
    <row r="340" spans="1:10">
      <c r="A340" s="223"/>
      <c r="B340" s="224"/>
      <c r="C340" s="225"/>
      <c r="D340" s="234"/>
      <c r="E340" s="236"/>
      <c r="F340" s="228"/>
      <c r="G340" s="229"/>
      <c r="H340" s="229"/>
      <c r="I340" s="230"/>
      <c r="J340" s="228"/>
    </row>
    <row r="341" spans="1:10">
      <c r="A341" s="223"/>
      <c r="B341" s="224"/>
      <c r="C341" s="225"/>
      <c r="D341" s="234"/>
      <c r="E341" s="235"/>
      <c r="F341" s="228"/>
      <c r="G341" s="229"/>
      <c r="H341" s="229"/>
      <c r="I341" s="230"/>
      <c r="J341" s="228"/>
    </row>
    <row r="342" spans="1:10">
      <c r="A342" s="223"/>
      <c r="B342" s="224"/>
      <c r="C342" s="225"/>
      <c r="D342" s="234"/>
      <c r="E342" s="236"/>
      <c r="F342" s="228"/>
      <c r="G342" s="229"/>
      <c r="H342" s="229"/>
      <c r="I342" s="230"/>
      <c r="J342" s="228"/>
    </row>
    <row r="343" spans="1:10">
      <c r="A343" s="223"/>
      <c r="B343" s="224"/>
      <c r="C343" s="225"/>
      <c r="D343" s="234"/>
      <c r="E343" s="236"/>
      <c r="F343" s="228"/>
      <c r="G343" s="229"/>
      <c r="H343" s="229"/>
      <c r="I343" s="230"/>
      <c r="J343" s="228"/>
    </row>
    <row r="344" spans="1:10">
      <c r="A344" s="223"/>
      <c r="B344" s="224"/>
      <c r="C344" s="225"/>
      <c r="D344" s="234"/>
      <c r="E344" s="236"/>
      <c r="F344" s="228"/>
      <c r="G344" s="229"/>
      <c r="H344" s="229"/>
      <c r="I344" s="230"/>
      <c r="J344" s="228"/>
    </row>
    <row r="345" spans="1:10">
      <c r="A345" s="223"/>
      <c r="B345" s="224"/>
      <c r="C345" s="225"/>
      <c r="D345" s="234"/>
      <c r="E345" s="236"/>
      <c r="F345" s="228"/>
      <c r="G345" s="229"/>
      <c r="H345" s="229"/>
      <c r="I345" s="230"/>
      <c r="J345" s="228"/>
    </row>
    <row r="346" spans="1:10">
      <c r="A346" s="223"/>
      <c r="B346" s="224"/>
      <c r="C346" s="225"/>
      <c r="D346" s="234"/>
      <c r="E346" s="235"/>
      <c r="F346" s="228"/>
      <c r="G346" s="229"/>
      <c r="H346" s="229"/>
      <c r="I346" s="230"/>
      <c r="J346" s="228"/>
    </row>
    <row r="347" spans="1:10">
      <c r="A347" s="223"/>
      <c r="B347" s="224"/>
      <c r="C347" s="225"/>
      <c r="D347" s="234"/>
      <c r="E347" s="236"/>
      <c r="F347" s="228"/>
      <c r="G347" s="229"/>
      <c r="H347" s="229"/>
      <c r="I347" s="230"/>
      <c r="J347" s="228"/>
    </row>
    <row r="348" spans="1:10">
      <c r="A348" s="223"/>
      <c r="B348" s="224"/>
      <c r="C348" s="225"/>
      <c r="D348" s="234"/>
      <c r="E348" s="236"/>
      <c r="F348" s="228"/>
      <c r="G348" s="229"/>
      <c r="H348" s="229"/>
      <c r="I348" s="230"/>
      <c r="J348" s="228"/>
    </row>
    <row r="349" spans="1:10">
      <c r="A349" s="223"/>
      <c r="B349" s="224"/>
      <c r="C349" s="225"/>
      <c r="D349" s="234"/>
      <c r="E349" s="236"/>
      <c r="F349" s="228"/>
      <c r="G349" s="229"/>
      <c r="H349" s="229"/>
      <c r="I349" s="230"/>
      <c r="J349" s="228"/>
    </row>
    <row r="350" spans="1:10">
      <c r="A350" s="223"/>
      <c r="B350" s="224"/>
      <c r="C350" s="225"/>
      <c r="D350" s="234"/>
      <c r="E350" s="236"/>
      <c r="F350" s="228"/>
      <c r="G350" s="229"/>
      <c r="H350" s="229"/>
      <c r="I350" s="230"/>
      <c r="J350" s="228"/>
    </row>
    <row r="351" spans="1:10">
      <c r="A351" s="223"/>
      <c r="B351" s="224"/>
      <c r="C351" s="225"/>
      <c r="D351" s="234"/>
      <c r="E351" s="236"/>
      <c r="F351" s="228"/>
      <c r="G351" s="229"/>
      <c r="H351" s="229"/>
      <c r="I351" s="230"/>
      <c r="J351" s="228"/>
    </row>
    <row r="352" spans="1:10">
      <c r="A352" s="223"/>
      <c r="B352" s="224"/>
      <c r="C352" s="225"/>
      <c r="D352" s="234"/>
      <c r="E352" s="236"/>
      <c r="F352" s="228"/>
      <c r="G352" s="229"/>
      <c r="H352" s="229"/>
      <c r="I352" s="230"/>
      <c r="J352" s="228"/>
    </row>
    <row r="353" spans="1:10">
      <c r="A353" s="223"/>
      <c r="B353" s="224"/>
      <c r="C353" s="225"/>
      <c r="D353" s="234"/>
      <c r="E353" s="236"/>
      <c r="F353" s="228"/>
      <c r="G353" s="229"/>
      <c r="H353" s="229"/>
      <c r="I353" s="230"/>
      <c r="J353" s="228"/>
    </row>
    <row r="354" spans="1:10">
      <c r="A354" s="223"/>
      <c r="B354" s="224"/>
      <c r="C354" s="225"/>
      <c r="D354" s="234"/>
      <c r="E354" s="236"/>
      <c r="F354" s="228"/>
      <c r="G354" s="229"/>
      <c r="H354" s="229"/>
      <c r="I354" s="230"/>
      <c r="J354" s="228"/>
    </row>
    <row r="355" spans="1:10">
      <c r="A355" s="223"/>
      <c r="B355" s="224"/>
      <c r="C355" s="225"/>
      <c r="D355" s="234"/>
      <c r="E355" s="236"/>
      <c r="F355" s="228"/>
      <c r="G355" s="229"/>
      <c r="H355" s="229"/>
      <c r="I355" s="230"/>
      <c r="J355" s="228"/>
    </row>
    <row r="356" spans="1:10">
      <c r="A356" s="223"/>
      <c r="B356" s="224"/>
      <c r="C356" s="225"/>
      <c r="D356" s="234"/>
      <c r="E356" s="236"/>
      <c r="F356" s="228"/>
      <c r="G356" s="229"/>
      <c r="H356" s="229"/>
      <c r="I356" s="230"/>
      <c r="J356" s="228"/>
    </row>
    <row r="357" spans="1:10">
      <c r="A357" s="223"/>
      <c r="B357" s="224"/>
      <c r="C357" s="225"/>
      <c r="D357" s="234"/>
      <c r="E357" s="236"/>
      <c r="F357" s="228"/>
      <c r="G357" s="229"/>
      <c r="H357" s="229"/>
      <c r="I357" s="230"/>
      <c r="J357" s="228"/>
    </row>
    <row r="358" spans="1:10">
      <c r="A358" s="223"/>
      <c r="B358" s="224"/>
      <c r="C358" s="225"/>
      <c r="D358" s="234"/>
      <c r="E358" s="236"/>
      <c r="F358" s="228"/>
      <c r="G358" s="229"/>
      <c r="H358" s="229"/>
      <c r="I358" s="230"/>
      <c r="J358" s="228"/>
    </row>
    <row r="359" spans="1:10">
      <c r="A359" s="223"/>
      <c r="B359" s="224"/>
      <c r="C359" s="225"/>
      <c r="D359" s="234"/>
      <c r="E359" s="236"/>
      <c r="F359" s="228"/>
      <c r="G359" s="229"/>
      <c r="H359" s="229"/>
      <c r="I359" s="230"/>
      <c r="J359" s="228"/>
    </row>
    <row r="360" spans="1:10">
      <c r="A360" s="223"/>
      <c r="B360" s="224"/>
      <c r="C360" s="225"/>
      <c r="D360" s="234"/>
      <c r="E360" s="236"/>
      <c r="F360" s="228"/>
      <c r="G360" s="229"/>
      <c r="H360" s="229"/>
      <c r="I360" s="230"/>
      <c r="J360" s="228"/>
    </row>
    <row r="361" spans="1:10">
      <c r="A361" s="223"/>
      <c r="B361" s="224"/>
      <c r="C361" s="225"/>
      <c r="D361" s="234"/>
      <c r="E361" s="236"/>
      <c r="F361" s="228"/>
      <c r="G361" s="229"/>
      <c r="H361" s="229"/>
      <c r="I361" s="230"/>
      <c r="J361" s="228"/>
    </row>
    <row r="362" spans="1:10">
      <c r="A362" s="223"/>
      <c r="B362" s="224"/>
      <c r="C362" s="225"/>
      <c r="D362" s="234"/>
      <c r="E362" s="236"/>
      <c r="F362" s="228"/>
      <c r="G362" s="229"/>
      <c r="H362" s="229"/>
      <c r="I362" s="230"/>
      <c r="J362" s="228"/>
    </row>
    <row r="363" spans="1:10">
      <c r="A363" s="223"/>
      <c r="B363" s="224"/>
      <c r="C363" s="225"/>
      <c r="D363" s="234"/>
      <c r="E363" s="236"/>
      <c r="F363" s="228"/>
      <c r="G363" s="229"/>
      <c r="H363" s="229"/>
      <c r="I363" s="230"/>
      <c r="J363" s="228"/>
    </row>
    <row r="364" spans="1:10">
      <c r="A364" s="223"/>
      <c r="B364" s="224"/>
      <c r="C364" s="225"/>
      <c r="D364" s="234"/>
      <c r="E364" s="236"/>
      <c r="F364" s="228"/>
      <c r="G364" s="229"/>
      <c r="H364" s="229"/>
      <c r="I364" s="230"/>
      <c r="J364" s="228"/>
    </row>
    <row r="365" spans="1:10">
      <c r="A365" s="223"/>
      <c r="B365" s="224"/>
      <c r="C365" s="225"/>
      <c r="D365" s="234"/>
      <c r="E365" s="236"/>
      <c r="F365" s="228"/>
      <c r="G365" s="229"/>
      <c r="H365" s="229"/>
      <c r="I365" s="230"/>
      <c r="J365" s="228"/>
    </row>
    <row r="366" spans="1:10">
      <c r="A366" s="223"/>
      <c r="B366" s="224"/>
      <c r="C366" s="225"/>
      <c r="D366" s="234"/>
      <c r="E366" s="236"/>
      <c r="F366" s="228"/>
      <c r="G366" s="229"/>
      <c r="H366" s="229"/>
      <c r="I366" s="230"/>
      <c r="J366" s="228"/>
    </row>
    <row r="367" spans="1:10">
      <c r="A367" s="223"/>
      <c r="B367" s="224"/>
      <c r="C367" s="225"/>
      <c r="D367" s="234"/>
      <c r="E367" s="236"/>
      <c r="F367" s="228"/>
      <c r="G367" s="229"/>
      <c r="H367" s="229"/>
      <c r="I367" s="230"/>
      <c r="J367" s="228"/>
    </row>
    <row r="368" spans="1:10">
      <c r="A368" s="223"/>
      <c r="B368" s="224"/>
      <c r="C368" s="225"/>
      <c r="D368" s="234"/>
      <c r="E368" s="236"/>
      <c r="F368" s="228"/>
      <c r="G368" s="229"/>
      <c r="H368" s="229"/>
      <c r="I368" s="230"/>
      <c r="J368" s="228"/>
    </row>
    <row r="369" spans="1:10">
      <c r="A369" s="223"/>
      <c r="B369" s="224"/>
      <c r="C369" s="225"/>
      <c r="D369" s="234"/>
      <c r="E369" s="236"/>
      <c r="F369" s="228"/>
      <c r="G369" s="229"/>
      <c r="H369" s="229"/>
      <c r="I369" s="230"/>
      <c r="J369" s="228"/>
    </row>
    <row r="370" spans="1:10">
      <c r="A370" s="223"/>
      <c r="B370" s="224"/>
      <c r="C370" s="225"/>
      <c r="D370" s="234"/>
      <c r="E370" s="236"/>
      <c r="F370" s="228"/>
      <c r="G370" s="229"/>
      <c r="H370" s="229"/>
      <c r="I370" s="230"/>
      <c r="J370" s="228"/>
    </row>
    <row r="371" spans="1:10">
      <c r="A371" s="223"/>
      <c r="B371" s="224"/>
      <c r="C371" s="225"/>
      <c r="D371" s="234"/>
      <c r="E371" s="236"/>
      <c r="F371" s="228"/>
      <c r="G371" s="229"/>
      <c r="H371" s="229"/>
      <c r="I371" s="230"/>
      <c r="J371" s="228"/>
    </row>
    <row r="372" spans="1:10">
      <c r="A372" s="223"/>
      <c r="B372" s="224"/>
      <c r="C372" s="225"/>
      <c r="D372" s="234"/>
      <c r="E372" s="236"/>
      <c r="F372" s="228"/>
      <c r="G372" s="229"/>
      <c r="H372" s="229"/>
      <c r="I372" s="230"/>
      <c r="J372" s="228"/>
    </row>
    <row r="373" spans="1:10">
      <c r="A373" s="223"/>
      <c r="B373" s="224"/>
      <c r="C373" s="225"/>
      <c r="D373" s="234"/>
      <c r="E373" s="236"/>
      <c r="F373" s="228"/>
      <c r="G373" s="229"/>
      <c r="H373" s="229"/>
      <c r="I373" s="230"/>
      <c r="J373" s="228"/>
    </row>
    <row r="374" spans="1:10">
      <c r="A374" s="223"/>
      <c r="B374" s="224"/>
      <c r="C374" s="225"/>
      <c r="D374" s="234"/>
      <c r="E374" s="236"/>
      <c r="F374" s="228"/>
      <c r="G374" s="229"/>
      <c r="H374" s="229"/>
      <c r="I374" s="230"/>
      <c r="J374" s="228"/>
    </row>
    <row r="375" spans="1:10">
      <c r="A375" s="223"/>
      <c r="B375" s="224"/>
      <c r="C375" s="225"/>
      <c r="D375" s="234"/>
      <c r="E375" s="236"/>
      <c r="F375" s="228"/>
      <c r="G375" s="229"/>
      <c r="H375" s="229"/>
      <c r="I375" s="230"/>
      <c r="J375" s="228"/>
    </row>
    <row r="376" spans="1:10">
      <c r="A376" s="223"/>
      <c r="B376" s="224"/>
      <c r="C376" s="225"/>
      <c r="D376" s="234"/>
      <c r="E376" s="236"/>
      <c r="F376" s="228"/>
      <c r="G376" s="229"/>
      <c r="H376" s="229"/>
      <c r="I376" s="230"/>
      <c r="J376" s="228"/>
    </row>
    <row r="377" spans="1:10">
      <c r="A377" s="223"/>
      <c r="B377" s="224"/>
      <c r="C377" s="225"/>
      <c r="D377" s="234"/>
      <c r="E377" s="236"/>
      <c r="F377" s="228"/>
      <c r="G377" s="229"/>
      <c r="H377" s="229"/>
      <c r="I377" s="230"/>
      <c r="J377" s="228"/>
    </row>
    <row r="378" spans="1:10">
      <c r="A378" s="223"/>
      <c r="B378" s="224"/>
      <c r="C378" s="225"/>
      <c r="D378" s="234"/>
      <c r="E378" s="236"/>
      <c r="F378" s="228"/>
      <c r="G378" s="229"/>
      <c r="H378" s="229"/>
      <c r="I378" s="230"/>
      <c r="J378" s="228"/>
    </row>
    <row r="379" spans="1:10">
      <c r="A379" s="223"/>
      <c r="B379" s="224"/>
      <c r="C379" s="225"/>
      <c r="D379" s="234"/>
      <c r="E379" s="236"/>
      <c r="F379" s="228"/>
      <c r="G379" s="229"/>
      <c r="H379" s="229"/>
      <c r="I379" s="230"/>
      <c r="J379" s="228"/>
    </row>
    <row r="380" spans="1:10">
      <c r="A380" s="223"/>
      <c r="B380" s="224"/>
      <c r="C380" s="225"/>
      <c r="D380" s="234"/>
      <c r="E380" s="236"/>
      <c r="F380" s="228"/>
      <c r="G380" s="229"/>
      <c r="H380" s="229"/>
      <c r="I380" s="230"/>
      <c r="J380" s="228"/>
    </row>
    <row r="381" spans="1:10">
      <c r="A381" s="223"/>
      <c r="B381" s="224"/>
      <c r="C381" s="225"/>
      <c r="D381" s="234"/>
      <c r="E381" s="236"/>
      <c r="F381" s="228"/>
      <c r="G381" s="229"/>
      <c r="H381" s="229"/>
      <c r="I381" s="230"/>
      <c r="J381" s="228"/>
    </row>
    <row r="382" spans="1:10">
      <c r="A382" s="223"/>
      <c r="B382" s="224"/>
      <c r="C382" s="225"/>
      <c r="D382" s="234"/>
      <c r="E382" s="236"/>
      <c r="F382" s="228"/>
      <c r="G382" s="229"/>
      <c r="H382" s="229"/>
      <c r="I382" s="230"/>
      <c r="J382" s="228"/>
    </row>
    <row r="383" spans="1:10">
      <c r="A383" s="223"/>
      <c r="B383" s="224"/>
      <c r="C383" s="225"/>
      <c r="D383" s="234"/>
      <c r="E383" s="236"/>
      <c r="F383" s="228"/>
      <c r="G383" s="229"/>
      <c r="H383" s="229"/>
      <c r="I383" s="230"/>
      <c r="J383" s="228"/>
    </row>
    <row r="384" spans="1:10">
      <c r="A384" s="223"/>
      <c r="B384" s="224"/>
      <c r="C384" s="225"/>
      <c r="D384" s="234"/>
      <c r="E384" s="236"/>
      <c r="F384" s="228"/>
      <c r="G384" s="229"/>
      <c r="H384" s="229"/>
      <c r="I384" s="230"/>
      <c r="J384" s="228"/>
    </row>
    <row r="385" spans="1:10">
      <c r="A385" s="223"/>
      <c r="B385" s="224"/>
      <c r="C385" s="225"/>
      <c r="D385" s="234"/>
      <c r="E385" s="236"/>
      <c r="F385" s="228"/>
      <c r="G385" s="229"/>
      <c r="H385" s="229"/>
      <c r="I385" s="230"/>
      <c r="J385" s="228"/>
    </row>
    <row r="386" spans="1:10">
      <c r="A386" s="223"/>
      <c r="B386" s="224"/>
      <c r="C386" s="225"/>
      <c r="D386" s="234"/>
      <c r="E386" s="236"/>
      <c r="F386" s="228"/>
      <c r="G386" s="229"/>
      <c r="H386" s="229"/>
      <c r="I386" s="230"/>
      <c r="J386" s="228"/>
    </row>
    <row r="387" spans="1:10">
      <c r="A387" s="223"/>
      <c r="B387" s="224"/>
      <c r="C387" s="225"/>
      <c r="D387" s="234"/>
      <c r="E387" s="236"/>
      <c r="F387" s="228"/>
      <c r="G387" s="229"/>
      <c r="H387" s="229"/>
      <c r="I387" s="230"/>
      <c r="J387" s="228"/>
    </row>
    <row r="388" spans="1:10">
      <c r="A388" s="223"/>
      <c r="B388" s="224"/>
      <c r="C388" s="225"/>
      <c r="D388" s="234"/>
      <c r="E388" s="236"/>
      <c r="F388" s="228"/>
      <c r="G388" s="229"/>
      <c r="H388" s="229"/>
      <c r="I388" s="230"/>
      <c r="J388" s="228"/>
    </row>
    <row r="389" spans="1:10">
      <c r="A389" s="223"/>
      <c r="B389" s="224"/>
      <c r="C389" s="225"/>
      <c r="D389" s="234"/>
      <c r="E389" s="236"/>
      <c r="F389" s="228"/>
      <c r="G389" s="229"/>
      <c r="H389" s="229"/>
      <c r="I389" s="230"/>
      <c r="J389" s="228"/>
    </row>
    <row r="390" spans="1:10">
      <c r="A390" s="223"/>
      <c r="B390" s="224"/>
      <c r="C390" s="225"/>
      <c r="D390" s="234"/>
      <c r="E390" s="236"/>
      <c r="F390" s="228"/>
      <c r="G390" s="229"/>
      <c r="H390" s="229"/>
      <c r="I390" s="230"/>
      <c r="J390" s="228"/>
    </row>
    <row r="391" spans="1:10">
      <c r="A391" s="223"/>
      <c r="B391" s="224"/>
      <c r="C391" s="225"/>
      <c r="D391" s="234"/>
      <c r="E391" s="236"/>
      <c r="F391" s="228"/>
      <c r="G391" s="229"/>
      <c r="H391" s="229"/>
      <c r="I391" s="230"/>
      <c r="J391" s="228"/>
    </row>
    <row r="392" spans="1:10">
      <c r="A392" s="223"/>
      <c r="B392" s="223"/>
      <c r="C392" s="223"/>
      <c r="D392" s="223"/>
      <c r="E392" s="223"/>
      <c r="F392" s="223"/>
      <c r="G392" s="223"/>
      <c r="H392" s="191"/>
      <c r="I392" s="191"/>
      <c r="J392" s="223"/>
    </row>
    <row r="393" spans="1:10">
      <c r="A393" s="223"/>
      <c r="B393" s="223"/>
      <c r="C393" s="223"/>
      <c r="D393" s="223"/>
      <c r="E393" s="223"/>
      <c r="F393" s="223"/>
      <c r="G393" s="223"/>
      <c r="H393" s="191"/>
      <c r="I393" s="191"/>
      <c r="J393" s="223"/>
    </row>
    <row r="394" spans="1:10">
      <c r="A394" s="191"/>
      <c r="B394" s="223"/>
      <c r="C394" s="223"/>
      <c r="D394" s="223"/>
      <c r="E394" s="223"/>
      <c r="F394" s="223"/>
      <c r="G394" s="223"/>
      <c r="H394" s="191"/>
      <c r="I394" s="191"/>
      <c r="J394" s="223"/>
    </row>
    <row r="395" spans="1:10">
      <c r="A395" s="191"/>
      <c r="B395" s="223"/>
      <c r="C395" s="223"/>
      <c r="D395" s="223"/>
      <c r="E395" s="223"/>
      <c r="F395" s="223"/>
      <c r="G395" s="223"/>
      <c r="H395" s="191"/>
      <c r="I395" s="191"/>
      <c r="J395" s="223"/>
    </row>
    <row r="396" spans="1:10">
      <c r="A396" s="191"/>
      <c r="B396" s="223"/>
      <c r="C396" s="223"/>
      <c r="D396" s="223"/>
      <c r="E396" s="223"/>
      <c r="F396" s="223"/>
      <c r="G396" s="223"/>
      <c r="H396" s="191"/>
      <c r="I396" s="191"/>
      <c r="J396" s="223"/>
    </row>
    <row r="397" spans="1:10">
      <c r="A397" s="191"/>
      <c r="B397" s="223"/>
      <c r="C397" s="223"/>
      <c r="D397" s="223"/>
      <c r="E397" s="223"/>
      <c r="F397" s="223"/>
      <c r="G397" s="223"/>
      <c r="H397" s="191"/>
      <c r="I397" s="191"/>
      <c r="J397" s="223"/>
    </row>
    <row r="398" spans="1:10">
      <c r="A398" s="191"/>
      <c r="B398" s="223"/>
      <c r="C398" s="223"/>
      <c r="D398" s="223"/>
      <c r="E398" s="223"/>
      <c r="F398" s="223"/>
      <c r="G398" s="223"/>
      <c r="H398" s="191"/>
      <c r="I398" s="191"/>
      <c r="J398" s="223"/>
    </row>
    <row r="399" spans="1:10">
      <c r="A399" s="191"/>
      <c r="B399" s="223"/>
      <c r="C399" s="223"/>
      <c r="D399" s="223"/>
      <c r="E399" s="223"/>
      <c r="F399" s="223"/>
      <c r="G399" s="223"/>
      <c r="H399" s="191"/>
      <c r="I399" s="191"/>
      <c r="J399" s="223"/>
    </row>
    <row r="400" spans="1:10">
      <c r="A400" s="191"/>
      <c r="B400" s="223"/>
      <c r="C400" s="223"/>
      <c r="D400" s="223"/>
      <c r="E400" s="223"/>
      <c r="F400" s="223"/>
      <c r="G400" s="223"/>
      <c r="H400" s="191"/>
      <c r="I400" s="191"/>
      <c r="J400" s="223"/>
    </row>
    <row r="401" spans="1:10">
      <c r="A401" s="191"/>
      <c r="B401" s="223"/>
      <c r="C401" s="223"/>
      <c r="D401" s="223"/>
      <c r="E401" s="223"/>
      <c r="F401" s="223"/>
      <c r="G401" s="223"/>
      <c r="H401" s="191"/>
      <c r="I401" s="191"/>
      <c r="J401" s="223"/>
    </row>
    <row r="402" spans="1:10">
      <c r="A402" s="191"/>
      <c r="B402" s="223"/>
      <c r="C402" s="223"/>
      <c r="D402" s="223"/>
      <c r="E402" s="223"/>
      <c r="F402" s="223"/>
      <c r="G402" s="223"/>
      <c r="H402" s="191"/>
      <c r="I402" s="191"/>
      <c r="J402" s="223"/>
    </row>
    <row r="403" spans="1:10">
      <c r="A403" s="191"/>
      <c r="B403" s="223"/>
      <c r="C403" s="223"/>
      <c r="D403" s="223"/>
      <c r="E403" s="223"/>
      <c r="F403" s="223"/>
      <c r="G403" s="223"/>
      <c r="H403" s="191"/>
      <c r="I403" s="191"/>
      <c r="J403" s="223"/>
    </row>
    <row r="404" spans="1:10">
      <c r="A404" s="191"/>
      <c r="B404" s="223"/>
      <c r="C404" s="223"/>
      <c r="D404" s="223"/>
      <c r="E404" s="223"/>
      <c r="F404" s="223"/>
      <c r="G404" s="223"/>
      <c r="H404" s="191"/>
      <c r="I404" s="191"/>
      <c r="J404" s="223"/>
    </row>
    <row r="405" spans="1:10">
      <c r="A405" s="191"/>
      <c r="B405" s="223"/>
      <c r="C405" s="223"/>
      <c r="D405" s="223"/>
      <c r="E405" s="223"/>
      <c r="F405" s="223"/>
      <c r="G405" s="223"/>
      <c r="H405" s="191"/>
      <c r="I405" s="191"/>
      <c r="J405" s="223"/>
    </row>
    <row r="406" spans="1:10">
      <c r="A406" s="191"/>
      <c r="B406" s="223"/>
      <c r="C406" s="223"/>
      <c r="D406" s="223"/>
      <c r="E406" s="223"/>
      <c r="F406" s="223"/>
      <c r="G406" s="223"/>
      <c r="H406" s="191"/>
      <c r="I406" s="191"/>
      <c r="J406" s="223"/>
    </row>
    <row r="407" spans="1:10">
      <c r="A407" s="191"/>
      <c r="B407" s="223"/>
      <c r="C407" s="223"/>
      <c r="D407" s="223"/>
      <c r="E407" s="223"/>
      <c r="F407" s="223"/>
      <c r="G407" s="223"/>
      <c r="H407" s="191"/>
      <c r="I407" s="191"/>
      <c r="J407" s="223"/>
    </row>
    <row r="408" spans="1:10">
      <c r="A408" s="191"/>
      <c r="B408" s="223"/>
      <c r="C408" s="223"/>
      <c r="D408" s="223"/>
      <c r="E408" s="223"/>
      <c r="F408" s="223"/>
      <c r="G408" s="223"/>
      <c r="H408" s="191"/>
      <c r="I408" s="191"/>
      <c r="J408" s="223"/>
    </row>
    <row r="409" spans="1:10">
      <c r="A409" s="191"/>
      <c r="B409" s="223"/>
      <c r="C409" s="223"/>
      <c r="D409" s="223"/>
      <c r="E409" s="223"/>
      <c r="F409" s="223"/>
      <c r="G409" s="223"/>
      <c r="H409" s="191"/>
      <c r="I409" s="191"/>
      <c r="J409" s="223"/>
    </row>
    <row r="410" spans="1:10">
      <c r="A410" s="191"/>
      <c r="B410" s="223"/>
      <c r="C410" s="223"/>
      <c r="D410" s="223"/>
      <c r="E410" s="223"/>
      <c r="F410" s="223"/>
      <c r="G410" s="223"/>
      <c r="H410" s="191"/>
      <c r="I410" s="191"/>
      <c r="J410" s="223"/>
    </row>
    <row r="411" spans="1:10">
      <c r="A411" s="191"/>
      <c r="B411" s="223"/>
      <c r="C411" s="223"/>
      <c r="D411" s="223"/>
      <c r="E411" s="223"/>
      <c r="F411" s="223"/>
      <c r="G411" s="223"/>
      <c r="H411" s="191"/>
      <c r="I411" s="191"/>
      <c r="J411" s="223"/>
    </row>
    <row r="412" spans="1:10">
      <c r="A412" s="191"/>
      <c r="B412" s="223"/>
      <c r="C412" s="223"/>
      <c r="D412" s="223"/>
      <c r="E412" s="223"/>
      <c r="F412" s="223"/>
      <c r="G412" s="223"/>
      <c r="H412" s="191"/>
      <c r="I412" s="191"/>
      <c r="J412" s="223"/>
    </row>
    <row r="413" spans="1:10">
      <c r="A413" s="191"/>
      <c r="B413" s="223"/>
      <c r="C413" s="223"/>
      <c r="D413" s="223"/>
      <c r="E413" s="223"/>
      <c r="F413" s="223"/>
      <c r="G413" s="223"/>
      <c r="H413" s="191"/>
      <c r="I413" s="191"/>
      <c r="J413" s="223"/>
    </row>
    <row r="414" spans="1:10">
      <c r="A414" s="191"/>
      <c r="B414" s="223"/>
      <c r="C414" s="223"/>
      <c r="D414" s="223"/>
      <c r="E414" s="223"/>
      <c r="F414" s="223"/>
      <c r="G414" s="223"/>
      <c r="H414" s="191"/>
      <c r="I414" s="191"/>
      <c r="J414" s="223"/>
    </row>
    <row r="415" spans="1:10">
      <c r="A415" s="191"/>
      <c r="B415" s="223"/>
      <c r="C415" s="223"/>
      <c r="D415" s="223"/>
      <c r="E415" s="223"/>
      <c r="F415" s="223"/>
      <c r="G415" s="223"/>
      <c r="H415" s="191"/>
      <c r="I415" s="191"/>
      <c r="J415" s="223"/>
    </row>
    <row r="416" spans="1:10">
      <c r="A416" s="191"/>
      <c r="B416" s="223"/>
      <c r="C416" s="223"/>
      <c r="D416" s="223"/>
      <c r="E416" s="223"/>
      <c r="F416" s="223"/>
      <c r="G416" s="223"/>
      <c r="H416" s="191"/>
      <c r="I416" s="191"/>
      <c r="J416" s="223"/>
    </row>
    <row r="417" spans="1:10">
      <c r="A417" s="191"/>
      <c r="B417" s="223"/>
      <c r="C417" s="223"/>
      <c r="D417" s="223"/>
      <c r="E417" s="223"/>
      <c r="F417" s="223"/>
      <c r="G417" s="223"/>
      <c r="H417" s="191"/>
      <c r="I417" s="191"/>
      <c r="J417" s="223"/>
    </row>
    <row r="418" spans="1:10">
      <c r="A418" s="191"/>
      <c r="B418" s="223"/>
      <c r="C418" s="223"/>
      <c r="D418" s="223"/>
      <c r="E418" s="223"/>
      <c r="F418" s="223"/>
      <c r="G418" s="223"/>
      <c r="H418" s="191"/>
      <c r="I418" s="191"/>
      <c r="J418" s="223"/>
    </row>
    <row r="1048576" spans="2:2">
      <c r="B1048576" s="426"/>
    </row>
  </sheetData>
  <sheetProtection formatCells="0"/>
  <mergeCells count="37">
    <mergeCell ref="F27:G27"/>
    <mergeCell ref="F28:G28"/>
    <mergeCell ref="B26:C26"/>
    <mergeCell ref="B25:C25"/>
    <mergeCell ref="B24:C24"/>
    <mergeCell ref="E25:J25"/>
    <mergeCell ref="E26:J26"/>
    <mergeCell ref="H27:I27"/>
    <mergeCell ref="H28:I28"/>
    <mergeCell ref="E23:J23"/>
    <mergeCell ref="E24:J24"/>
    <mergeCell ref="C1:H1"/>
    <mergeCell ref="A3:B3"/>
    <mergeCell ref="C3:D3"/>
    <mergeCell ref="A4:B4"/>
    <mergeCell ref="A5:B5"/>
    <mergeCell ref="C5:D5"/>
    <mergeCell ref="A14:F19"/>
    <mergeCell ref="B23:C23"/>
    <mergeCell ref="F37:F39"/>
    <mergeCell ref="G37:G39"/>
    <mergeCell ref="H37:H39"/>
    <mergeCell ref="I37:I39"/>
    <mergeCell ref="F29:G29"/>
    <mergeCell ref="F30:G30"/>
    <mergeCell ref="H29:I29"/>
    <mergeCell ref="H30:I30"/>
    <mergeCell ref="D31:E31"/>
    <mergeCell ref="C27:D27"/>
    <mergeCell ref="C28:D28"/>
    <mergeCell ref="C29:D29"/>
    <mergeCell ref="C30:D30"/>
    <mergeCell ref="A37:A39"/>
    <mergeCell ref="B37:B39"/>
    <mergeCell ref="C37:C39"/>
    <mergeCell ref="D37:D39"/>
    <mergeCell ref="E37:E39"/>
  </mergeCells>
  <conditionalFormatting sqref="C3:D3">
    <cfRule type="expression" dxfId="148" priority="33">
      <formula>ISBLANK($C$3)</formula>
    </cfRule>
  </conditionalFormatting>
  <conditionalFormatting sqref="B28">
    <cfRule type="expression" dxfId="147" priority="32">
      <formula>ISBLANK(B28)</formula>
    </cfRule>
  </conditionalFormatting>
  <conditionalFormatting sqref="C28:D28">
    <cfRule type="expression" dxfId="146" priority="31">
      <formula>ISBLANK(C28)</formula>
    </cfRule>
  </conditionalFormatting>
  <conditionalFormatting sqref="E28">
    <cfRule type="expression" dxfId="145" priority="30">
      <formula>ISBLANK(E28)</formula>
    </cfRule>
  </conditionalFormatting>
  <conditionalFormatting sqref="F28:G28">
    <cfRule type="expression" dxfId="144" priority="29">
      <formula>ISBLANK(F28)</formula>
    </cfRule>
  </conditionalFormatting>
  <conditionalFormatting sqref="H28:I28">
    <cfRule type="expression" dxfId="143" priority="28">
      <formula>ISBLANK(H28)</formula>
    </cfRule>
  </conditionalFormatting>
  <conditionalFormatting sqref="J28">
    <cfRule type="expression" dxfId="142" priority="27">
      <formula>ISBLANK(J28)</formula>
    </cfRule>
  </conditionalFormatting>
  <conditionalFormatting sqref="H3">
    <cfRule type="expression" dxfId="141" priority="26">
      <formula>ISBLANK(H3)</formula>
    </cfRule>
  </conditionalFormatting>
  <conditionalFormatting sqref="G32">
    <cfRule type="expression" dxfId="140" priority="21">
      <formula>ISBLANK(G32)</formula>
    </cfRule>
  </conditionalFormatting>
  <conditionalFormatting sqref="G33">
    <cfRule type="expression" dxfId="139" priority="20">
      <formula>ISBLANK(G33)</formula>
    </cfRule>
  </conditionalFormatting>
  <conditionalFormatting sqref="G34">
    <cfRule type="expression" dxfId="138" priority="19">
      <formula>ISBLANK(G34)</formula>
    </cfRule>
  </conditionalFormatting>
  <conditionalFormatting sqref="I33">
    <cfRule type="expression" dxfId="137" priority="18">
      <formula>ISBLANK(I33)</formula>
    </cfRule>
  </conditionalFormatting>
  <conditionalFormatting sqref="I34">
    <cfRule type="expression" dxfId="136" priority="17">
      <formula>ISBLANK(I34)</formula>
    </cfRule>
  </conditionalFormatting>
  <conditionalFormatting sqref="J33">
    <cfRule type="expression" dxfId="135" priority="16">
      <formula>ISBLANK(J33)</formula>
    </cfRule>
  </conditionalFormatting>
  <conditionalFormatting sqref="J34">
    <cfRule type="expression" dxfId="134" priority="15">
      <formula>ISBLANK(J34)</formula>
    </cfRule>
  </conditionalFormatting>
  <conditionalFormatting sqref="C9">
    <cfRule type="expression" dxfId="133" priority="14">
      <formula>ISBLANK(C9)</formula>
    </cfRule>
  </conditionalFormatting>
  <conditionalFormatting sqref="C10">
    <cfRule type="expression" dxfId="132" priority="13">
      <formula>ISBLANK(C10)</formula>
    </cfRule>
  </conditionalFormatting>
  <conditionalFormatting sqref="C11">
    <cfRule type="expression" dxfId="131" priority="12">
      <formula>ISBLANK(C11)</formula>
    </cfRule>
  </conditionalFormatting>
  <conditionalFormatting sqref="F9">
    <cfRule type="expression" dxfId="130" priority="11">
      <formula>ISBLANK(F9)</formula>
    </cfRule>
  </conditionalFormatting>
  <conditionalFormatting sqref="F10">
    <cfRule type="expression" dxfId="129" priority="10">
      <formula>ISBLANK(F10)</formula>
    </cfRule>
  </conditionalFormatting>
  <conditionalFormatting sqref="F11">
    <cfRule type="expression" dxfId="128" priority="9">
      <formula>ISBLANK(F11)</formula>
    </cfRule>
  </conditionalFormatting>
  <conditionalFormatting sqref="C20">
    <cfRule type="expression" dxfId="127" priority="7">
      <formula>ISBLANK(C20)</formula>
    </cfRule>
  </conditionalFormatting>
  <conditionalFormatting sqref="H8">
    <cfRule type="expression" dxfId="126" priority="5">
      <formula>ISBLANK(H8)</formula>
    </cfRule>
  </conditionalFormatting>
  <conditionalFormatting sqref="H18">
    <cfRule type="expression" dxfId="125" priority="4">
      <formula>ISBLANK(H18)</formula>
    </cfRule>
  </conditionalFormatting>
  <conditionalFormatting sqref="C32">
    <cfRule type="expression" dxfId="124" priority="3">
      <formula>ISBLANK(C32)</formula>
    </cfRule>
  </conditionalFormatting>
  <conditionalFormatting sqref="C33">
    <cfRule type="expression" dxfId="123" priority="2">
      <formula>ISBLANK(C33)</formula>
    </cfRule>
  </conditionalFormatting>
  <conditionalFormatting sqref="C34">
    <cfRule type="expression" dxfId="122" priority="1">
      <formula>ISBLANK(C34)</formula>
    </cfRule>
  </conditionalFormatting>
  <printOptions horizontalCentered="1"/>
  <pageMargins left="0.23622047244094491" right="0.23622047244094491" top="0.74803149606299213" bottom="0.74803149606299213" header="0.31496062992125984" footer="0.31496062992125984"/>
  <pageSetup scale="48" orientation="portrait" horizontalDpi="1200" verticalDpi="1200" r:id="rId1"/>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B349"/>
  <sheetViews>
    <sheetView topLeftCell="B1" zoomScaleNormal="100" zoomScaleSheetLayoutView="70" workbookViewId="0">
      <selection activeCell="K1" sqref="K1"/>
    </sheetView>
  </sheetViews>
  <sheetFormatPr defaultColWidth="8.8984375" defaultRowHeight="12.75"/>
  <cols>
    <col min="1" max="1" width="14.83203125" customWidth="1"/>
    <col min="2" max="2" width="29.9375" style="237" customWidth="1"/>
    <col min="3" max="3" width="11.32421875" style="237" customWidth="1"/>
    <col min="4" max="4" width="7.953125" style="237" customWidth="1"/>
    <col min="5" max="5" width="19.8203125" style="237" customWidth="1"/>
    <col min="6" max="6" width="14.29296875" style="237" customWidth="1"/>
    <col min="7" max="7" width="14.42578125" style="237" customWidth="1"/>
    <col min="8" max="8" width="13.078125" customWidth="1"/>
    <col min="9" max="9" width="12.67578125" customWidth="1"/>
    <col min="10" max="10" width="11.59375" style="237" customWidth="1"/>
  </cols>
  <sheetData>
    <row r="1" spans="1:28" s="186" customFormat="1" ht="43.5" customHeight="1">
      <c r="A1" s="293"/>
      <c r="B1" s="286"/>
      <c r="C1" s="1799" t="s">
        <v>1049</v>
      </c>
      <c r="D1" s="1799"/>
      <c r="E1" s="1799"/>
      <c r="F1" s="1799"/>
      <c r="G1" s="1799"/>
      <c r="H1" s="1799"/>
      <c r="I1" s="556"/>
      <c r="J1" s="286"/>
      <c r="K1" s="238"/>
      <c r="L1" s="238"/>
      <c r="M1" s="238"/>
      <c r="N1" s="238"/>
      <c r="O1" s="238"/>
      <c r="P1" s="238"/>
      <c r="Q1" s="238"/>
      <c r="R1" s="238"/>
      <c r="S1" s="238"/>
      <c r="T1" s="238"/>
      <c r="U1" s="238"/>
      <c r="V1" s="238"/>
      <c r="W1" s="238"/>
      <c r="X1" s="238"/>
      <c r="Y1" s="238"/>
      <c r="Z1" s="238"/>
      <c r="AA1" s="238"/>
      <c r="AB1" s="238"/>
    </row>
    <row r="2" spans="1:28" ht="18.75" customHeight="1">
      <c r="A2" s="443"/>
      <c r="B2" s="287"/>
      <c r="C2" s="287"/>
      <c r="D2" s="287"/>
      <c r="E2" s="287"/>
      <c r="F2" s="607" t="s">
        <v>685</v>
      </c>
      <c r="G2" s="608" t="str">
        <f>IF('DATA SHEET'!AF5="","",'DATA SHEET'!AF5)</f>
        <v>Robyn Luft</v>
      </c>
      <c r="H2" s="298" t="s">
        <v>574</v>
      </c>
      <c r="I2" s="609" t="str">
        <f>'DATA SHEET'!AF6</f>
        <v>(403) 318-2327</v>
      </c>
      <c r="J2" s="287"/>
      <c r="K2" s="191"/>
      <c r="L2" s="191"/>
      <c r="M2" s="191"/>
      <c r="N2" s="191"/>
      <c r="O2" s="191"/>
      <c r="P2" s="191"/>
      <c r="Q2" s="191"/>
      <c r="R2" s="191"/>
      <c r="S2" s="191"/>
      <c r="T2" s="191"/>
      <c r="U2" s="191"/>
      <c r="V2" s="191"/>
      <c r="W2" s="191"/>
      <c r="X2" s="191"/>
      <c r="Y2" s="191"/>
      <c r="Z2" s="191"/>
      <c r="AA2" s="191"/>
      <c r="AB2" s="191"/>
    </row>
    <row r="3" spans="1:28">
      <c r="A3" s="1887" t="s">
        <v>245</v>
      </c>
      <c r="B3" s="1887"/>
      <c r="C3" s="1903">
        <v>45536</v>
      </c>
      <c r="D3" s="1903"/>
      <c r="E3" s="187"/>
      <c r="F3" s="223"/>
      <c r="G3" s="275" t="s">
        <v>362</v>
      </c>
      <c r="H3" s="418">
        <v>1652</v>
      </c>
      <c r="I3" s="189" t="s">
        <v>363</v>
      </c>
      <c r="J3" s="190"/>
      <c r="K3" s="191"/>
      <c r="L3" s="191"/>
      <c r="M3" s="191"/>
      <c r="N3" s="191"/>
      <c r="O3" s="191"/>
      <c r="P3" s="191"/>
      <c r="Q3" s="191"/>
      <c r="R3" s="191"/>
      <c r="S3" s="191"/>
      <c r="T3" s="191"/>
      <c r="U3" s="191"/>
      <c r="V3" s="191"/>
      <c r="W3" s="191"/>
      <c r="X3" s="191"/>
      <c r="Y3" s="191"/>
      <c r="Z3" s="191"/>
      <c r="AA3" s="191"/>
      <c r="AB3" s="191"/>
    </row>
    <row r="4" spans="1:28">
      <c r="A4" s="1887" t="s">
        <v>361</v>
      </c>
      <c r="B4" s="1887"/>
      <c r="C4" s="608" t="str">
        <f>'DATA SHEET'!F4</f>
        <v>ENERCAPITA HZ SUNSET 14-31-69-19</v>
      </c>
      <c r="D4" s="608"/>
      <c r="E4" s="608"/>
      <c r="F4" s="223"/>
      <c r="G4" s="275" t="s">
        <v>387</v>
      </c>
      <c r="H4" s="614">
        <f>'DATA SHEET'!H24</f>
        <v>5.05</v>
      </c>
      <c r="I4" s="189" t="s">
        <v>363</v>
      </c>
      <c r="J4" s="190"/>
      <c r="K4" s="191"/>
      <c r="L4" s="191"/>
      <c r="M4" s="191"/>
      <c r="N4" s="191"/>
      <c r="O4" s="191"/>
      <c r="P4" s="191"/>
      <c r="Q4" s="191"/>
      <c r="R4" s="191"/>
      <c r="S4" s="191"/>
      <c r="T4" s="191"/>
      <c r="U4" s="191"/>
      <c r="V4" s="191"/>
      <c r="W4" s="191"/>
      <c r="X4" s="191"/>
      <c r="Y4" s="191"/>
      <c r="Z4" s="191"/>
      <c r="AA4" s="191"/>
      <c r="AB4" s="191"/>
    </row>
    <row r="5" spans="1:28">
      <c r="A5" s="1887" t="s">
        <v>330</v>
      </c>
      <c r="B5" s="1887"/>
      <c r="C5" s="1889" t="str">
        <f>'DATA SHEET'!F7</f>
        <v>E24DR186</v>
      </c>
      <c r="D5" s="1889"/>
      <c r="E5" s="190"/>
      <c r="F5" s="223"/>
      <c r="G5" s="275" t="s">
        <v>413</v>
      </c>
      <c r="H5" s="615">
        <v>5.67</v>
      </c>
      <c r="I5" s="189"/>
      <c r="J5" s="190"/>
      <c r="K5" s="191"/>
      <c r="L5" s="191"/>
      <c r="M5" s="191"/>
      <c r="N5" s="191"/>
      <c r="O5" s="191"/>
      <c r="P5" s="191"/>
      <c r="Q5" s="191"/>
      <c r="R5" s="191"/>
      <c r="S5" s="191"/>
      <c r="T5" s="191"/>
      <c r="U5" s="191"/>
      <c r="V5" s="191"/>
      <c r="W5" s="191"/>
      <c r="X5" s="191"/>
      <c r="Y5" s="191"/>
      <c r="Z5" s="191"/>
      <c r="AA5" s="191"/>
      <c r="AB5" s="191"/>
    </row>
    <row r="6" spans="1:28">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row>
    <row r="7" spans="1:28">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row>
    <row r="8" spans="1:28">
      <c r="A8" s="298"/>
      <c r="B8" s="299"/>
      <c r="C8" s="192"/>
      <c r="D8" s="300"/>
      <c r="E8" s="301"/>
      <c r="F8" s="303"/>
      <c r="G8" s="299" t="s">
        <v>690</v>
      </c>
      <c r="H8" s="606">
        <v>118.75</v>
      </c>
      <c r="I8" s="305" t="s">
        <v>438</v>
      </c>
      <c r="J8" s="224"/>
      <c r="K8" s="191"/>
      <c r="L8" s="191"/>
      <c r="M8" s="191"/>
      <c r="N8" s="191"/>
      <c r="O8" s="191"/>
      <c r="P8" s="191"/>
      <c r="Q8" s="191"/>
      <c r="R8" s="191"/>
      <c r="S8" s="191"/>
      <c r="T8" s="191"/>
      <c r="U8" s="191"/>
      <c r="V8" s="191"/>
      <c r="W8" s="191"/>
      <c r="X8" s="191"/>
      <c r="Y8" s="191"/>
      <c r="Z8" s="191"/>
      <c r="AA8" s="191"/>
      <c r="AB8" s="191"/>
    </row>
    <row r="9" spans="1:28">
      <c r="A9" s="298"/>
      <c r="B9" s="299" t="s">
        <v>434</v>
      </c>
      <c r="C9" s="1082">
        <v>1723.2099999999953</v>
      </c>
      <c r="D9" s="300"/>
      <c r="E9" s="299" t="s">
        <v>435</v>
      </c>
      <c r="F9" s="419">
        <v>146</v>
      </c>
      <c r="G9" s="299" t="s">
        <v>13</v>
      </c>
      <c r="H9" s="419" t="s">
        <v>1356</v>
      </c>
      <c r="I9" s="305"/>
      <c r="J9" s="224"/>
      <c r="K9" s="191"/>
      <c r="L9" s="191"/>
      <c r="M9" s="191"/>
      <c r="N9" s="191"/>
      <c r="O9" s="191"/>
      <c r="P9" s="191"/>
      <c r="Q9" s="191"/>
      <c r="R9" s="191"/>
      <c r="S9" s="191"/>
      <c r="T9" s="191"/>
      <c r="U9" s="191"/>
      <c r="V9" s="191"/>
      <c r="W9" s="191"/>
      <c r="X9" s="191"/>
      <c r="Y9" s="191"/>
      <c r="Z9" s="191"/>
      <c r="AA9" s="191"/>
      <c r="AB9" s="191"/>
    </row>
    <row r="10" spans="1:28">
      <c r="A10" s="298"/>
      <c r="B10" s="299" t="s">
        <v>430</v>
      </c>
      <c r="C10" s="418">
        <v>1639.54</v>
      </c>
      <c r="D10" s="300"/>
      <c r="E10" s="299" t="s">
        <v>443</v>
      </c>
      <c r="F10" s="419">
        <v>146</v>
      </c>
      <c r="G10" s="299" t="s">
        <v>169</v>
      </c>
      <c r="H10" s="419" t="s">
        <v>928</v>
      </c>
      <c r="I10" s="305"/>
      <c r="J10" s="306"/>
      <c r="K10" s="191"/>
      <c r="L10" s="191"/>
      <c r="M10" s="239"/>
      <c r="N10" s="240"/>
      <c r="O10" s="241"/>
      <c r="P10" s="191"/>
      <c r="Q10" s="191"/>
      <c r="R10" s="191"/>
      <c r="S10" s="191"/>
      <c r="T10" s="191"/>
      <c r="U10" s="191"/>
      <c r="V10" s="191"/>
      <c r="W10" s="191"/>
      <c r="X10" s="191"/>
      <c r="Y10" s="191"/>
      <c r="Z10" s="191"/>
      <c r="AA10" s="191"/>
      <c r="AB10" s="191"/>
    </row>
    <row r="11" spans="1:28">
      <c r="A11" s="298"/>
      <c r="B11" s="299" t="s">
        <v>414</v>
      </c>
      <c r="C11" s="418">
        <v>5.55</v>
      </c>
      <c r="D11" s="305"/>
      <c r="E11" s="299" t="s">
        <v>436</v>
      </c>
      <c r="F11" s="419">
        <v>139</v>
      </c>
      <c r="G11" s="299" t="s">
        <v>15</v>
      </c>
      <c r="H11" s="419">
        <v>177.8</v>
      </c>
      <c r="I11" s="305" t="s">
        <v>21</v>
      </c>
      <c r="J11" s="306"/>
      <c r="K11" s="191"/>
      <c r="L11" s="191"/>
      <c r="M11" s="239"/>
      <c r="N11" s="240"/>
      <c r="O11" s="241"/>
      <c r="P11" s="191"/>
      <c r="Q11" s="191"/>
      <c r="R11" s="191"/>
      <c r="S11" s="191"/>
      <c r="T11" s="191"/>
      <c r="U11" s="191"/>
      <c r="V11" s="191"/>
      <c r="W11" s="191"/>
      <c r="X11" s="191"/>
      <c r="Y11" s="191"/>
      <c r="Z11" s="191"/>
      <c r="AA11" s="191"/>
      <c r="AB11" s="191"/>
    </row>
    <row r="12" spans="1:28" ht="15">
      <c r="A12" s="299"/>
      <c r="B12" s="299" t="s">
        <v>442</v>
      </c>
      <c r="C12" s="422">
        <v>2.0500000000000001E-2</v>
      </c>
      <c r="D12" s="305" t="s">
        <v>429</v>
      </c>
      <c r="E12" s="299"/>
      <c r="F12" s="269"/>
      <c r="G12" s="299" t="s">
        <v>691</v>
      </c>
      <c r="H12" s="419">
        <v>161.69999999999999</v>
      </c>
      <c r="I12" s="305" t="s">
        <v>21</v>
      </c>
      <c r="J12" s="306"/>
      <c r="K12" s="191"/>
      <c r="L12" s="191"/>
      <c r="M12" s="239"/>
      <c r="N12" s="240"/>
      <c r="O12" s="241"/>
      <c r="P12" s="191"/>
      <c r="Q12" s="191"/>
      <c r="R12" s="191"/>
      <c r="S12" s="191"/>
      <c r="T12" s="191"/>
      <c r="U12" s="191"/>
      <c r="V12" s="191"/>
      <c r="W12" s="191"/>
      <c r="X12" s="191"/>
      <c r="Y12" s="191"/>
      <c r="Z12" s="191"/>
      <c r="AA12" s="191"/>
      <c r="AB12" s="191"/>
    </row>
    <row r="13" spans="1:28">
      <c r="A13" s="300" t="s">
        <v>439</v>
      </c>
      <c r="B13" s="235"/>
      <c r="C13" s="235"/>
      <c r="D13" s="235"/>
      <c r="E13" s="235"/>
      <c r="F13" s="235"/>
      <c r="G13" s="299" t="s">
        <v>16</v>
      </c>
      <c r="H13" s="419">
        <v>34.229999999999997</v>
      </c>
      <c r="I13" s="305" t="s">
        <v>161</v>
      </c>
      <c r="J13" s="306"/>
      <c r="K13" s="191"/>
      <c r="L13" s="191"/>
      <c r="M13" s="239"/>
      <c r="N13" s="281"/>
      <c r="O13" s="282"/>
      <c r="P13" s="281"/>
      <c r="Q13" s="191"/>
      <c r="R13" s="191"/>
      <c r="S13" s="191"/>
      <c r="T13" s="191"/>
      <c r="U13" s="191"/>
      <c r="V13" s="191"/>
      <c r="W13" s="191"/>
      <c r="X13" s="191"/>
      <c r="Y13" s="191"/>
      <c r="Z13" s="191"/>
      <c r="AA13" s="191"/>
      <c r="AB13" s="191"/>
    </row>
    <row r="14" spans="1:28">
      <c r="A14" s="1890"/>
      <c r="B14" s="1891"/>
      <c r="C14" s="1891"/>
      <c r="D14" s="1891"/>
      <c r="E14" s="1891"/>
      <c r="F14" s="1892"/>
      <c r="G14" s="299" t="s">
        <v>17</v>
      </c>
      <c r="H14" s="419" t="s">
        <v>893</v>
      </c>
      <c r="I14" s="305"/>
      <c r="J14" s="306"/>
      <c r="K14" s="191"/>
      <c r="L14" s="191"/>
      <c r="M14" s="239"/>
      <c r="N14" s="281"/>
      <c r="O14" s="282"/>
      <c r="P14" s="281"/>
      <c r="Q14" s="191"/>
      <c r="R14" s="191"/>
      <c r="S14" s="191"/>
      <c r="T14" s="191"/>
      <c r="U14" s="191"/>
      <c r="V14" s="191"/>
      <c r="W14" s="191"/>
      <c r="X14" s="191"/>
      <c r="Y14" s="191"/>
      <c r="Z14" s="191"/>
      <c r="AA14" s="191"/>
      <c r="AB14" s="191"/>
    </row>
    <row r="15" spans="1:28">
      <c r="A15" s="1893"/>
      <c r="B15" s="1894"/>
      <c r="C15" s="1894"/>
      <c r="D15" s="1894"/>
      <c r="E15" s="1894"/>
      <c r="F15" s="1895"/>
      <c r="G15" s="299" t="s">
        <v>10</v>
      </c>
      <c r="H15" s="419">
        <v>3</v>
      </c>
      <c r="I15" s="305"/>
      <c r="J15" s="307"/>
      <c r="K15" s="191"/>
      <c r="L15" s="191"/>
      <c r="M15" s="239"/>
      <c r="N15" s="281"/>
      <c r="O15" s="282"/>
      <c r="P15" s="281"/>
      <c r="Q15" s="191"/>
      <c r="R15" s="191"/>
      <c r="S15" s="191"/>
      <c r="T15" s="191"/>
      <c r="U15" s="191"/>
      <c r="V15" s="191"/>
      <c r="W15" s="191"/>
      <c r="X15" s="191"/>
      <c r="Y15" s="191"/>
      <c r="Z15" s="191"/>
      <c r="AA15" s="191"/>
      <c r="AB15" s="191"/>
    </row>
    <row r="16" spans="1:28">
      <c r="A16" s="1893"/>
      <c r="B16" s="1894"/>
      <c r="C16" s="1894"/>
      <c r="D16" s="1894"/>
      <c r="E16" s="1894"/>
      <c r="F16" s="1895"/>
      <c r="G16" s="299" t="s">
        <v>18</v>
      </c>
      <c r="H16" s="419" t="s">
        <v>1357</v>
      </c>
      <c r="I16" s="305"/>
      <c r="J16" s="306"/>
      <c r="K16" s="191"/>
      <c r="L16" s="191"/>
      <c r="M16" s="239"/>
      <c r="N16" s="281"/>
      <c r="O16" s="282"/>
      <c r="P16" s="281"/>
      <c r="Q16" s="191"/>
      <c r="R16" s="191"/>
      <c r="S16" s="191"/>
      <c r="T16" s="191"/>
      <c r="U16" s="191"/>
      <c r="V16" s="191"/>
      <c r="W16" s="191"/>
      <c r="X16" s="191"/>
      <c r="Y16" s="191"/>
      <c r="Z16" s="191"/>
      <c r="AA16" s="191"/>
      <c r="AB16" s="191"/>
    </row>
    <row r="17" spans="1:28">
      <c r="A17" s="1893"/>
      <c r="B17" s="1894"/>
      <c r="C17" s="1894"/>
      <c r="D17" s="1894"/>
      <c r="E17" s="1894"/>
      <c r="F17" s="1895"/>
      <c r="G17" s="299" t="s">
        <v>19</v>
      </c>
      <c r="H17" s="419">
        <v>177.8</v>
      </c>
      <c r="I17" s="305" t="s">
        <v>21</v>
      </c>
      <c r="J17" s="306"/>
      <c r="K17" s="191"/>
      <c r="L17" s="191"/>
      <c r="M17" s="239"/>
      <c r="N17" s="281"/>
      <c r="O17" s="282"/>
      <c r="P17" s="281"/>
      <c r="Q17" s="191"/>
      <c r="R17" s="191"/>
      <c r="S17" s="191"/>
      <c r="T17" s="191"/>
      <c r="U17" s="191"/>
      <c r="V17" s="191"/>
      <c r="W17" s="191"/>
      <c r="X17" s="191"/>
      <c r="Y17" s="191"/>
      <c r="Z17" s="191"/>
      <c r="AA17" s="191"/>
      <c r="AB17" s="191"/>
    </row>
    <row r="18" spans="1:28">
      <c r="A18" s="1893"/>
      <c r="B18" s="1894"/>
      <c r="C18" s="1894"/>
      <c r="D18" s="1894"/>
      <c r="E18" s="1894"/>
      <c r="F18" s="1895"/>
      <c r="G18" s="299" t="s">
        <v>692</v>
      </c>
      <c r="H18" s="418">
        <v>1641</v>
      </c>
      <c r="I18" s="305" t="s">
        <v>693</v>
      </c>
      <c r="J18" s="306"/>
      <c r="K18" s="191"/>
      <c r="L18" s="191"/>
      <c r="M18" s="239"/>
      <c r="N18" s="281"/>
      <c r="O18" s="282"/>
      <c r="P18" s="281"/>
      <c r="Q18" s="191"/>
      <c r="R18" s="191"/>
      <c r="S18" s="191"/>
      <c r="T18" s="191"/>
      <c r="U18" s="191"/>
      <c r="V18" s="191"/>
      <c r="W18" s="191"/>
      <c r="X18" s="191"/>
      <c r="Y18" s="191"/>
      <c r="Z18" s="191"/>
      <c r="AA18" s="191"/>
      <c r="AB18" s="191"/>
    </row>
    <row r="19" spans="1:28" ht="12.75" customHeight="1">
      <c r="A19" s="1896"/>
      <c r="B19" s="1897"/>
      <c r="C19" s="1897"/>
      <c r="D19" s="1897"/>
      <c r="E19" s="1897"/>
      <c r="F19" s="1898"/>
      <c r="G19" s="439"/>
      <c r="H19" s="442" t="s">
        <v>590</v>
      </c>
      <c r="I19" s="441"/>
      <c r="J19" s="224"/>
      <c r="K19" s="191"/>
      <c r="L19" s="191"/>
      <c r="M19" s="239"/>
      <c r="N19" s="281"/>
      <c r="O19" s="282"/>
      <c r="P19" s="281"/>
      <c r="Q19" s="191"/>
      <c r="R19" s="191"/>
      <c r="S19" s="191"/>
      <c r="T19" s="191"/>
      <c r="U19" s="191"/>
      <c r="V19" s="191"/>
      <c r="W19" s="191"/>
      <c r="X19" s="191"/>
      <c r="Y19" s="191"/>
      <c r="Z19" s="191"/>
      <c r="AA19" s="191"/>
      <c r="AB19" s="191"/>
    </row>
    <row r="20" spans="1:28" ht="12.75" customHeight="1">
      <c r="A20" s="438"/>
      <c r="B20" s="439" t="s">
        <v>587</v>
      </c>
      <c r="C20" s="418" t="s">
        <v>1010</v>
      </c>
      <c r="D20" s="438"/>
      <c r="E20" s="440"/>
      <c r="F20" s="440"/>
      <c r="G20" s="439" t="s">
        <v>591</v>
      </c>
      <c r="H20" s="763">
        <v>3180</v>
      </c>
      <c r="I20" s="441" t="s">
        <v>592</v>
      </c>
      <c r="J20" s="224"/>
      <c r="K20" s="191"/>
      <c r="L20" s="191"/>
      <c r="M20" s="239"/>
      <c r="N20" s="281"/>
      <c r="O20" s="282"/>
      <c r="P20" s="281"/>
      <c r="Q20" s="191"/>
      <c r="R20" s="191"/>
      <c r="S20" s="191"/>
      <c r="T20" s="191"/>
      <c r="U20" s="191"/>
      <c r="V20" s="191"/>
      <c r="W20" s="191"/>
      <c r="X20" s="191"/>
      <c r="Y20" s="191"/>
      <c r="Z20" s="191"/>
      <c r="AA20" s="191"/>
      <c r="AB20" s="191"/>
    </row>
    <row r="21" spans="1:28" ht="12.75" customHeight="1">
      <c r="A21" s="438"/>
      <c r="B21" s="439" t="s">
        <v>588</v>
      </c>
      <c r="C21" s="763">
        <f>(H21)</f>
        <v>4240</v>
      </c>
      <c r="D21" s="441" t="s">
        <v>589</v>
      </c>
      <c r="E21" s="440"/>
      <c r="F21" s="440"/>
      <c r="G21" s="439" t="s">
        <v>593</v>
      </c>
      <c r="H21" s="763">
        <v>4240</v>
      </c>
      <c r="I21" s="441" t="s">
        <v>592</v>
      </c>
      <c r="J21" s="224"/>
      <c r="K21" s="191"/>
      <c r="L21" s="191"/>
      <c r="M21" s="239"/>
      <c r="N21" s="281"/>
      <c r="O21" s="282"/>
      <c r="P21" s="281"/>
      <c r="Q21" s="191"/>
      <c r="R21" s="191"/>
      <c r="S21" s="191"/>
      <c r="T21" s="191"/>
      <c r="U21" s="191"/>
      <c r="V21" s="191"/>
      <c r="W21" s="191"/>
      <c r="X21" s="191"/>
      <c r="Y21" s="191"/>
      <c r="Z21" s="191"/>
      <c r="AA21" s="191"/>
      <c r="AB21" s="191"/>
    </row>
    <row r="22" spans="1:28" ht="15.75" customHeight="1">
      <c r="A22" s="298" t="s">
        <v>415</v>
      </c>
      <c r="B22" s="281"/>
      <c r="C22" s="282"/>
      <c r="D22" s="283"/>
      <c r="E22" s="298"/>
      <c r="F22" s="298"/>
      <c r="G22" s="439" t="s">
        <v>594</v>
      </c>
      <c r="H22" s="763">
        <v>5300</v>
      </c>
      <c r="I22" s="441" t="s">
        <v>592</v>
      </c>
      <c r="J22" s="298"/>
      <c r="K22" s="191"/>
      <c r="L22" s="191"/>
      <c r="M22" s="239"/>
      <c r="N22" s="281"/>
      <c r="O22" s="282"/>
      <c r="P22" s="281"/>
      <c r="Q22" s="191"/>
      <c r="R22" s="191"/>
      <c r="S22" s="191"/>
      <c r="T22" s="191"/>
      <c r="U22" s="191"/>
      <c r="V22" s="191"/>
      <c r="W22" s="191"/>
      <c r="X22" s="191"/>
      <c r="Y22" s="191"/>
      <c r="Z22" s="191"/>
      <c r="AA22" s="191"/>
      <c r="AB22" s="191"/>
    </row>
    <row r="23" spans="1:28" ht="15.75" customHeight="1">
      <c r="A23" s="306" t="s">
        <v>586</v>
      </c>
      <c r="B23" s="1884" t="s">
        <v>30</v>
      </c>
      <c r="C23" s="1884"/>
      <c r="D23" s="306" t="s">
        <v>54</v>
      </c>
      <c r="E23" s="1884" t="s">
        <v>39</v>
      </c>
      <c r="F23" s="1884"/>
      <c r="G23" s="1884"/>
      <c r="H23" s="1884"/>
      <c r="I23" s="1884"/>
      <c r="J23" s="1884"/>
      <c r="K23" s="191"/>
      <c r="L23" s="191"/>
      <c r="M23" s="191"/>
      <c r="N23" s="191"/>
      <c r="O23" s="284"/>
      <c r="P23" s="281"/>
      <c r="Q23" s="191"/>
      <c r="R23" s="191"/>
      <c r="S23" s="191"/>
      <c r="T23" s="191"/>
      <c r="U23" s="191"/>
      <c r="V23" s="191"/>
      <c r="W23" s="191"/>
      <c r="X23" s="191"/>
      <c r="Y23" s="191"/>
      <c r="Z23" s="191"/>
      <c r="AA23" s="191"/>
      <c r="AB23" s="191"/>
    </row>
    <row r="24" spans="1:28" ht="15.75" customHeight="1">
      <c r="A24" s="308">
        <v>1</v>
      </c>
      <c r="B24" s="1875" t="s">
        <v>1124</v>
      </c>
      <c r="C24" s="1875"/>
      <c r="D24" s="613">
        <v>1400</v>
      </c>
      <c r="E24" s="1906" t="s">
        <v>1550</v>
      </c>
      <c r="F24" s="1906"/>
      <c r="G24" s="1906"/>
      <c r="H24" s="1906"/>
      <c r="I24" s="1906"/>
      <c r="J24" s="1906"/>
      <c r="K24" s="191"/>
      <c r="L24" s="191"/>
      <c r="M24" s="191"/>
      <c r="N24" s="191"/>
      <c r="O24" s="282"/>
      <c r="P24" s="281"/>
      <c r="Q24" s="191"/>
      <c r="R24" s="191"/>
      <c r="S24" s="191"/>
      <c r="T24" s="191"/>
      <c r="U24" s="191"/>
      <c r="V24" s="191"/>
      <c r="W24" s="191"/>
      <c r="X24" s="191"/>
      <c r="Y24" s="191"/>
      <c r="Z24" s="191"/>
      <c r="AA24" s="191"/>
      <c r="AB24" s="191"/>
    </row>
    <row r="25" spans="1:28" ht="15.75" customHeight="1">
      <c r="A25" s="308">
        <v>2</v>
      </c>
      <c r="B25" s="1875" t="s">
        <v>1124</v>
      </c>
      <c r="C25" s="1875"/>
      <c r="D25" s="308">
        <v>1550</v>
      </c>
      <c r="E25" s="1907" t="s">
        <v>1646</v>
      </c>
      <c r="F25" s="1908"/>
      <c r="G25" s="1908"/>
      <c r="H25" s="1908"/>
      <c r="I25" s="1908"/>
      <c r="J25" s="1909"/>
      <c r="K25" s="191"/>
      <c r="L25" s="191"/>
      <c r="M25" s="191"/>
      <c r="N25" s="191"/>
      <c r="O25" s="241"/>
      <c r="P25" s="191"/>
      <c r="Q25" s="191"/>
      <c r="R25" s="191"/>
      <c r="S25" s="191"/>
      <c r="T25" s="191"/>
      <c r="U25" s="191"/>
      <c r="V25" s="191"/>
      <c r="W25" s="191"/>
      <c r="X25" s="191"/>
      <c r="Y25" s="191"/>
      <c r="Z25" s="191"/>
      <c r="AA25" s="191"/>
      <c r="AB25" s="191"/>
    </row>
    <row r="26" spans="1:28" ht="15.75" customHeight="1">
      <c r="A26" s="308">
        <v>3</v>
      </c>
      <c r="B26" s="1875"/>
      <c r="C26" s="1875"/>
      <c r="D26" s="612"/>
      <c r="E26" s="1906" t="s">
        <v>1491</v>
      </c>
      <c r="F26" s="1906"/>
      <c r="G26" s="1906"/>
      <c r="H26" s="1906"/>
      <c r="I26" s="1906"/>
      <c r="J26" s="1906"/>
      <c r="K26" s="191"/>
      <c r="L26" s="191"/>
      <c r="M26" s="191"/>
      <c r="N26" s="191"/>
      <c r="O26" s="241"/>
      <c r="P26" s="191"/>
      <c r="Q26" s="191"/>
      <c r="R26" s="191"/>
      <c r="S26" s="191"/>
      <c r="T26" s="191"/>
      <c r="U26" s="191"/>
      <c r="V26" s="191"/>
      <c r="W26" s="191"/>
      <c r="X26" s="191"/>
      <c r="Y26" s="191"/>
      <c r="Z26" s="191"/>
      <c r="AA26" s="191"/>
      <c r="AB26" s="191"/>
    </row>
    <row r="27" spans="1:28" ht="15.75" customHeight="1">
      <c r="A27" s="306" t="s">
        <v>586</v>
      </c>
      <c r="B27" s="611" t="s">
        <v>112</v>
      </c>
      <c r="C27" s="1379" t="s">
        <v>689</v>
      </c>
      <c r="D27" s="1379"/>
      <c r="E27" s="610" t="s">
        <v>419</v>
      </c>
      <c r="F27" s="1376" t="s">
        <v>688</v>
      </c>
      <c r="G27" s="1376"/>
      <c r="H27" s="1442" t="s">
        <v>687</v>
      </c>
      <c r="I27" s="1442"/>
      <c r="J27" s="610" t="s">
        <v>686</v>
      </c>
      <c r="K27" s="191"/>
      <c r="L27" s="191"/>
      <c r="M27" s="191"/>
      <c r="N27" s="191"/>
      <c r="O27" s="241"/>
      <c r="P27" s="191"/>
      <c r="Q27" s="191"/>
      <c r="R27" s="191"/>
      <c r="S27" s="191"/>
      <c r="T27" s="191"/>
      <c r="U27" s="191"/>
      <c r="V27" s="191"/>
      <c r="W27" s="191"/>
      <c r="X27" s="191"/>
      <c r="Y27" s="191"/>
      <c r="Z27" s="191"/>
      <c r="AA27" s="191"/>
      <c r="AB27" s="191"/>
    </row>
    <row r="28" spans="1:28" ht="15.75" customHeight="1">
      <c r="A28" s="308">
        <v>1</v>
      </c>
      <c r="B28" s="308">
        <v>26.5</v>
      </c>
      <c r="C28" s="1378">
        <v>1.4</v>
      </c>
      <c r="D28" s="1380"/>
      <c r="E28" s="308">
        <v>12000</v>
      </c>
      <c r="F28" s="1378" t="s">
        <v>1074</v>
      </c>
      <c r="G28" s="1380"/>
      <c r="H28" s="1904">
        <v>45538.520833333336</v>
      </c>
      <c r="I28" s="1905"/>
      <c r="J28" s="308">
        <v>9</v>
      </c>
      <c r="K28" s="191"/>
      <c r="L28" s="191"/>
      <c r="M28" s="191"/>
      <c r="N28" s="191"/>
      <c r="O28" s="241"/>
      <c r="P28" s="191"/>
      <c r="Q28" s="191"/>
      <c r="R28" s="191"/>
      <c r="S28" s="191"/>
      <c r="T28" s="191"/>
      <c r="U28" s="191"/>
      <c r="V28" s="191"/>
      <c r="W28" s="191"/>
      <c r="X28" s="191"/>
      <c r="Y28" s="191"/>
      <c r="Z28" s="191"/>
      <c r="AA28" s="191"/>
      <c r="AB28" s="191"/>
    </row>
    <row r="29" spans="1:28" ht="15.75" customHeight="1">
      <c r="A29" s="308"/>
      <c r="B29" s="308"/>
      <c r="C29" s="1875"/>
      <c r="D29" s="1875"/>
      <c r="E29" s="308"/>
      <c r="F29" s="1378"/>
      <c r="G29" s="1380"/>
      <c r="H29" s="1378"/>
      <c r="I29" s="1380"/>
      <c r="J29" s="308"/>
      <c r="K29" s="191"/>
      <c r="L29" s="191"/>
      <c r="M29" s="191"/>
      <c r="N29" s="191"/>
      <c r="O29" s="279"/>
      <c r="P29" s="279"/>
      <c r="Q29" s="191"/>
      <c r="R29" s="191"/>
      <c r="S29" s="191"/>
      <c r="T29" s="191"/>
      <c r="U29" s="191"/>
      <c r="V29" s="191"/>
      <c r="W29" s="191"/>
      <c r="X29" s="191"/>
      <c r="Y29" s="191"/>
      <c r="Z29" s="191"/>
      <c r="AA29" s="191"/>
      <c r="AB29" s="191"/>
    </row>
    <row r="30" spans="1:28" ht="15.75" customHeight="1">
      <c r="A30" s="308"/>
      <c r="B30" s="308"/>
      <c r="C30" s="1875"/>
      <c r="D30" s="1875"/>
      <c r="E30" s="308"/>
      <c r="F30" s="1378"/>
      <c r="G30" s="1380"/>
      <c r="H30" s="1378"/>
      <c r="I30" s="1380"/>
      <c r="J30" s="308"/>
      <c r="K30" s="191"/>
      <c r="L30" s="191"/>
      <c r="M30" s="239"/>
      <c r="N30" s="240"/>
      <c r="O30" s="276"/>
      <c r="P30" s="277"/>
      <c r="Q30" s="191"/>
      <c r="R30" s="191"/>
      <c r="S30" s="191"/>
      <c r="T30" s="191"/>
      <c r="U30" s="191"/>
      <c r="V30" s="191"/>
      <c r="W30" s="191"/>
      <c r="X30" s="191"/>
      <c r="Y30" s="191"/>
      <c r="Z30" s="191"/>
      <c r="AA30" s="191"/>
      <c r="AB30" s="191"/>
    </row>
    <row r="31" spans="1:28" ht="15.75" customHeight="1">
      <c r="A31" s="300" t="s">
        <v>422</v>
      </c>
      <c r="B31" s="298"/>
      <c r="C31" s="298"/>
      <c r="D31" s="1872"/>
      <c r="E31" s="1872"/>
      <c r="F31" s="309"/>
      <c r="G31" s="305"/>
      <c r="H31" s="235"/>
      <c r="I31" s="306"/>
      <c r="J31" s="306"/>
      <c r="K31" s="191"/>
      <c r="L31" s="191"/>
      <c r="M31" s="239"/>
      <c r="N31" s="240"/>
      <c r="O31" s="276"/>
      <c r="P31" s="277"/>
      <c r="Q31" s="191"/>
      <c r="R31" s="191"/>
      <c r="S31" s="191"/>
      <c r="T31" s="191"/>
      <c r="U31" s="191"/>
      <c r="V31" s="191"/>
      <c r="W31" s="191"/>
      <c r="X31" s="191"/>
      <c r="Y31" s="191"/>
      <c r="Z31" s="191"/>
      <c r="AA31" s="191"/>
      <c r="AB31" s="191"/>
    </row>
    <row r="32" spans="1:28" ht="15.75" customHeight="1">
      <c r="A32" s="235"/>
      <c r="B32" s="299" t="s">
        <v>423</v>
      </c>
      <c r="C32" s="418">
        <v>8</v>
      </c>
      <c r="D32" s="223"/>
      <c r="E32" s="223"/>
      <c r="F32" s="299" t="s">
        <v>425</v>
      </c>
      <c r="G32" s="418"/>
      <c r="H32" s="235"/>
      <c r="I32" s="306" t="s">
        <v>42</v>
      </c>
      <c r="J32" s="306" t="s">
        <v>12</v>
      </c>
      <c r="K32" s="191"/>
      <c r="L32" s="191"/>
      <c r="M32" s="239"/>
      <c r="N32" s="240"/>
      <c r="O32" s="276"/>
      <c r="P32" s="277"/>
      <c r="Q32" s="191"/>
      <c r="R32" s="191"/>
      <c r="S32" s="191"/>
      <c r="T32" s="191"/>
      <c r="U32" s="191"/>
      <c r="V32" s="191"/>
      <c r="W32" s="191"/>
      <c r="X32" s="191"/>
      <c r="Y32" s="191"/>
      <c r="Z32" s="191"/>
      <c r="AA32" s="191"/>
      <c r="AB32" s="191"/>
    </row>
    <row r="33" spans="1:28">
      <c r="A33" s="235"/>
      <c r="B33" s="299" t="s">
        <v>424</v>
      </c>
      <c r="C33" s="418">
        <v>1628</v>
      </c>
      <c r="D33" s="223"/>
      <c r="E33" s="223"/>
      <c r="F33" s="299" t="s">
        <v>426</v>
      </c>
      <c r="G33" s="418"/>
      <c r="H33" s="299" t="s">
        <v>431</v>
      </c>
      <c r="I33" s="1027">
        <v>0.45</v>
      </c>
      <c r="J33" s="418" t="s">
        <v>1009</v>
      </c>
      <c r="K33" s="191"/>
      <c r="L33" s="191"/>
      <c r="M33" s="239"/>
      <c r="N33" s="240"/>
      <c r="O33" s="241"/>
      <c r="P33" s="191"/>
      <c r="Q33" s="191"/>
      <c r="R33" s="191"/>
      <c r="S33" s="191"/>
      <c r="T33" s="191"/>
      <c r="U33" s="191"/>
      <c r="V33" s="191"/>
      <c r="W33" s="191"/>
      <c r="X33" s="191"/>
      <c r="Y33" s="191"/>
      <c r="Z33" s="191"/>
      <c r="AA33" s="191"/>
      <c r="AB33" s="191"/>
    </row>
    <row r="34" spans="1:28">
      <c r="A34" s="235"/>
      <c r="B34" s="299" t="s">
        <v>428</v>
      </c>
      <c r="C34" s="419">
        <v>95</v>
      </c>
      <c r="D34" s="223"/>
      <c r="E34" s="223"/>
      <c r="F34" s="299" t="s">
        <v>427</v>
      </c>
      <c r="G34" s="419"/>
      <c r="H34" s="299" t="s">
        <v>432</v>
      </c>
      <c r="I34" s="1027">
        <v>0.46</v>
      </c>
      <c r="J34" s="418" t="s">
        <v>1009</v>
      </c>
      <c r="K34" s="191"/>
      <c r="L34" s="191"/>
      <c r="M34" s="239"/>
      <c r="N34" s="240"/>
      <c r="O34" s="241"/>
      <c r="P34" s="191"/>
      <c r="Q34" s="191"/>
      <c r="R34" s="191"/>
      <c r="S34" s="191"/>
      <c r="T34" s="191"/>
      <c r="U34" s="191"/>
      <c r="V34" s="191"/>
      <c r="W34" s="191"/>
      <c r="X34" s="191"/>
      <c r="Y34" s="191"/>
      <c r="Z34" s="191"/>
      <c r="AA34" s="191"/>
      <c r="AB34" s="191"/>
    </row>
    <row r="35" spans="1:28" ht="14.25">
      <c r="A35" s="235"/>
      <c r="B35" s="299"/>
      <c r="C35" s="192"/>
      <c r="D35" s="300"/>
      <c r="E35" s="310"/>
      <c r="F35" s="302"/>
      <c r="G35" s="269"/>
      <c r="H35" s="300"/>
      <c r="I35" s="304"/>
      <c r="J35" s="224"/>
      <c r="K35" s="191"/>
      <c r="L35" s="191"/>
      <c r="M35" s="239"/>
      <c r="N35" s="240"/>
      <c r="O35" s="241"/>
      <c r="P35" s="191"/>
      <c r="Q35" s="191"/>
      <c r="R35" s="191"/>
      <c r="S35" s="191"/>
      <c r="T35" s="191"/>
      <c r="U35" s="191"/>
      <c r="V35" s="191"/>
      <c r="W35" s="191"/>
      <c r="X35" s="191"/>
      <c r="Y35" s="191"/>
      <c r="Z35" s="191"/>
      <c r="AA35" s="191"/>
      <c r="AB35" s="191"/>
    </row>
    <row r="36" spans="1:28" ht="15" thickBot="1">
      <c r="A36" s="288"/>
      <c r="B36" s="288"/>
      <c r="C36" s="289"/>
      <c r="D36" s="194"/>
      <c r="E36" s="195" t="s">
        <v>365</v>
      </c>
      <c r="F36" s="193"/>
      <c r="G36" s="290"/>
      <c r="H36" s="194"/>
      <c r="I36" s="291"/>
      <c r="J36" s="223"/>
      <c r="K36" s="191"/>
      <c r="L36" s="191"/>
      <c r="M36" s="239"/>
      <c r="N36" s="240"/>
      <c r="O36" s="241"/>
      <c r="P36" s="191"/>
      <c r="Q36" s="191"/>
      <c r="R36" s="191"/>
      <c r="S36" s="191"/>
      <c r="T36" s="191"/>
      <c r="U36" s="191"/>
      <c r="V36" s="191"/>
      <c r="W36" s="191"/>
      <c r="X36" s="191"/>
      <c r="Y36" s="191"/>
      <c r="Z36" s="191"/>
      <c r="AA36" s="191"/>
      <c r="AB36" s="191"/>
    </row>
    <row r="37" spans="1:28" s="754" customFormat="1" ht="18" customHeight="1">
      <c r="A37" s="1863" t="s">
        <v>743</v>
      </c>
      <c r="B37" s="1866" t="s">
        <v>744</v>
      </c>
      <c r="C37" s="1866" t="s">
        <v>745</v>
      </c>
      <c r="D37" s="1869" t="s">
        <v>746</v>
      </c>
      <c r="E37" s="1866" t="s">
        <v>747</v>
      </c>
      <c r="F37" s="1876" t="s">
        <v>748</v>
      </c>
      <c r="G37" s="1876" t="s">
        <v>749</v>
      </c>
      <c r="H37" s="1879" t="s">
        <v>750</v>
      </c>
      <c r="I37" s="1879" t="s">
        <v>751</v>
      </c>
      <c r="J37" s="753"/>
      <c r="K37" s="753"/>
      <c r="L37" s="753"/>
      <c r="M37" s="753"/>
      <c r="N37" s="753"/>
      <c r="O37" s="753"/>
      <c r="P37" s="753"/>
      <c r="Q37" s="753"/>
      <c r="R37" s="753"/>
      <c r="S37" s="753"/>
      <c r="T37" s="753"/>
      <c r="U37" s="753"/>
      <c r="V37" s="753"/>
      <c r="W37" s="753"/>
      <c r="X37" s="753"/>
      <c r="Y37" s="753"/>
      <c r="Z37" s="753"/>
      <c r="AA37" s="753"/>
    </row>
    <row r="38" spans="1:28" s="754" customFormat="1">
      <c r="A38" s="1864"/>
      <c r="B38" s="1867"/>
      <c r="C38" s="1867"/>
      <c r="D38" s="1870"/>
      <c r="E38" s="1867"/>
      <c r="F38" s="1877"/>
      <c r="G38" s="1877"/>
      <c r="H38" s="1880"/>
      <c r="I38" s="1882"/>
      <c r="J38" s="753"/>
      <c r="K38" s="753"/>
      <c r="L38" s="753"/>
      <c r="M38" s="753"/>
      <c r="N38" s="753"/>
      <c r="O38" s="753"/>
      <c r="P38" s="753"/>
      <c r="Q38" s="753"/>
      <c r="R38" s="753"/>
      <c r="S38" s="753"/>
      <c r="T38" s="753"/>
      <c r="U38" s="753"/>
      <c r="V38" s="753"/>
      <c r="W38" s="753"/>
      <c r="X38" s="753"/>
      <c r="Y38" s="753"/>
      <c r="Z38" s="753"/>
      <c r="AA38" s="753"/>
    </row>
    <row r="39" spans="1:28" s="754" customFormat="1" ht="13.5" thickBot="1">
      <c r="A39" s="1865"/>
      <c r="B39" s="1868"/>
      <c r="C39" s="1868"/>
      <c r="D39" s="1871"/>
      <c r="E39" s="1868"/>
      <c r="F39" s="1878"/>
      <c r="G39" s="1878"/>
      <c r="H39" s="1881"/>
      <c r="I39" s="1883"/>
      <c r="J39" s="753"/>
      <c r="K39" s="753"/>
      <c r="L39" s="753"/>
      <c r="M39" s="753"/>
      <c r="N39" s="753"/>
      <c r="O39" s="753"/>
      <c r="P39" s="753"/>
      <c r="Q39" s="753"/>
      <c r="R39" s="753"/>
      <c r="S39" s="753"/>
      <c r="T39" s="753"/>
      <c r="U39" s="753"/>
      <c r="V39" s="753"/>
      <c r="W39" s="753"/>
      <c r="X39" s="753"/>
      <c r="Y39" s="753"/>
      <c r="Z39" s="753"/>
      <c r="AA39" s="753"/>
    </row>
    <row r="40" spans="1:28">
      <c r="A40" s="212"/>
      <c r="B40" s="755" t="s">
        <v>1076</v>
      </c>
      <c r="C40" s="755">
        <v>0.45</v>
      </c>
      <c r="D40" s="755"/>
      <c r="E40" s="213">
        <f>IF(C40="","",C40)</f>
        <v>0.45</v>
      </c>
      <c r="F40" s="246">
        <f t="shared" ref="F40:F103" si="0">IF(E40="","",$G$40-E40)</f>
        <v>1640.55</v>
      </c>
      <c r="G40" s="246">
        <f>H18</f>
        <v>1641</v>
      </c>
      <c r="H40" s="756"/>
      <c r="I40" s="213"/>
      <c r="J40" s="191"/>
      <c r="K40" s="191"/>
      <c r="L40" s="191"/>
      <c r="M40" s="191"/>
      <c r="N40" s="191"/>
      <c r="O40" s="243"/>
      <c r="P40" s="191"/>
      <c r="Q40" s="191"/>
      <c r="R40" s="191"/>
      <c r="S40" s="191"/>
      <c r="T40" s="191"/>
      <c r="U40" s="191"/>
      <c r="V40" s="191"/>
      <c r="W40" s="191"/>
      <c r="X40" s="191"/>
      <c r="Y40" s="191"/>
      <c r="Z40" s="191"/>
      <c r="AA40" s="191"/>
    </row>
    <row r="41" spans="1:28">
      <c r="A41" s="212"/>
      <c r="B41" s="426" t="s">
        <v>1077</v>
      </c>
      <c r="C41" s="426">
        <v>0.46</v>
      </c>
      <c r="D41" s="426"/>
      <c r="E41" s="213">
        <f t="shared" ref="E41:E104" si="1">IF(C41="","",IF(D41="O",E40,E40+C41))</f>
        <v>0.91</v>
      </c>
      <c r="F41" s="246">
        <f t="shared" si="0"/>
        <v>1640.09</v>
      </c>
      <c r="G41" s="246">
        <f t="shared" ref="G41:G104" si="2">IF(E41="","",$G$40-E40)</f>
        <v>1640.55</v>
      </c>
      <c r="H41" s="972"/>
      <c r="I41" s="213"/>
      <c r="J41" s="191"/>
      <c r="K41" s="191"/>
      <c r="L41" s="191"/>
      <c r="M41" s="191"/>
      <c r="N41" s="191"/>
      <c r="O41" s="191"/>
      <c r="P41" s="191"/>
      <c r="Q41" s="191"/>
      <c r="R41" s="191"/>
      <c r="S41" s="191"/>
      <c r="T41" s="191"/>
      <c r="U41" s="191"/>
      <c r="V41" s="191"/>
      <c r="W41" s="191"/>
      <c r="X41" s="191"/>
      <c r="Y41" s="191"/>
      <c r="Z41" s="191"/>
      <c r="AA41" s="191"/>
    </row>
    <row r="42" spans="1:28">
      <c r="A42" s="212">
        <v>1</v>
      </c>
      <c r="B42" s="426" t="s">
        <v>1436</v>
      </c>
      <c r="C42" s="426">
        <v>11.81</v>
      </c>
      <c r="D42" s="426"/>
      <c r="E42" s="213">
        <f t="shared" si="1"/>
        <v>12.72</v>
      </c>
      <c r="F42" s="247">
        <f t="shared" si="0"/>
        <v>1628.28</v>
      </c>
      <c r="G42" s="246">
        <f t="shared" si="2"/>
        <v>1640.09</v>
      </c>
      <c r="H42" s="257"/>
      <c r="I42" s="213"/>
      <c r="J42" s="191"/>
      <c r="K42" s="191"/>
      <c r="L42" s="191"/>
      <c r="M42" s="191"/>
      <c r="N42" s="191"/>
      <c r="O42" s="191"/>
      <c r="P42" s="191"/>
      <c r="Q42" s="191"/>
      <c r="R42" s="191"/>
      <c r="S42" s="191"/>
      <c r="T42" s="191"/>
      <c r="U42" s="191"/>
      <c r="V42" s="191"/>
      <c r="W42" s="191"/>
      <c r="X42" s="191"/>
      <c r="Y42" s="191"/>
      <c r="Z42" s="191"/>
      <c r="AA42" s="191"/>
    </row>
    <row r="43" spans="1:28">
      <c r="A43" s="212">
        <v>2</v>
      </c>
      <c r="B43" s="426" t="s">
        <v>1436</v>
      </c>
      <c r="C43" s="426">
        <v>11.8</v>
      </c>
      <c r="D43" s="426"/>
      <c r="E43" s="213">
        <f t="shared" si="1"/>
        <v>24.520000000000003</v>
      </c>
      <c r="F43" s="246">
        <f t="shared" si="0"/>
        <v>1616.48</v>
      </c>
      <c r="G43" s="246">
        <f t="shared" si="2"/>
        <v>1628.28</v>
      </c>
      <c r="H43" s="972"/>
      <c r="I43" s="213">
        <f>IF(C43="","",IF(D43="O",I42,$C$12*C43))</f>
        <v>0.24190000000000003</v>
      </c>
      <c r="J43" s="191"/>
      <c r="K43" s="191"/>
      <c r="L43" s="191"/>
      <c r="M43" s="191"/>
      <c r="N43" s="191"/>
      <c r="O43" s="191"/>
      <c r="P43" s="191"/>
      <c r="Q43" s="191"/>
      <c r="R43" s="191"/>
      <c r="S43" s="191"/>
      <c r="T43" s="191"/>
      <c r="U43" s="191"/>
      <c r="V43" s="191"/>
      <c r="W43" s="191"/>
      <c r="X43" s="191"/>
      <c r="Y43" s="191"/>
      <c r="Z43" s="191"/>
      <c r="AA43" s="191"/>
    </row>
    <row r="44" spans="1:28">
      <c r="A44" s="212">
        <f>A43+1</f>
        <v>3</v>
      </c>
      <c r="B44" s="426" t="s">
        <v>1436</v>
      </c>
      <c r="C44" s="426">
        <v>11.8</v>
      </c>
      <c r="D44" s="426"/>
      <c r="E44" s="213">
        <f t="shared" si="1"/>
        <v>36.320000000000007</v>
      </c>
      <c r="F44" s="246">
        <f t="shared" si="0"/>
        <v>1604.68</v>
      </c>
      <c r="G44" s="246">
        <f t="shared" si="2"/>
        <v>1616.48</v>
      </c>
      <c r="H44" s="972"/>
      <c r="I44" s="213">
        <f t="shared" ref="I44:I106" si="3">IF(C44="","",IF(D44="O",I43,$C$12*C44+I43))</f>
        <v>0.48380000000000006</v>
      </c>
      <c r="J44" s="191"/>
      <c r="K44" s="191"/>
      <c r="L44" s="191"/>
      <c r="M44" s="191"/>
      <c r="N44" s="191"/>
      <c r="O44" s="191"/>
      <c r="P44" s="191"/>
      <c r="Q44" s="191"/>
      <c r="R44" s="191"/>
      <c r="S44" s="191"/>
      <c r="T44" s="191"/>
      <c r="U44" s="191"/>
      <c r="V44" s="191"/>
      <c r="W44" s="191"/>
      <c r="X44" s="191"/>
      <c r="Y44" s="191"/>
      <c r="Z44" s="191"/>
      <c r="AA44" s="191"/>
    </row>
    <row r="45" spans="1:28">
      <c r="A45" s="212">
        <f t="shared" ref="A45:A108" si="4">A44+1</f>
        <v>4</v>
      </c>
      <c r="B45" s="426" t="s">
        <v>1436</v>
      </c>
      <c r="C45" s="426">
        <v>11.79</v>
      </c>
      <c r="D45" s="426"/>
      <c r="E45" s="213">
        <f t="shared" si="1"/>
        <v>48.110000000000007</v>
      </c>
      <c r="F45" s="246">
        <f t="shared" si="0"/>
        <v>1592.89</v>
      </c>
      <c r="G45" s="246">
        <f t="shared" si="2"/>
        <v>1604.68</v>
      </c>
      <c r="H45" s="972"/>
      <c r="I45" s="213">
        <f t="shared" si="3"/>
        <v>0.725495</v>
      </c>
      <c r="J45" s="191"/>
      <c r="K45" s="191"/>
      <c r="L45" s="191"/>
      <c r="M45" s="191"/>
      <c r="N45" s="191"/>
      <c r="O45" s="191"/>
      <c r="P45" s="191"/>
      <c r="Q45" s="191"/>
      <c r="R45" s="191"/>
      <c r="S45" s="191"/>
      <c r="T45" s="191"/>
      <c r="U45" s="191"/>
      <c r="V45" s="191"/>
      <c r="W45" s="191"/>
      <c r="X45" s="191"/>
      <c r="Y45" s="191"/>
      <c r="Z45" s="191"/>
      <c r="AA45" s="191"/>
    </row>
    <row r="46" spans="1:28">
      <c r="A46" s="212">
        <f t="shared" si="4"/>
        <v>5</v>
      </c>
      <c r="B46" s="426" t="s">
        <v>1436</v>
      </c>
      <c r="C46" s="426">
        <v>11.79</v>
      </c>
      <c r="D46" s="426"/>
      <c r="E46" s="213">
        <f t="shared" si="1"/>
        <v>59.900000000000006</v>
      </c>
      <c r="F46" s="246">
        <f t="shared" si="0"/>
        <v>1581.1</v>
      </c>
      <c r="G46" s="246">
        <f t="shared" si="2"/>
        <v>1592.89</v>
      </c>
      <c r="H46" s="972"/>
      <c r="I46" s="213">
        <f t="shared" si="3"/>
        <v>0.96718999999999999</v>
      </c>
      <c r="J46" s="191"/>
      <c r="K46" s="191"/>
      <c r="L46" s="191"/>
      <c r="M46" s="191"/>
      <c r="N46" s="191"/>
      <c r="O46" s="191"/>
      <c r="P46" s="191"/>
      <c r="Q46" s="191"/>
      <c r="R46" s="191"/>
      <c r="S46" s="191"/>
      <c r="T46" s="191"/>
      <c r="U46" s="191"/>
      <c r="V46" s="191"/>
      <c r="W46" s="191"/>
      <c r="X46" s="191"/>
      <c r="Y46" s="191"/>
      <c r="Z46" s="191"/>
      <c r="AA46" s="191"/>
    </row>
    <row r="47" spans="1:28">
      <c r="A47" s="212">
        <f t="shared" si="4"/>
        <v>6</v>
      </c>
      <c r="B47" s="426" t="s">
        <v>1436</v>
      </c>
      <c r="C47" s="426">
        <v>11.81</v>
      </c>
      <c r="D47" s="426"/>
      <c r="E47" s="213">
        <f t="shared" si="1"/>
        <v>71.710000000000008</v>
      </c>
      <c r="F47" s="246">
        <f t="shared" si="0"/>
        <v>1569.29</v>
      </c>
      <c r="G47" s="246">
        <f t="shared" si="2"/>
        <v>1581.1</v>
      </c>
      <c r="H47" s="972"/>
      <c r="I47" s="213">
        <f t="shared" si="3"/>
        <v>1.209295</v>
      </c>
      <c r="J47" s="191"/>
      <c r="K47" s="191"/>
      <c r="L47" s="191"/>
      <c r="M47" s="191"/>
      <c r="N47" s="191"/>
      <c r="O47" s="191"/>
      <c r="P47" s="191"/>
      <c r="Q47" s="191"/>
      <c r="R47" s="191"/>
      <c r="S47" s="191"/>
      <c r="T47" s="191"/>
      <c r="U47" s="191"/>
      <c r="V47" s="191"/>
      <c r="W47" s="191"/>
      <c r="X47" s="191"/>
      <c r="Y47" s="191"/>
      <c r="Z47" s="191"/>
      <c r="AA47" s="191"/>
    </row>
    <row r="48" spans="1:28">
      <c r="A48" s="212">
        <f t="shared" si="4"/>
        <v>7</v>
      </c>
      <c r="B48" s="426" t="s">
        <v>1436</v>
      </c>
      <c r="C48" s="426">
        <v>11.8</v>
      </c>
      <c r="D48" s="426"/>
      <c r="E48" s="213">
        <f t="shared" si="1"/>
        <v>83.51</v>
      </c>
      <c r="F48" s="246">
        <f t="shared" si="0"/>
        <v>1557.49</v>
      </c>
      <c r="G48" s="246">
        <f t="shared" si="2"/>
        <v>1569.29</v>
      </c>
      <c r="H48" s="972"/>
      <c r="I48" s="213">
        <f t="shared" si="3"/>
        <v>1.451195</v>
      </c>
      <c r="J48" s="191"/>
      <c r="K48" s="191"/>
      <c r="L48" s="191"/>
      <c r="M48" s="191"/>
      <c r="N48" s="191"/>
      <c r="O48" s="191"/>
      <c r="P48" s="191"/>
      <c r="Q48" s="191"/>
      <c r="R48" s="191"/>
      <c r="S48" s="191"/>
      <c r="T48" s="191"/>
      <c r="U48" s="191"/>
      <c r="V48" s="191"/>
      <c r="W48" s="191"/>
      <c r="X48" s="191"/>
      <c r="Y48" s="191"/>
      <c r="Z48" s="191"/>
      <c r="AA48" s="191"/>
    </row>
    <row r="49" spans="1:27">
      <c r="A49" s="212">
        <f t="shared" si="4"/>
        <v>8</v>
      </c>
      <c r="B49" s="426" t="s">
        <v>1436</v>
      </c>
      <c r="C49" s="426">
        <v>11.8</v>
      </c>
      <c r="D49" s="426"/>
      <c r="E49" s="213">
        <f t="shared" si="1"/>
        <v>95.31</v>
      </c>
      <c r="F49" s="246">
        <f t="shared" si="0"/>
        <v>1545.69</v>
      </c>
      <c r="G49" s="246">
        <f t="shared" si="2"/>
        <v>1557.49</v>
      </c>
      <c r="H49" s="972"/>
      <c r="I49" s="213">
        <f t="shared" si="3"/>
        <v>1.693095</v>
      </c>
      <c r="J49" s="191"/>
      <c r="K49" s="191"/>
      <c r="L49" s="191"/>
      <c r="M49" s="191"/>
      <c r="N49" s="191"/>
      <c r="O49" s="191"/>
      <c r="P49" s="191"/>
      <c r="Q49" s="191"/>
      <c r="R49" s="191"/>
      <c r="S49" s="191"/>
      <c r="T49" s="191"/>
      <c r="U49" s="191"/>
      <c r="V49" s="191"/>
      <c r="W49" s="191"/>
      <c r="X49" s="191"/>
      <c r="Y49" s="191"/>
      <c r="Z49" s="191"/>
      <c r="AA49" s="191"/>
    </row>
    <row r="50" spans="1:27">
      <c r="A50" s="212">
        <f t="shared" si="4"/>
        <v>9</v>
      </c>
      <c r="B50" s="426" t="s">
        <v>1436</v>
      </c>
      <c r="C50" s="426">
        <v>11.81</v>
      </c>
      <c r="D50" s="426"/>
      <c r="E50" s="213">
        <f t="shared" si="1"/>
        <v>107.12</v>
      </c>
      <c r="F50" s="246">
        <f t="shared" si="0"/>
        <v>1533.88</v>
      </c>
      <c r="G50" s="246">
        <f t="shared" si="2"/>
        <v>1545.69</v>
      </c>
      <c r="H50" s="972"/>
      <c r="I50" s="213">
        <f t="shared" si="3"/>
        <v>1.9352</v>
      </c>
      <c r="J50" s="191"/>
      <c r="K50" s="191"/>
      <c r="L50" s="191"/>
      <c r="M50" s="191"/>
      <c r="N50" s="191"/>
      <c r="O50" s="191"/>
      <c r="P50" s="191"/>
      <c r="Q50" s="191"/>
      <c r="R50" s="191"/>
      <c r="S50" s="191"/>
      <c r="T50" s="191"/>
      <c r="U50" s="191"/>
      <c r="V50" s="191"/>
      <c r="W50" s="191"/>
      <c r="X50" s="191"/>
      <c r="Y50" s="191"/>
      <c r="Z50" s="191"/>
      <c r="AA50" s="191"/>
    </row>
    <row r="51" spans="1:27">
      <c r="A51" s="212">
        <f t="shared" si="4"/>
        <v>10</v>
      </c>
      <c r="B51" s="426" t="s">
        <v>1436</v>
      </c>
      <c r="C51" s="426">
        <v>11.81</v>
      </c>
      <c r="D51" s="426"/>
      <c r="E51" s="213">
        <f t="shared" si="1"/>
        <v>118.93</v>
      </c>
      <c r="F51" s="246">
        <f t="shared" si="0"/>
        <v>1522.07</v>
      </c>
      <c r="G51" s="246">
        <f t="shared" si="2"/>
        <v>1533.88</v>
      </c>
      <c r="H51" s="972"/>
      <c r="I51" s="213">
        <f t="shared" si="3"/>
        <v>2.177305</v>
      </c>
      <c r="J51" s="191"/>
      <c r="K51" s="191"/>
      <c r="L51" s="191"/>
      <c r="M51" s="191"/>
      <c r="N51" s="191"/>
      <c r="O51" s="191"/>
      <c r="P51" s="191"/>
      <c r="Q51" s="191"/>
      <c r="R51" s="191"/>
      <c r="S51" s="191"/>
      <c r="T51" s="191"/>
      <c r="U51" s="191"/>
      <c r="V51" s="191"/>
      <c r="W51" s="191"/>
      <c r="X51" s="191"/>
      <c r="Y51" s="191"/>
      <c r="Z51" s="191"/>
      <c r="AA51" s="191"/>
    </row>
    <row r="52" spans="1:27">
      <c r="A52" s="212">
        <f t="shared" si="4"/>
        <v>11</v>
      </c>
      <c r="B52" s="426" t="s">
        <v>1436</v>
      </c>
      <c r="C52" s="426">
        <v>11.8</v>
      </c>
      <c r="D52" s="426"/>
      <c r="E52" s="213">
        <f t="shared" si="1"/>
        <v>130.73000000000002</v>
      </c>
      <c r="F52" s="246">
        <f t="shared" si="0"/>
        <v>1510.27</v>
      </c>
      <c r="G52" s="246">
        <f t="shared" si="2"/>
        <v>1522.07</v>
      </c>
      <c r="H52" s="972"/>
      <c r="I52" s="213">
        <f t="shared" si="3"/>
        <v>2.4192050000000003</v>
      </c>
      <c r="J52" s="191"/>
      <c r="K52" s="191"/>
      <c r="L52" s="191"/>
      <c r="M52" s="191"/>
      <c r="N52" s="191"/>
      <c r="O52" s="191"/>
      <c r="P52" s="191"/>
      <c r="Q52" s="191"/>
      <c r="R52" s="191"/>
      <c r="S52" s="191"/>
      <c r="T52" s="191"/>
      <c r="U52" s="191"/>
      <c r="V52" s="191"/>
      <c r="W52" s="191"/>
      <c r="X52" s="191"/>
      <c r="Y52" s="191"/>
      <c r="Z52" s="191"/>
      <c r="AA52" s="191"/>
    </row>
    <row r="53" spans="1:27">
      <c r="A53" s="212">
        <f t="shared" si="4"/>
        <v>12</v>
      </c>
      <c r="B53" s="426" t="s">
        <v>1436</v>
      </c>
      <c r="C53" s="426">
        <v>11.81</v>
      </c>
      <c r="D53" s="426"/>
      <c r="E53" s="213">
        <f t="shared" si="1"/>
        <v>142.54000000000002</v>
      </c>
      <c r="F53" s="246">
        <f t="shared" si="0"/>
        <v>1498.46</v>
      </c>
      <c r="G53" s="246">
        <f t="shared" si="2"/>
        <v>1510.27</v>
      </c>
      <c r="H53" s="972"/>
      <c r="I53" s="213">
        <f t="shared" si="3"/>
        <v>2.6613100000000003</v>
      </c>
      <c r="J53" s="191"/>
      <c r="K53" s="191"/>
      <c r="L53" s="191"/>
      <c r="M53" s="191"/>
      <c r="N53" s="191"/>
      <c r="O53" s="191"/>
      <c r="P53" s="191"/>
      <c r="Q53" s="191"/>
      <c r="R53" s="191"/>
      <c r="S53" s="191"/>
      <c r="T53" s="191"/>
      <c r="U53" s="191"/>
      <c r="V53" s="191"/>
      <c r="W53" s="191"/>
      <c r="X53" s="191"/>
      <c r="Y53" s="191"/>
      <c r="Z53" s="191"/>
      <c r="AA53" s="191"/>
    </row>
    <row r="54" spans="1:27">
      <c r="A54" s="212">
        <f t="shared" si="4"/>
        <v>13</v>
      </c>
      <c r="B54" s="426" t="s">
        <v>1436</v>
      </c>
      <c r="C54" s="426">
        <v>11.8</v>
      </c>
      <c r="D54" s="426"/>
      <c r="E54" s="213">
        <f t="shared" si="1"/>
        <v>154.34000000000003</v>
      </c>
      <c r="F54" s="246">
        <f t="shared" si="0"/>
        <v>1486.6599999999999</v>
      </c>
      <c r="G54" s="246">
        <f t="shared" si="2"/>
        <v>1498.46</v>
      </c>
      <c r="H54" s="972"/>
      <c r="I54" s="213">
        <f t="shared" si="3"/>
        <v>2.9032100000000005</v>
      </c>
      <c r="J54" s="191"/>
      <c r="K54" s="191"/>
      <c r="L54" s="191"/>
      <c r="M54" s="191"/>
      <c r="N54" s="191"/>
      <c r="O54" s="191"/>
      <c r="P54" s="191"/>
      <c r="Q54" s="191"/>
      <c r="R54" s="191"/>
      <c r="S54" s="191"/>
      <c r="T54" s="191"/>
      <c r="U54" s="191"/>
      <c r="V54" s="191"/>
      <c r="W54" s="191"/>
      <c r="X54" s="191"/>
      <c r="Y54" s="191"/>
      <c r="Z54" s="191"/>
      <c r="AA54" s="191"/>
    </row>
    <row r="55" spans="1:27">
      <c r="A55" s="212">
        <f t="shared" si="4"/>
        <v>14</v>
      </c>
      <c r="B55" s="426" t="s">
        <v>1436</v>
      </c>
      <c r="C55" s="426">
        <v>11.8</v>
      </c>
      <c r="D55" s="426"/>
      <c r="E55" s="213">
        <f t="shared" si="1"/>
        <v>166.14000000000004</v>
      </c>
      <c r="F55" s="246">
        <f t="shared" si="0"/>
        <v>1474.86</v>
      </c>
      <c r="G55" s="246">
        <f t="shared" si="2"/>
        <v>1486.6599999999999</v>
      </c>
      <c r="H55" s="972"/>
      <c r="I55" s="213">
        <f t="shared" si="3"/>
        <v>3.1451100000000007</v>
      </c>
      <c r="J55" s="191"/>
      <c r="K55" s="191"/>
      <c r="L55" s="191"/>
      <c r="M55" s="191"/>
      <c r="N55" s="191"/>
      <c r="O55" s="191"/>
      <c r="P55" s="191"/>
      <c r="Q55" s="191"/>
      <c r="R55" s="191"/>
      <c r="S55" s="191"/>
      <c r="T55" s="191"/>
      <c r="U55" s="191"/>
      <c r="V55" s="191"/>
      <c r="W55" s="191"/>
      <c r="X55" s="191"/>
      <c r="Y55" s="191"/>
      <c r="Z55" s="191"/>
      <c r="AA55" s="191"/>
    </row>
    <row r="56" spans="1:27">
      <c r="A56" s="212">
        <f t="shared" si="4"/>
        <v>15</v>
      </c>
      <c r="B56" s="426" t="s">
        <v>1436</v>
      </c>
      <c r="C56" s="426">
        <v>11.81</v>
      </c>
      <c r="D56" s="426"/>
      <c r="E56" s="213">
        <f t="shared" si="1"/>
        <v>177.95000000000005</v>
      </c>
      <c r="F56" s="246">
        <f t="shared" si="0"/>
        <v>1463.05</v>
      </c>
      <c r="G56" s="246">
        <f t="shared" si="2"/>
        <v>1474.86</v>
      </c>
      <c r="H56" s="972"/>
      <c r="I56" s="213">
        <f t="shared" si="3"/>
        <v>3.3872150000000008</v>
      </c>
      <c r="J56" s="191"/>
      <c r="K56" s="191"/>
      <c r="L56" s="191"/>
      <c r="M56" s="191"/>
      <c r="N56" s="191"/>
      <c r="O56" s="191"/>
      <c r="P56" s="191"/>
      <c r="Q56" s="191"/>
      <c r="R56" s="191"/>
      <c r="S56" s="191"/>
      <c r="T56" s="191"/>
      <c r="U56" s="191"/>
      <c r="V56" s="191"/>
      <c r="W56" s="191"/>
      <c r="X56" s="191"/>
      <c r="Y56" s="191"/>
      <c r="Z56" s="191"/>
      <c r="AA56" s="191"/>
    </row>
    <row r="57" spans="1:27">
      <c r="A57" s="212">
        <f t="shared" si="4"/>
        <v>16</v>
      </c>
      <c r="B57" s="426" t="s">
        <v>1436</v>
      </c>
      <c r="C57" s="426">
        <v>11.81</v>
      </c>
      <c r="D57" s="426"/>
      <c r="E57" s="213">
        <f t="shared" si="1"/>
        <v>189.76000000000005</v>
      </c>
      <c r="F57" s="246">
        <f t="shared" si="0"/>
        <v>1451.24</v>
      </c>
      <c r="G57" s="246">
        <f t="shared" si="2"/>
        <v>1463.05</v>
      </c>
      <c r="H57" s="972"/>
      <c r="I57" s="213">
        <f t="shared" si="3"/>
        <v>3.6293200000000008</v>
      </c>
      <c r="J57" s="191"/>
      <c r="K57" s="191"/>
      <c r="L57" s="191"/>
      <c r="M57" s="191"/>
      <c r="N57" s="191"/>
      <c r="O57" s="191"/>
      <c r="P57" s="191"/>
      <c r="Q57" s="191"/>
      <c r="R57" s="191"/>
      <c r="S57" s="191"/>
      <c r="T57" s="191"/>
      <c r="U57" s="191"/>
      <c r="V57" s="191"/>
      <c r="W57" s="191"/>
      <c r="X57" s="191"/>
      <c r="Y57" s="191"/>
      <c r="Z57" s="191"/>
      <c r="AA57" s="191"/>
    </row>
    <row r="58" spans="1:27">
      <c r="A58" s="212">
        <f t="shared" si="4"/>
        <v>17</v>
      </c>
      <c r="B58" s="426" t="s">
        <v>1436</v>
      </c>
      <c r="C58" s="426">
        <v>11.81</v>
      </c>
      <c r="D58" s="426"/>
      <c r="E58" s="213">
        <f t="shared" si="1"/>
        <v>201.57000000000005</v>
      </c>
      <c r="F58" s="246">
        <f t="shared" si="0"/>
        <v>1439.4299999999998</v>
      </c>
      <c r="G58" s="246">
        <f t="shared" si="2"/>
        <v>1451.24</v>
      </c>
      <c r="H58" s="972"/>
      <c r="I58" s="213">
        <f t="shared" si="3"/>
        <v>3.8714250000000008</v>
      </c>
      <c r="J58" s="191"/>
      <c r="K58" s="191"/>
      <c r="L58" s="191"/>
      <c r="M58" s="191"/>
      <c r="N58" s="191"/>
      <c r="O58" s="191"/>
      <c r="P58" s="191"/>
      <c r="Q58" s="191"/>
      <c r="R58" s="191"/>
      <c r="S58" s="191"/>
      <c r="T58" s="191"/>
      <c r="U58" s="191"/>
      <c r="V58" s="191"/>
      <c r="W58" s="191"/>
      <c r="X58" s="191"/>
      <c r="Y58" s="191"/>
      <c r="Z58" s="191"/>
      <c r="AA58" s="191"/>
    </row>
    <row r="59" spans="1:27">
      <c r="A59" s="212">
        <f t="shared" si="4"/>
        <v>18</v>
      </c>
      <c r="B59" s="426" t="s">
        <v>1436</v>
      </c>
      <c r="C59" s="426">
        <v>11.81</v>
      </c>
      <c r="D59" s="426"/>
      <c r="E59" s="213">
        <f t="shared" si="1"/>
        <v>213.38000000000005</v>
      </c>
      <c r="F59" s="246">
        <f t="shared" si="0"/>
        <v>1427.62</v>
      </c>
      <c r="G59" s="246">
        <f t="shared" si="2"/>
        <v>1439.4299999999998</v>
      </c>
      <c r="H59" s="972"/>
      <c r="I59" s="213">
        <f t="shared" si="3"/>
        <v>4.1135300000000008</v>
      </c>
      <c r="J59" s="191"/>
      <c r="K59" s="191"/>
      <c r="L59" s="191"/>
      <c r="M59" s="191"/>
      <c r="N59" s="191"/>
      <c r="O59" s="191"/>
      <c r="P59" s="191"/>
      <c r="Q59" s="191"/>
      <c r="R59" s="191"/>
      <c r="S59" s="191"/>
      <c r="T59" s="191"/>
      <c r="U59" s="191"/>
      <c r="V59" s="191"/>
      <c r="W59" s="191"/>
      <c r="X59" s="191"/>
      <c r="Y59" s="191"/>
      <c r="Z59" s="191"/>
      <c r="AA59" s="191"/>
    </row>
    <row r="60" spans="1:27">
      <c r="A60" s="212">
        <f t="shared" si="4"/>
        <v>19</v>
      </c>
      <c r="B60" s="426" t="s">
        <v>1436</v>
      </c>
      <c r="C60" s="426">
        <v>11.8</v>
      </c>
      <c r="D60" s="426"/>
      <c r="E60" s="213">
        <f t="shared" si="1"/>
        <v>225.18000000000006</v>
      </c>
      <c r="F60" s="246">
        <f t="shared" si="0"/>
        <v>1415.82</v>
      </c>
      <c r="G60" s="246">
        <f t="shared" si="2"/>
        <v>1427.62</v>
      </c>
      <c r="H60" s="972"/>
      <c r="I60" s="213">
        <f t="shared" si="3"/>
        <v>4.355430000000001</v>
      </c>
      <c r="J60" s="191"/>
      <c r="K60" s="191"/>
      <c r="L60" s="191"/>
      <c r="M60" s="191"/>
      <c r="N60" s="191"/>
      <c r="O60" s="191"/>
      <c r="P60" s="191"/>
      <c r="Q60" s="191"/>
      <c r="R60" s="191"/>
      <c r="S60" s="191"/>
      <c r="T60" s="191"/>
      <c r="U60" s="191"/>
      <c r="V60" s="191"/>
      <c r="W60" s="191"/>
      <c r="X60" s="191"/>
      <c r="Y60" s="191"/>
      <c r="Z60" s="191"/>
      <c r="AA60" s="191"/>
    </row>
    <row r="61" spans="1:27">
      <c r="A61" s="212">
        <f t="shared" si="4"/>
        <v>20</v>
      </c>
      <c r="B61" s="426" t="s">
        <v>1436</v>
      </c>
      <c r="C61" s="426">
        <v>11.81</v>
      </c>
      <c r="D61" s="426"/>
      <c r="E61" s="213">
        <f t="shared" si="1"/>
        <v>236.99000000000007</v>
      </c>
      <c r="F61" s="246">
        <f t="shared" si="0"/>
        <v>1404.01</v>
      </c>
      <c r="G61" s="246">
        <f t="shared" si="2"/>
        <v>1415.82</v>
      </c>
      <c r="H61" s="972"/>
      <c r="I61" s="213">
        <f t="shared" si="3"/>
        <v>4.5975350000000006</v>
      </c>
      <c r="J61" s="191"/>
      <c r="K61" s="191"/>
      <c r="L61" s="191"/>
      <c r="M61" s="191"/>
      <c r="N61" s="191"/>
      <c r="O61" s="191"/>
      <c r="P61" s="191"/>
      <c r="Q61" s="191"/>
      <c r="R61" s="191"/>
      <c r="S61" s="191"/>
      <c r="T61" s="191"/>
      <c r="U61" s="191"/>
      <c r="V61" s="191"/>
      <c r="W61" s="191"/>
      <c r="X61" s="191"/>
      <c r="Y61" s="191"/>
      <c r="Z61" s="191"/>
      <c r="AA61" s="191"/>
    </row>
    <row r="62" spans="1:27">
      <c r="A62" s="212">
        <f t="shared" si="4"/>
        <v>21</v>
      </c>
      <c r="B62" s="426" t="s">
        <v>1436</v>
      </c>
      <c r="C62" s="426">
        <v>11.8</v>
      </c>
      <c r="D62" s="426"/>
      <c r="E62" s="213">
        <f t="shared" si="1"/>
        <v>248.79000000000008</v>
      </c>
      <c r="F62" s="246">
        <f t="shared" si="0"/>
        <v>1392.21</v>
      </c>
      <c r="G62" s="246">
        <f t="shared" si="2"/>
        <v>1404.01</v>
      </c>
      <c r="H62" s="972"/>
      <c r="I62" s="213">
        <f t="shared" si="3"/>
        <v>4.8394350000000008</v>
      </c>
      <c r="J62" s="191"/>
      <c r="K62" s="191"/>
      <c r="L62" s="191"/>
      <c r="M62" s="191"/>
      <c r="N62" s="191"/>
      <c r="O62" s="191"/>
      <c r="P62" s="191"/>
      <c r="Q62" s="191"/>
      <c r="R62" s="191"/>
      <c r="S62" s="191"/>
      <c r="T62" s="191"/>
      <c r="U62" s="191"/>
      <c r="V62" s="191"/>
      <c r="W62" s="191"/>
      <c r="X62" s="191"/>
      <c r="Y62" s="191"/>
      <c r="Z62" s="191"/>
      <c r="AA62" s="191"/>
    </row>
    <row r="63" spans="1:27">
      <c r="A63" s="212">
        <f t="shared" si="4"/>
        <v>22</v>
      </c>
      <c r="B63" s="426" t="s">
        <v>1436</v>
      </c>
      <c r="C63" s="426">
        <v>11.81</v>
      </c>
      <c r="D63" s="426"/>
      <c r="E63" s="213">
        <f t="shared" si="1"/>
        <v>260.60000000000008</v>
      </c>
      <c r="F63" s="246">
        <f t="shared" si="0"/>
        <v>1380.3999999999999</v>
      </c>
      <c r="G63" s="246">
        <f t="shared" si="2"/>
        <v>1392.21</v>
      </c>
      <c r="H63" s="972"/>
      <c r="I63" s="213">
        <f t="shared" si="3"/>
        <v>5.0815400000000004</v>
      </c>
      <c r="J63" s="191"/>
      <c r="K63" s="191"/>
      <c r="L63" s="191"/>
      <c r="M63" s="191"/>
      <c r="N63" s="191"/>
      <c r="O63" s="191"/>
      <c r="P63" s="191"/>
      <c r="Q63" s="191"/>
      <c r="R63" s="191"/>
      <c r="S63" s="191"/>
      <c r="T63" s="191"/>
      <c r="U63" s="191"/>
      <c r="V63" s="191"/>
      <c r="W63" s="191"/>
      <c r="X63" s="191"/>
      <c r="Y63" s="191"/>
      <c r="Z63" s="191"/>
      <c r="AA63" s="191"/>
    </row>
    <row r="64" spans="1:27">
      <c r="A64" s="212">
        <f t="shared" si="4"/>
        <v>23</v>
      </c>
      <c r="B64" s="426" t="s">
        <v>1436</v>
      </c>
      <c r="C64" s="426">
        <v>11.81</v>
      </c>
      <c r="D64" s="426"/>
      <c r="E64" s="213">
        <f t="shared" si="1"/>
        <v>272.41000000000008</v>
      </c>
      <c r="F64" s="246">
        <f t="shared" si="0"/>
        <v>1368.59</v>
      </c>
      <c r="G64" s="246">
        <f t="shared" si="2"/>
        <v>1380.3999999999999</v>
      </c>
      <c r="H64" s="972"/>
      <c r="I64" s="213">
        <f t="shared" si="3"/>
        <v>5.3236450000000008</v>
      </c>
      <c r="J64" s="191"/>
      <c r="K64" s="191"/>
      <c r="L64" s="191"/>
      <c r="M64" s="191"/>
      <c r="N64" s="191"/>
      <c r="O64" s="191"/>
      <c r="P64" s="191"/>
      <c r="Q64" s="191"/>
      <c r="R64" s="191"/>
      <c r="S64" s="191"/>
      <c r="T64" s="191"/>
      <c r="U64" s="191"/>
      <c r="V64" s="191"/>
      <c r="W64" s="191"/>
      <c r="X64" s="191"/>
      <c r="Y64" s="191"/>
      <c r="Z64" s="191"/>
      <c r="AA64" s="191"/>
    </row>
    <row r="65" spans="1:27">
      <c r="A65" s="212">
        <f t="shared" si="4"/>
        <v>24</v>
      </c>
      <c r="B65" s="426" t="s">
        <v>1436</v>
      </c>
      <c r="C65" s="426">
        <v>11.81</v>
      </c>
      <c r="D65" s="426"/>
      <c r="E65" s="213">
        <f t="shared" si="1"/>
        <v>284.22000000000008</v>
      </c>
      <c r="F65" s="246">
        <f t="shared" si="0"/>
        <v>1356.78</v>
      </c>
      <c r="G65" s="246">
        <f t="shared" si="2"/>
        <v>1368.59</v>
      </c>
      <c r="H65" s="972"/>
      <c r="I65" s="213">
        <f t="shared" si="3"/>
        <v>5.5657500000000013</v>
      </c>
      <c r="J65" s="191"/>
      <c r="K65" s="191"/>
      <c r="L65" s="191"/>
      <c r="M65" s="191"/>
      <c r="N65" s="191"/>
      <c r="O65" s="191"/>
      <c r="P65" s="191"/>
      <c r="Q65" s="191"/>
      <c r="R65" s="191"/>
      <c r="S65" s="191"/>
      <c r="T65" s="191"/>
      <c r="U65" s="191"/>
      <c r="V65" s="191"/>
      <c r="W65" s="191"/>
      <c r="X65" s="191"/>
      <c r="Y65" s="191"/>
      <c r="Z65" s="191"/>
      <c r="AA65" s="191"/>
    </row>
    <row r="66" spans="1:27">
      <c r="A66" s="212">
        <f t="shared" si="4"/>
        <v>25</v>
      </c>
      <c r="B66" s="426" t="s">
        <v>1436</v>
      </c>
      <c r="C66" s="426">
        <v>11.8</v>
      </c>
      <c r="D66" s="426"/>
      <c r="E66" s="213">
        <f t="shared" si="1"/>
        <v>296.0200000000001</v>
      </c>
      <c r="F66" s="246">
        <f t="shared" si="0"/>
        <v>1344.98</v>
      </c>
      <c r="G66" s="246">
        <f t="shared" si="2"/>
        <v>1356.78</v>
      </c>
      <c r="H66" s="972"/>
      <c r="I66" s="213">
        <f t="shared" si="3"/>
        <v>5.8076500000000015</v>
      </c>
      <c r="J66" s="191"/>
      <c r="K66" s="191"/>
      <c r="L66" s="191"/>
      <c r="M66" s="191"/>
      <c r="N66" s="191"/>
      <c r="O66" s="191"/>
      <c r="P66" s="191"/>
      <c r="Q66" s="191"/>
      <c r="R66" s="191"/>
      <c r="S66" s="191"/>
      <c r="T66" s="191"/>
      <c r="U66" s="191"/>
      <c r="V66" s="191"/>
      <c r="W66" s="191"/>
      <c r="X66" s="191"/>
      <c r="Y66" s="191"/>
      <c r="Z66" s="191"/>
      <c r="AA66" s="191"/>
    </row>
    <row r="67" spans="1:27">
      <c r="A67" s="212">
        <f t="shared" si="4"/>
        <v>26</v>
      </c>
      <c r="B67" s="426" t="s">
        <v>1436</v>
      </c>
      <c r="C67" s="426">
        <v>11.8</v>
      </c>
      <c r="D67" s="426"/>
      <c r="E67" s="213">
        <f t="shared" si="1"/>
        <v>307.82000000000011</v>
      </c>
      <c r="F67" s="246">
        <f t="shared" si="0"/>
        <v>1333.1799999999998</v>
      </c>
      <c r="G67" s="246">
        <f t="shared" si="2"/>
        <v>1344.98</v>
      </c>
      <c r="H67" s="972"/>
      <c r="I67" s="213">
        <f t="shared" si="3"/>
        <v>6.0495500000000018</v>
      </c>
      <c r="J67" s="191"/>
      <c r="K67" s="191"/>
      <c r="L67" s="191"/>
      <c r="M67" s="191"/>
      <c r="N67" s="191"/>
      <c r="O67" s="191"/>
      <c r="P67" s="191"/>
      <c r="Q67" s="191"/>
      <c r="R67" s="191"/>
      <c r="S67" s="191"/>
      <c r="T67" s="191"/>
      <c r="U67" s="191"/>
      <c r="V67" s="191"/>
      <c r="W67" s="191"/>
      <c r="X67" s="191"/>
      <c r="Y67" s="191"/>
      <c r="Z67" s="191"/>
      <c r="AA67" s="191"/>
    </row>
    <row r="68" spans="1:27">
      <c r="A68" s="212">
        <f t="shared" si="4"/>
        <v>27</v>
      </c>
      <c r="B68" s="426" t="s">
        <v>1436</v>
      </c>
      <c r="C68" s="426">
        <v>11.8</v>
      </c>
      <c r="D68" s="426"/>
      <c r="E68" s="213">
        <f t="shared" si="1"/>
        <v>319.62000000000012</v>
      </c>
      <c r="F68" s="246">
        <f t="shared" si="0"/>
        <v>1321.3799999999999</v>
      </c>
      <c r="G68" s="246">
        <f t="shared" si="2"/>
        <v>1333.1799999999998</v>
      </c>
      <c r="H68" s="972"/>
      <c r="I68" s="213">
        <f t="shared" si="3"/>
        <v>6.291450000000002</v>
      </c>
      <c r="J68" s="191"/>
      <c r="K68" s="191"/>
      <c r="L68" s="191"/>
      <c r="M68" s="191"/>
      <c r="N68" s="191"/>
      <c r="O68" s="191"/>
      <c r="P68" s="191"/>
      <c r="Q68" s="191"/>
      <c r="R68" s="191"/>
      <c r="S68" s="191"/>
      <c r="T68" s="191"/>
      <c r="U68" s="191"/>
      <c r="V68" s="191"/>
      <c r="W68" s="191"/>
      <c r="X68" s="191"/>
      <c r="Y68" s="191"/>
      <c r="Z68" s="191"/>
      <c r="AA68" s="191"/>
    </row>
    <row r="69" spans="1:27">
      <c r="A69" s="212">
        <f t="shared" si="4"/>
        <v>28</v>
      </c>
      <c r="B69" s="426" t="s">
        <v>1436</v>
      </c>
      <c r="C69" s="426">
        <v>11.81</v>
      </c>
      <c r="D69" s="426"/>
      <c r="E69" s="213">
        <f t="shared" si="1"/>
        <v>331.43000000000012</v>
      </c>
      <c r="F69" s="246">
        <f t="shared" si="0"/>
        <v>1309.57</v>
      </c>
      <c r="G69" s="246">
        <f t="shared" si="2"/>
        <v>1321.3799999999999</v>
      </c>
      <c r="H69" s="972"/>
      <c r="I69" s="213">
        <f t="shared" si="3"/>
        <v>6.5335550000000016</v>
      </c>
      <c r="J69" s="191"/>
      <c r="K69" s="191"/>
      <c r="L69" s="191"/>
      <c r="M69" s="191"/>
      <c r="N69" s="191"/>
      <c r="O69" s="191"/>
      <c r="P69" s="191"/>
      <c r="Q69" s="191"/>
      <c r="R69" s="191"/>
      <c r="S69" s="191"/>
      <c r="T69" s="191"/>
      <c r="U69" s="191"/>
      <c r="V69" s="191"/>
      <c r="W69" s="191"/>
      <c r="X69" s="191"/>
      <c r="Y69" s="191"/>
      <c r="Z69" s="191"/>
      <c r="AA69" s="191"/>
    </row>
    <row r="70" spans="1:27">
      <c r="A70" s="212">
        <f t="shared" si="4"/>
        <v>29</v>
      </c>
      <c r="B70" s="426" t="s">
        <v>1436</v>
      </c>
      <c r="C70" s="426">
        <v>11.81</v>
      </c>
      <c r="D70" s="426"/>
      <c r="E70" s="213">
        <f t="shared" si="1"/>
        <v>343.24000000000012</v>
      </c>
      <c r="F70" s="246">
        <f t="shared" si="0"/>
        <v>1297.7599999999998</v>
      </c>
      <c r="G70" s="246">
        <f t="shared" si="2"/>
        <v>1309.57</v>
      </c>
      <c r="H70" s="972"/>
      <c r="I70" s="213">
        <f t="shared" si="3"/>
        <v>6.775660000000002</v>
      </c>
      <c r="J70" s="191"/>
      <c r="K70" s="191"/>
      <c r="L70" s="191"/>
      <c r="M70" s="191"/>
      <c r="N70" s="191"/>
      <c r="O70" s="191"/>
      <c r="P70" s="191"/>
      <c r="Q70" s="191"/>
      <c r="R70" s="191"/>
      <c r="S70" s="191"/>
      <c r="T70" s="191"/>
      <c r="U70" s="191"/>
      <c r="V70" s="191"/>
      <c r="W70" s="191"/>
      <c r="X70" s="191"/>
      <c r="Y70" s="191"/>
      <c r="Z70" s="191"/>
      <c r="AA70" s="191"/>
    </row>
    <row r="71" spans="1:27">
      <c r="A71" s="212">
        <f t="shared" si="4"/>
        <v>30</v>
      </c>
      <c r="B71" s="426" t="s">
        <v>1436</v>
      </c>
      <c r="C71" s="426">
        <v>11.81</v>
      </c>
      <c r="D71" s="426"/>
      <c r="E71" s="213">
        <f t="shared" si="1"/>
        <v>355.05000000000013</v>
      </c>
      <c r="F71" s="246">
        <f t="shared" si="0"/>
        <v>1285.9499999999998</v>
      </c>
      <c r="G71" s="246">
        <f t="shared" si="2"/>
        <v>1297.7599999999998</v>
      </c>
      <c r="H71" s="972"/>
      <c r="I71" s="213">
        <f t="shared" si="3"/>
        <v>7.0177650000000025</v>
      </c>
      <c r="J71" s="191"/>
      <c r="K71" s="191"/>
      <c r="L71" s="191"/>
      <c r="M71" s="191"/>
      <c r="N71" s="191"/>
      <c r="O71" s="191"/>
      <c r="P71" s="191"/>
      <c r="Q71" s="191"/>
      <c r="R71" s="191"/>
      <c r="S71" s="191"/>
      <c r="T71" s="191"/>
      <c r="U71" s="191"/>
      <c r="V71" s="191"/>
      <c r="W71" s="191"/>
      <c r="X71" s="191"/>
      <c r="Y71" s="191"/>
      <c r="Z71" s="191"/>
      <c r="AA71" s="191"/>
    </row>
    <row r="72" spans="1:27">
      <c r="A72" s="212">
        <f t="shared" si="4"/>
        <v>31</v>
      </c>
      <c r="B72" s="426" t="s">
        <v>1436</v>
      </c>
      <c r="C72" s="1084">
        <v>11.69</v>
      </c>
      <c r="D72" s="426"/>
      <c r="E72" s="213">
        <f t="shared" si="1"/>
        <v>366.74000000000012</v>
      </c>
      <c r="F72" s="246">
        <f t="shared" si="0"/>
        <v>1274.2599999999998</v>
      </c>
      <c r="G72" s="246">
        <f t="shared" si="2"/>
        <v>1285.9499999999998</v>
      </c>
      <c r="H72" s="972"/>
      <c r="I72" s="213">
        <f t="shared" si="3"/>
        <v>7.2574100000000028</v>
      </c>
      <c r="J72" s="191"/>
      <c r="K72" s="191"/>
      <c r="L72" s="191"/>
      <c r="M72" s="191"/>
      <c r="N72" s="191"/>
      <c r="O72" s="191"/>
      <c r="P72" s="191"/>
      <c r="Q72" s="191"/>
      <c r="R72" s="191"/>
      <c r="S72" s="191"/>
      <c r="T72" s="191"/>
      <c r="U72" s="191"/>
      <c r="V72" s="191"/>
      <c r="W72" s="191"/>
      <c r="X72" s="191"/>
      <c r="Y72" s="191"/>
      <c r="Z72" s="191"/>
      <c r="AA72" s="191"/>
    </row>
    <row r="73" spans="1:27">
      <c r="A73" s="212">
        <f t="shared" si="4"/>
        <v>32</v>
      </c>
      <c r="B73" s="426" t="s">
        <v>1436</v>
      </c>
      <c r="C73" s="426">
        <v>11.8</v>
      </c>
      <c r="D73" s="426"/>
      <c r="E73" s="213">
        <f t="shared" si="1"/>
        <v>378.54000000000013</v>
      </c>
      <c r="F73" s="246">
        <f t="shared" si="0"/>
        <v>1262.4599999999998</v>
      </c>
      <c r="G73" s="246">
        <f t="shared" si="2"/>
        <v>1274.2599999999998</v>
      </c>
      <c r="H73" s="972"/>
      <c r="I73" s="213">
        <f t="shared" si="3"/>
        <v>7.499310000000003</v>
      </c>
      <c r="J73" s="191"/>
      <c r="K73" s="191"/>
      <c r="L73" s="191"/>
      <c r="M73" s="191"/>
      <c r="N73" s="191"/>
      <c r="O73" s="191"/>
      <c r="P73" s="191"/>
      <c r="Q73" s="191"/>
      <c r="R73" s="191"/>
      <c r="S73" s="191"/>
      <c r="T73" s="191"/>
      <c r="U73" s="191"/>
      <c r="V73" s="191"/>
      <c r="W73" s="191"/>
      <c r="X73" s="191"/>
      <c r="Y73" s="191"/>
      <c r="Z73" s="191"/>
      <c r="AA73" s="191"/>
    </row>
    <row r="74" spans="1:27">
      <c r="A74" s="212">
        <f t="shared" si="4"/>
        <v>33</v>
      </c>
      <c r="B74" s="426" t="s">
        <v>1436</v>
      </c>
      <c r="C74" s="426">
        <v>11.81</v>
      </c>
      <c r="D74" s="426"/>
      <c r="E74" s="213">
        <f t="shared" si="1"/>
        <v>390.35000000000014</v>
      </c>
      <c r="F74" s="246">
        <f t="shared" si="0"/>
        <v>1250.6499999999999</v>
      </c>
      <c r="G74" s="246">
        <f t="shared" si="2"/>
        <v>1262.4599999999998</v>
      </c>
      <c r="H74" s="972"/>
      <c r="I74" s="213">
        <f t="shared" si="3"/>
        <v>7.7414150000000035</v>
      </c>
      <c r="J74" s="191"/>
      <c r="K74" s="191"/>
      <c r="L74" s="191"/>
      <c r="M74" s="191"/>
      <c r="N74" s="191"/>
      <c r="O74" s="191"/>
      <c r="P74" s="191"/>
      <c r="Q74" s="191"/>
      <c r="R74" s="191"/>
      <c r="S74" s="191"/>
      <c r="T74" s="191"/>
      <c r="U74" s="191"/>
      <c r="V74" s="191"/>
      <c r="W74" s="191"/>
      <c r="X74" s="191"/>
      <c r="Y74" s="191"/>
      <c r="Z74" s="191"/>
      <c r="AA74" s="191"/>
    </row>
    <row r="75" spans="1:27">
      <c r="A75" s="212">
        <f t="shared" si="4"/>
        <v>34</v>
      </c>
      <c r="B75" s="426" t="s">
        <v>1436</v>
      </c>
      <c r="C75" s="426">
        <v>11.8</v>
      </c>
      <c r="D75" s="426"/>
      <c r="E75" s="213">
        <f t="shared" si="1"/>
        <v>402.15000000000015</v>
      </c>
      <c r="F75" s="246">
        <f t="shared" si="0"/>
        <v>1238.8499999999999</v>
      </c>
      <c r="G75" s="246">
        <f t="shared" si="2"/>
        <v>1250.6499999999999</v>
      </c>
      <c r="H75" s="972"/>
      <c r="I75" s="213">
        <f t="shared" si="3"/>
        <v>7.9833150000000037</v>
      </c>
      <c r="J75" s="191"/>
      <c r="K75" s="191"/>
      <c r="L75" s="191"/>
      <c r="M75" s="191"/>
      <c r="N75" s="191"/>
      <c r="O75" s="191"/>
      <c r="P75" s="191"/>
      <c r="Q75" s="191"/>
      <c r="R75" s="191"/>
      <c r="S75" s="191"/>
      <c r="T75" s="191"/>
      <c r="U75" s="191"/>
      <c r="V75" s="191"/>
      <c r="W75" s="191"/>
      <c r="X75" s="191"/>
      <c r="Y75" s="191"/>
      <c r="Z75" s="191"/>
      <c r="AA75" s="191"/>
    </row>
    <row r="76" spans="1:27">
      <c r="A76" s="212">
        <f t="shared" si="4"/>
        <v>35</v>
      </c>
      <c r="B76" s="426" t="s">
        <v>1436</v>
      </c>
      <c r="C76" s="426">
        <v>11.81</v>
      </c>
      <c r="D76" s="426"/>
      <c r="E76" s="213">
        <f t="shared" si="1"/>
        <v>413.96000000000015</v>
      </c>
      <c r="F76" s="246">
        <f t="shared" si="0"/>
        <v>1227.04</v>
      </c>
      <c r="G76" s="246">
        <f t="shared" si="2"/>
        <v>1238.8499999999999</v>
      </c>
      <c r="H76" s="972"/>
      <c r="I76" s="213">
        <f t="shared" si="3"/>
        <v>8.2254200000000033</v>
      </c>
      <c r="J76" s="191"/>
      <c r="K76" s="191"/>
      <c r="L76" s="191"/>
      <c r="M76" s="191"/>
      <c r="N76" s="191"/>
      <c r="O76" s="191"/>
      <c r="P76" s="191"/>
      <c r="Q76" s="191"/>
      <c r="R76" s="191"/>
      <c r="S76" s="191"/>
      <c r="T76" s="191"/>
      <c r="U76" s="191"/>
      <c r="V76" s="191"/>
      <c r="W76" s="191"/>
      <c r="X76" s="191"/>
      <c r="Y76" s="191"/>
      <c r="Z76" s="191"/>
      <c r="AA76" s="191"/>
    </row>
    <row r="77" spans="1:27">
      <c r="A77" s="212">
        <f t="shared" si="4"/>
        <v>36</v>
      </c>
      <c r="B77" s="426" t="s">
        <v>1436</v>
      </c>
      <c r="C77" s="426">
        <v>11.8</v>
      </c>
      <c r="D77" s="426"/>
      <c r="E77" s="213">
        <f t="shared" si="1"/>
        <v>425.76000000000016</v>
      </c>
      <c r="F77" s="246">
        <f t="shared" si="0"/>
        <v>1215.2399999999998</v>
      </c>
      <c r="G77" s="246">
        <f t="shared" si="2"/>
        <v>1227.04</v>
      </c>
      <c r="H77" s="972"/>
      <c r="I77" s="213">
        <f t="shared" si="3"/>
        <v>8.4673200000000026</v>
      </c>
      <c r="J77" s="191"/>
      <c r="K77" s="191"/>
      <c r="L77" s="191"/>
      <c r="M77" s="191"/>
      <c r="N77" s="191"/>
      <c r="O77" s="191"/>
      <c r="P77" s="191"/>
      <c r="Q77" s="191"/>
      <c r="R77" s="191"/>
      <c r="S77" s="191"/>
      <c r="T77" s="191"/>
      <c r="U77" s="191"/>
      <c r="V77" s="191"/>
      <c r="W77" s="191"/>
      <c r="X77" s="191"/>
      <c r="Y77" s="191"/>
      <c r="Z77" s="191"/>
      <c r="AA77" s="191"/>
    </row>
    <row r="78" spans="1:27">
      <c r="A78" s="212">
        <f t="shared" si="4"/>
        <v>37</v>
      </c>
      <c r="B78" s="426" t="s">
        <v>1436</v>
      </c>
      <c r="C78" s="426">
        <v>11.8</v>
      </c>
      <c r="D78" s="426"/>
      <c r="E78" s="213">
        <f t="shared" si="1"/>
        <v>437.56000000000017</v>
      </c>
      <c r="F78" s="246">
        <f t="shared" si="0"/>
        <v>1203.4399999999998</v>
      </c>
      <c r="G78" s="246">
        <f t="shared" si="2"/>
        <v>1215.2399999999998</v>
      </c>
      <c r="H78" s="972"/>
      <c r="I78" s="213">
        <f t="shared" si="3"/>
        <v>8.709220000000002</v>
      </c>
      <c r="J78" s="191"/>
      <c r="K78" s="191"/>
      <c r="L78" s="191"/>
      <c r="M78" s="191"/>
      <c r="N78" s="191"/>
      <c r="O78" s="191"/>
      <c r="P78" s="191"/>
      <c r="Q78" s="191"/>
      <c r="R78" s="191"/>
      <c r="S78" s="191"/>
      <c r="T78" s="191"/>
      <c r="U78" s="191"/>
      <c r="V78" s="191"/>
      <c r="W78" s="191"/>
      <c r="X78" s="191"/>
      <c r="Y78" s="191"/>
      <c r="Z78" s="191"/>
      <c r="AA78" s="191"/>
    </row>
    <row r="79" spans="1:27">
      <c r="A79" s="212">
        <f t="shared" si="4"/>
        <v>38</v>
      </c>
      <c r="B79" s="426" t="s">
        <v>1436</v>
      </c>
      <c r="C79" s="426">
        <v>11.81</v>
      </c>
      <c r="D79" s="426"/>
      <c r="E79" s="213">
        <f t="shared" si="1"/>
        <v>449.37000000000018</v>
      </c>
      <c r="F79" s="246">
        <f t="shared" si="0"/>
        <v>1191.6299999999999</v>
      </c>
      <c r="G79" s="246">
        <f t="shared" si="2"/>
        <v>1203.4399999999998</v>
      </c>
      <c r="H79" s="972"/>
      <c r="I79" s="213">
        <f t="shared" si="3"/>
        <v>8.9513250000000024</v>
      </c>
      <c r="J79" s="191"/>
      <c r="K79" s="191"/>
      <c r="L79" s="191"/>
      <c r="M79" s="191"/>
      <c r="N79" s="191"/>
      <c r="O79" s="191"/>
      <c r="P79" s="191"/>
      <c r="Q79" s="191"/>
      <c r="R79" s="191"/>
      <c r="S79" s="191"/>
      <c r="T79" s="191"/>
      <c r="U79" s="191"/>
      <c r="V79" s="191"/>
      <c r="W79" s="191"/>
      <c r="X79" s="191"/>
      <c r="Y79" s="191"/>
      <c r="Z79" s="191"/>
      <c r="AA79" s="191"/>
    </row>
    <row r="80" spans="1:27">
      <c r="A80" s="212">
        <f t="shared" si="4"/>
        <v>39</v>
      </c>
      <c r="B80" s="426" t="s">
        <v>1436</v>
      </c>
      <c r="C80" s="426">
        <v>11.81</v>
      </c>
      <c r="D80" s="426"/>
      <c r="E80" s="213">
        <f t="shared" si="1"/>
        <v>461.18000000000018</v>
      </c>
      <c r="F80" s="246">
        <f t="shared" si="0"/>
        <v>1179.8199999999997</v>
      </c>
      <c r="G80" s="246">
        <f t="shared" si="2"/>
        <v>1191.6299999999999</v>
      </c>
      <c r="H80" s="972"/>
      <c r="I80" s="213">
        <f t="shared" si="3"/>
        <v>9.1934300000000029</v>
      </c>
      <c r="J80" s="191"/>
      <c r="K80" s="191"/>
      <c r="L80" s="191"/>
      <c r="M80" s="191"/>
      <c r="N80" s="191"/>
      <c r="O80" s="191"/>
      <c r="P80" s="191"/>
      <c r="Q80" s="191"/>
      <c r="R80" s="191"/>
      <c r="S80" s="191"/>
      <c r="T80" s="191"/>
      <c r="U80" s="191"/>
      <c r="V80" s="191"/>
      <c r="W80" s="191"/>
      <c r="X80" s="191"/>
      <c r="Y80" s="191"/>
      <c r="Z80" s="191"/>
      <c r="AA80" s="191"/>
    </row>
    <row r="81" spans="1:27">
      <c r="A81" s="212">
        <f t="shared" si="4"/>
        <v>40</v>
      </c>
      <c r="B81" s="426" t="s">
        <v>1436</v>
      </c>
      <c r="C81" s="426">
        <v>11.72</v>
      </c>
      <c r="D81" s="426"/>
      <c r="E81" s="213">
        <f t="shared" si="1"/>
        <v>472.9000000000002</v>
      </c>
      <c r="F81" s="246">
        <f t="shared" si="0"/>
        <v>1168.0999999999999</v>
      </c>
      <c r="G81" s="246">
        <f t="shared" si="2"/>
        <v>1179.8199999999997</v>
      </c>
      <c r="H81" s="972"/>
      <c r="I81" s="213">
        <f t="shared" si="3"/>
        <v>9.4336900000000021</v>
      </c>
      <c r="J81" s="191"/>
      <c r="K81" s="191"/>
      <c r="L81" s="191"/>
      <c r="M81" s="191"/>
      <c r="N81" s="191"/>
      <c r="O81" s="191"/>
      <c r="P81" s="191"/>
      <c r="Q81" s="191"/>
      <c r="R81" s="191"/>
      <c r="S81" s="191"/>
      <c r="T81" s="191"/>
      <c r="U81" s="191"/>
      <c r="V81" s="191"/>
      <c r="W81" s="191"/>
      <c r="X81" s="191"/>
      <c r="Y81" s="191"/>
      <c r="Z81" s="191"/>
      <c r="AA81" s="191"/>
    </row>
    <row r="82" spans="1:27">
      <c r="A82" s="212">
        <f t="shared" si="4"/>
        <v>41</v>
      </c>
      <c r="B82" s="426" t="s">
        <v>1436</v>
      </c>
      <c r="C82" s="426">
        <v>11.81</v>
      </c>
      <c r="D82" s="426"/>
      <c r="E82" s="213">
        <f t="shared" si="1"/>
        <v>484.71000000000021</v>
      </c>
      <c r="F82" s="246">
        <f t="shared" si="0"/>
        <v>1156.2899999999997</v>
      </c>
      <c r="G82" s="246">
        <f t="shared" si="2"/>
        <v>1168.0999999999999</v>
      </c>
      <c r="H82" s="972"/>
      <c r="I82" s="213">
        <f t="shared" si="3"/>
        <v>9.6757950000000026</v>
      </c>
      <c r="J82" s="191"/>
      <c r="K82" s="191"/>
      <c r="L82" s="191"/>
      <c r="M82" s="191"/>
      <c r="N82" s="191"/>
      <c r="O82" s="191"/>
      <c r="P82" s="191"/>
      <c r="Q82" s="191"/>
      <c r="R82" s="191"/>
      <c r="S82" s="191"/>
      <c r="T82" s="191"/>
      <c r="U82" s="191"/>
      <c r="V82" s="191"/>
      <c r="W82" s="191"/>
      <c r="X82" s="191"/>
      <c r="Y82" s="191"/>
      <c r="Z82" s="191"/>
      <c r="AA82" s="191"/>
    </row>
    <row r="83" spans="1:27">
      <c r="A83" s="212">
        <f t="shared" si="4"/>
        <v>42</v>
      </c>
      <c r="B83" s="426" t="s">
        <v>1436</v>
      </c>
      <c r="C83" s="426">
        <v>11.81</v>
      </c>
      <c r="D83" s="426"/>
      <c r="E83" s="213">
        <f t="shared" si="1"/>
        <v>496.52000000000021</v>
      </c>
      <c r="F83" s="246">
        <f t="shared" si="0"/>
        <v>1144.4799999999998</v>
      </c>
      <c r="G83" s="246">
        <f t="shared" si="2"/>
        <v>1156.2899999999997</v>
      </c>
      <c r="H83" s="972"/>
      <c r="I83" s="213">
        <f t="shared" si="3"/>
        <v>9.917900000000003</v>
      </c>
      <c r="J83" s="191"/>
      <c r="K83" s="191"/>
      <c r="L83" s="191"/>
      <c r="M83" s="191"/>
      <c r="N83" s="191"/>
      <c r="O83" s="191"/>
      <c r="P83" s="191"/>
      <c r="Q83" s="191"/>
      <c r="R83" s="191"/>
      <c r="S83" s="191"/>
      <c r="T83" s="191"/>
      <c r="U83" s="191"/>
      <c r="V83" s="191"/>
      <c r="W83" s="191"/>
      <c r="X83" s="191"/>
      <c r="Y83" s="191"/>
      <c r="Z83" s="191"/>
      <c r="AA83" s="191"/>
    </row>
    <row r="84" spans="1:27">
      <c r="A84" s="212">
        <f t="shared" si="4"/>
        <v>43</v>
      </c>
      <c r="B84" s="426" t="s">
        <v>1436</v>
      </c>
      <c r="C84" s="426">
        <v>11.8</v>
      </c>
      <c r="D84" s="426"/>
      <c r="E84" s="213">
        <f t="shared" si="1"/>
        <v>508.32000000000022</v>
      </c>
      <c r="F84" s="246">
        <f t="shared" si="0"/>
        <v>1132.6799999999998</v>
      </c>
      <c r="G84" s="246">
        <f t="shared" si="2"/>
        <v>1144.4799999999998</v>
      </c>
      <c r="H84" s="972"/>
      <c r="I84" s="213">
        <f t="shared" si="3"/>
        <v>10.159800000000002</v>
      </c>
      <c r="J84" s="191"/>
      <c r="K84" s="191"/>
      <c r="L84" s="191"/>
      <c r="M84" s="191"/>
      <c r="N84" s="191"/>
      <c r="O84" s="191"/>
      <c r="P84" s="191"/>
      <c r="Q84" s="191"/>
      <c r="R84" s="191"/>
      <c r="S84" s="191"/>
      <c r="T84" s="191"/>
      <c r="U84" s="191"/>
      <c r="V84" s="191"/>
      <c r="W84" s="191"/>
      <c r="X84" s="191"/>
      <c r="Y84" s="191"/>
      <c r="Z84" s="191"/>
      <c r="AA84" s="191"/>
    </row>
    <row r="85" spans="1:27">
      <c r="A85" s="212">
        <f t="shared" si="4"/>
        <v>44</v>
      </c>
      <c r="B85" s="426" t="s">
        <v>1436</v>
      </c>
      <c r="C85" s="426">
        <v>11.8</v>
      </c>
      <c r="D85" s="426"/>
      <c r="E85" s="213">
        <f t="shared" si="1"/>
        <v>520.12000000000023</v>
      </c>
      <c r="F85" s="246">
        <f t="shared" si="0"/>
        <v>1120.8799999999997</v>
      </c>
      <c r="G85" s="246">
        <f t="shared" si="2"/>
        <v>1132.6799999999998</v>
      </c>
      <c r="H85" s="972"/>
      <c r="I85" s="213">
        <f t="shared" si="3"/>
        <v>10.401700000000002</v>
      </c>
      <c r="J85" s="191"/>
      <c r="K85" s="191"/>
      <c r="L85" s="191"/>
      <c r="M85" s="191"/>
      <c r="N85" s="191"/>
      <c r="O85" s="191"/>
      <c r="P85" s="191"/>
      <c r="Q85" s="191"/>
      <c r="R85" s="191"/>
      <c r="S85" s="191"/>
      <c r="T85" s="191"/>
      <c r="U85" s="191"/>
      <c r="V85" s="191"/>
      <c r="W85" s="191"/>
      <c r="X85" s="191"/>
      <c r="Y85" s="191"/>
      <c r="Z85" s="191"/>
      <c r="AA85" s="191"/>
    </row>
    <row r="86" spans="1:27">
      <c r="A86" s="212">
        <f t="shared" si="4"/>
        <v>45</v>
      </c>
      <c r="B86" s="426" t="s">
        <v>1436</v>
      </c>
      <c r="C86" s="426">
        <v>11.8</v>
      </c>
      <c r="D86" s="426"/>
      <c r="E86" s="213">
        <f t="shared" si="1"/>
        <v>531.92000000000019</v>
      </c>
      <c r="F86" s="246">
        <f t="shared" si="0"/>
        <v>1109.08</v>
      </c>
      <c r="G86" s="246">
        <f t="shared" si="2"/>
        <v>1120.8799999999997</v>
      </c>
      <c r="H86" s="972"/>
      <c r="I86" s="213">
        <f t="shared" si="3"/>
        <v>10.643600000000001</v>
      </c>
      <c r="J86" s="191"/>
      <c r="K86" s="191"/>
      <c r="L86" s="191"/>
      <c r="M86" s="191"/>
      <c r="N86" s="191"/>
      <c r="O86" s="191"/>
      <c r="P86" s="191"/>
      <c r="Q86" s="191"/>
      <c r="R86" s="191"/>
      <c r="S86" s="191"/>
      <c r="T86" s="191"/>
      <c r="U86" s="191"/>
      <c r="V86" s="191"/>
      <c r="W86" s="191"/>
      <c r="X86" s="191"/>
      <c r="Y86" s="191"/>
      <c r="Z86" s="191"/>
      <c r="AA86" s="191"/>
    </row>
    <row r="87" spans="1:27">
      <c r="A87" s="212">
        <f t="shared" si="4"/>
        <v>46</v>
      </c>
      <c r="B87" s="426" t="s">
        <v>1436</v>
      </c>
      <c r="C87" s="426">
        <v>11.82</v>
      </c>
      <c r="D87" s="426"/>
      <c r="E87" s="213">
        <f t="shared" si="1"/>
        <v>543.74000000000024</v>
      </c>
      <c r="F87" s="246">
        <f t="shared" si="0"/>
        <v>1097.2599999999998</v>
      </c>
      <c r="G87" s="246">
        <f t="shared" si="2"/>
        <v>1109.08</v>
      </c>
      <c r="H87" s="972"/>
      <c r="I87" s="213">
        <f t="shared" si="3"/>
        <v>10.885910000000001</v>
      </c>
      <c r="J87" s="191"/>
      <c r="K87" s="191"/>
      <c r="L87" s="191"/>
      <c r="M87" s="191"/>
      <c r="N87" s="191"/>
      <c r="O87" s="191"/>
      <c r="P87" s="191"/>
      <c r="Q87" s="191"/>
      <c r="R87" s="191"/>
      <c r="S87" s="191"/>
      <c r="T87" s="191"/>
      <c r="U87" s="191"/>
      <c r="V87" s="191"/>
      <c r="W87" s="191"/>
      <c r="X87" s="191"/>
      <c r="Y87" s="191"/>
      <c r="Z87" s="191"/>
      <c r="AA87" s="191"/>
    </row>
    <row r="88" spans="1:27">
      <c r="A88" s="212">
        <f t="shared" si="4"/>
        <v>47</v>
      </c>
      <c r="B88" s="426" t="s">
        <v>1436</v>
      </c>
      <c r="C88" s="426">
        <v>11.8</v>
      </c>
      <c r="D88" s="426"/>
      <c r="E88" s="213">
        <f t="shared" si="1"/>
        <v>555.54000000000019</v>
      </c>
      <c r="F88" s="246">
        <f t="shared" si="0"/>
        <v>1085.4599999999998</v>
      </c>
      <c r="G88" s="246">
        <f t="shared" si="2"/>
        <v>1097.2599999999998</v>
      </c>
      <c r="H88" s="972"/>
      <c r="I88" s="213">
        <f t="shared" si="3"/>
        <v>11.12781</v>
      </c>
      <c r="J88" s="191"/>
      <c r="K88" s="191"/>
      <c r="L88" s="191"/>
      <c r="M88" s="191"/>
      <c r="N88" s="191"/>
      <c r="O88" s="191"/>
      <c r="P88" s="191"/>
      <c r="Q88" s="191"/>
      <c r="R88" s="191"/>
      <c r="S88" s="191"/>
      <c r="T88" s="191"/>
      <c r="U88" s="191"/>
      <c r="V88" s="191"/>
      <c r="W88" s="191"/>
      <c r="X88" s="191"/>
      <c r="Y88" s="191"/>
      <c r="Z88" s="191"/>
      <c r="AA88" s="191"/>
    </row>
    <row r="89" spans="1:27">
      <c r="A89" s="212">
        <f t="shared" si="4"/>
        <v>48</v>
      </c>
      <c r="B89" s="426" t="s">
        <v>1436</v>
      </c>
      <c r="C89" s="426">
        <v>11.81</v>
      </c>
      <c r="D89" s="426"/>
      <c r="E89" s="213">
        <f t="shared" si="1"/>
        <v>567.35000000000014</v>
      </c>
      <c r="F89" s="246">
        <f t="shared" si="0"/>
        <v>1073.6499999999999</v>
      </c>
      <c r="G89" s="246">
        <f t="shared" si="2"/>
        <v>1085.4599999999998</v>
      </c>
      <c r="H89" s="972"/>
      <c r="I89" s="213">
        <f t="shared" si="3"/>
        <v>11.369915000000001</v>
      </c>
      <c r="J89" s="191"/>
      <c r="K89" s="191"/>
      <c r="L89" s="191"/>
      <c r="M89" s="191"/>
      <c r="N89" s="191"/>
      <c r="O89" s="191"/>
      <c r="P89" s="191"/>
      <c r="Q89" s="191"/>
      <c r="R89" s="191"/>
      <c r="S89" s="191"/>
      <c r="T89" s="191"/>
      <c r="U89" s="191"/>
      <c r="V89" s="191"/>
      <c r="W89" s="191"/>
      <c r="X89" s="191"/>
      <c r="Y89" s="191"/>
      <c r="Z89" s="191"/>
      <c r="AA89" s="191"/>
    </row>
    <row r="90" spans="1:27">
      <c r="A90" s="212">
        <f t="shared" si="4"/>
        <v>49</v>
      </c>
      <c r="B90" s="426" t="s">
        <v>1436</v>
      </c>
      <c r="C90" s="426">
        <v>11.8</v>
      </c>
      <c r="D90" s="426"/>
      <c r="E90" s="213">
        <f t="shared" si="1"/>
        <v>579.15000000000009</v>
      </c>
      <c r="F90" s="246">
        <f t="shared" si="0"/>
        <v>1061.8499999999999</v>
      </c>
      <c r="G90" s="246">
        <f t="shared" si="2"/>
        <v>1073.6499999999999</v>
      </c>
      <c r="H90" s="972"/>
      <c r="I90" s="213">
        <f t="shared" si="3"/>
        <v>11.611815</v>
      </c>
      <c r="J90" s="191"/>
      <c r="K90" s="191"/>
      <c r="L90" s="191"/>
      <c r="M90" s="191"/>
      <c r="N90" s="191"/>
      <c r="O90" s="191"/>
      <c r="P90" s="191"/>
      <c r="Q90" s="191"/>
      <c r="R90" s="191"/>
      <c r="S90" s="191"/>
      <c r="T90" s="191"/>
      <c r="U90" s="191"/>
      <c r="V90" s="191"/>
      <c r="W90" s="191"/>
      <c r="X90" s="191"/>
      <c r="Y90" s="191"/>
      <c r="Z90" s="191"/>
      <c r="AA90" s="191"/>
    </row>
    <row r="91" spans="1:27">
      <c r="A91" s="212">
        <f t="shared" si="4"/>
        <v>50</v>
      </c>
      <c r="B91" s="426" t="s">
        <v>1436</v>
      </c>
      <c r="C91" s="426">
        <v>11.81</v>
      </c>
      <c r="D91" s="426"/>
      <c r="E91" s="213">
        <f t="shared" si="1"/>
        <v>590.96</v>
      </c>
      <c r="F91" s="246">
        <f t="shared" si="0"/>
        <v>1050.04</v>
      </c>
      <c r="G91" s="246">
        <f t="shared" si="2"/>
        <v>1061.8499999999999</v>
      </c>
      <c r="H91" s="972"/>
      <c r="I91" s="213">
        <f t="shared" si="3"/>
        <v>11.85392</v>
      </c>
      <c r="J91" s="191"/>
      <c r="K91" s="191"/>
      <c r="L91" s="191"/>
      <c r="M91" s="191"/>
      <c r="N91" s="191"/>
      <c r="O91" s="191"/>
      <c r="P91" s="191"/>
      <c r="Q91" s="191"/>
      <c r="R91" s="191"/>
      <c r="S91" s="191"/>
      <c r="T91" s="191"/>
      <c r="U91" s="191"/>
      <c r="V91" s="191"/>
      <c r="W91" s="191"/>
      <c r="X91" s="191"/>
      <c r="Y91" s="191"/>
      <c r="Z91" s="191"/>
      <c r="AA91" s="191"/>
    </row>
    <row r="92" spans="1:27">
      <c r="A92" s="212">
        <f t="shared" si="4"/>
        <v>51</v>
      </c>
      <c r="B92" s="426" t="s">
        <v>1436</v>
      </c>
      <c r="C92" s="426">
        <v>11.81</v>
      </c>
      <c r="D92" s="426"/>
      <c r="E92" s="213">
        <f t="shared" si="1"/>
        <v>602.77</v>
      </c>
      <c r="F92" s="246">
        <f t="shared" si="0"/>
        <v>1038.23</v>
      </c>
      <c r="G92" s="246">
        <f t="shared" si="2"/>
        <v>1050.04</v>
      </c>
      <c r="H92" s="972"/>
      <c r="I92" s="213">
        <f t="shared" si="3"/>
        <v>12.096025000000001</v>
      </c>
      <c r="J92" s="191"/>
      <c r="K92" s="191"/>
      <c r="L92" s="191"/>
      <c r="M92" s="191"/>
      <c r="N92" s="191"/>
      <c r="O92" s="191"/>
      <c r="P92" s="191"/>
      <c r="Q92" s="191"/>
      <c r="R92" s="191"/>
      <c r="S92" s="191"/>
      <c r="T92" s="191"/>
      <c r="U92" s="191"/>
      <c r="V92" s="191"/>
      <c r="W92" s="191"/>
      <c r="X92" s="191"/>
      <c r="Y92" s="191"/>
      <c r="Z92" s="191"/>
      <c r="AA92" s="191"/>
    </row>
    <row r="93" spans="1:27">
      <c r="A93" s="212">
        <f t="shared" si="4"/>
        <v>52</v>
      </c>
      <c r="B93" s="426" t="s">
        <v>1436</v>
      </c>
      <c r="C93" s="426">
        <v>11.8</v>
      </c>
      <c r="D93" s="426"/>
      <c r="E93" s="213">
        <f t="shared" si="1"/>
        <v>614.56999999999994</v>
      </c>
      <c r="F93" s="246">
        <f t="shared" si="0"/>
        <v>1026.43</v>
      </c>
      <c r="G93" s="246">
        <f t="shared" si="2"/>
        <v>1038.23</v>
      </c>
      <c r="H93" s="972"/>
      <c r="I93" s="213">
        <f t="shared" si="3"/>
        <v>12.337925</v>
      </c>
      <c r="J93" s="191"/>
      <c r="K93" s="191"/>
      <c r="L93" s="191"/>
      <c r="M93" s="191"/>
      <c r="N93" s="191"/>
      <c r="O93" s="191"/>
      <c r="P93" s="191"/>
      <c r="Q93" s="191"/>
      <c r="R93" s="191"/>
      <c r="S93" s="191"/>
      <c r="T93" s="191"/>
      <c r="U93" s="191"/>
      <c r="V93" s="191"/>
      <c r="W93" s="191"/>
      <c r="X93" s="191"/>
      <c r="Y93" s="191"/>
      <c r="Z93" s="191"/>
      <c r="AA93" s="191"/>
    </row>
    <row r="94" spans="1:27">
      <c r="A94" s="212">
        <f t="shared" si="4"/>
        <v>53</v>
      </c>
      <c r="B94" s="426" t="s">
        <v>1436</v>
      </c>
      <c r="C94" s="426">
        <v>11.81</v>
      </c>
      <c r="D94" s="426"/>
      <c r="E94" s="213">
        <f t="shared" si="1"/>
        <v>626.37999999999988</v>
      </c>
      <c r="F94" s="246">
        <f t="shared" si="0"/>
        <v>1014.6200000000001</v>
      </c>
      <c r="G94" s="246">
        <f t="shared" si="2"/>
        <v>1026.43</v>
      </c>
      <c r="H94" s="972"/>
      <c r="I94" s="213">
        <f t="shared" si="3"/>
        <v>12.580030000000001</v>
      </c>
      <c r="J94" s="191"/>
      <c r="K94" s="191"/>
      <c r="L94" s="191"/>
      <c r="M94" s="191"/>
      <c r="N94" s="191"/>
      <c r="O94" s="191"/>
      <c r="P94" s="191"/>
      <c r="Q94" s="191"/>
      <c r="R94" s="191"/>
      <c r="S94" s="191"/>
      <c r="T94" s="191"/>
      <c r="U94" s="191"/>
      <c r="V94" s="191"/>
      <c r="W94" s="191"/>
      <c r="X94" s="191"/>
      <c r="Y94" s="191"/>
      <c r="Z94" s="191"/>
      <c r="AA94" s="191"/>
    </row>
    <row r="95" spans="1:27">
      <c r="A95" s="212">
        <f t="shared" si="4"/>
        <v>54</v>
      </c>
      <c r="B95" s="426" t="s">
        <v>1436</v>
      </c>
      <c r="C95" s="426">
        <v>11.8</v>
      </c>
      <c r="D95" s="426"/>
      <c r="E95" s="213">
        <f t="shared" si="1"/>
        <v>638.17999999999984</v>
      </c>
      <c r="F95" s="246">
        <f t="shared" si="0"/>
        <v>1002.8200000000002</v>
      </c>
      <c r="G95" s="246">
        <f t="shared" si="2"/>
        <v>1014.6200000000001</v>
      </c>
      <c r="H95" s="972"/>
      <c r="I95" s="213">
        <f t="shared" si="3"/>
        <v>12.82193</v>
      </c>
      <c r="J95" s="191"/>
      <c r="K95" s="191"/>
      <c r="L95" s="191"/>
      <c r="M95" s="191"/>
      <c r="N95" s="191"/>
      <c r="O95" s="191"/>
      <c r="P95" s="191"/>
      <c r="Q95" s="191"/>
      <c r="R95" s="191"/>
      <c r="S95" s="191"/>
      <c r="T95" s="191"/>
      <c r="U95" s="191"/>
      <c r="V95" s="191"/>
      <c r="W95" s="191"/>
      <c r="X95" s="191"/>
      <c r="Y95" s="191"/>
      <c r="Z95" s="191"/>
      <c r="AA95" s="191"/>
    </row>
    <row r="96" spans="1:27">
      <c r="A96" s="212">
        <f t="shared" si="4"/>
        <v>55</v>
      </c>
      <c r="B96" s="426" t="s">
        <v>1436</v>
      </c>
      <c r="C96" s="426">
        <v>11.8</v>
      </c>
      <c r="D96" s="426"/>
      <c r="E96" s="213">
        <f t="shared" si="1"/>
        <v>649.97999999999979</v>
      </c>
      <c r="F96" s="246">
        <f t="shared" si="0"/>
        <v>991.02000000000021</v>
      </c>
      <c r="G96" s="246">
        <f t="shared" si="2"/>
        <v>1002.8200000000002</v>
      </c>
      <c r="H96" s="972"/>
      <c r="I96" s="213">
        <f t="shared" si="3"/>
        <v>13.063829999999999</v>
      </c>
      <c r="J96" s="191"/>
      <c r="K96" s="191"/>
      <c r="L96" s="191"/>
      <c r="M96" s="191"/>
      <c r="N96" s="191"/>
      <c r="O96" s="191"/>
      <c r="P96" s="191"/>
      <c r="Q96" s="191"/>
      <c r="R96" s="191"/>
      <c r="S96" s="191"/>
      <c r="T96" s="191"/>
      <c r="U96" s="191"/>
      <c r="V96" s="191"/>
      <c r="W96" s="191"/>
      <c r="X96" s="191"/>
      <c r="Y96" s="191"/>
      <c r="Z96" s="191"/>
      <c r="AA96" s="191"/>
    </row>
    <row r="97" spans="1:28">
      <c r="A97" s="212">
        <f t="shared" si="4"/>
        <v>56</v>
      </c>
      <c r="B97" s="426" t="s">
        <v>1436</v>
      </c>
      <c r="C97" s="426">
        <v>11.8</v>
      </c>
      <c r="D97" s="426"/>
      <c r="E97" s="213">
        <f t="shared" si="1"/>
        <v>661.77999999999975</v>
      </c>
      <c r="F97" s="246">
        <f t="shared" si="0"/>
        <v>979.22000000000025</v>
      </c>
      <c r="G97" s="246">
        <f t="shared" si="2"/>
        <v>991.02000000000021</v>
      </c>
      <c r="H97" s="972"/>
      <c r="I97" s="213">
        <f t="shared" si="3"/>
        <v>13.305729999999999</v>
      </c>
      <c r="J97" s="191"/>
      <c r="K97" s="191"/>
      <c r="L97" s="191"/>
      <c r="M97" s="191"/>
      <c r="N97" s="191"/>
      <c r="O97" s="191"/>
      <c r="P97" s="191"/>
      <c r="Q97" s="191"/>
      <c r="R97" s="191"/>
      <c r="S97" s="191"/>
      <c r="T97" s="191"/>
      <c r="U97" s="191"/>
      <c r="V97" s="191"/>
      <c r="W97" s="191"/>
      <c r="X97" s="191"/>
      <c r="Y97" s="191"/>
      <c r="Z97" s="191"/>
      <c r="AA97" s="191"/>
    </row>
    <row r="98" spans="1:28">
      <c r="A98" s="212">
        <f t="shared" si="4"/>
        <v>57</v>
      </c>
      <c r="B98" s="426" t="s">
        <v>1436</v>
      </c>
      <c r="C98" s="426">
        <v>11.81</v>
      </c>
      <c r="D98" s="426"/>
      <c r="E98" s="213">
        <f t="shared" si="1"/>
        <v>673.58999999999969</v>
      </c>
      <c r="F98" s="246">
        <f t="shared" si="0"/>
        <v>967.41000000000031</v>
      </c>
      <c r="G98" s="246">
        <f t="shared" si="2"/>
        <v>979.22000000000025</v>
      </c>
      <c r="H98" s="972"/>
      <c r="I98" s="213">
        <f t="shared" si="3"/>
        <v>13.547834999999999</v>
      </c>
      <c r="J98" s="191"/>
      <c r="K98" s="191"/>
      <c r="L98" s="191"/>
      <c r="M98" s="191"/>
      <c r="N98" s="191"/>
      <c r="O98" s="191"/>
      <c r="P98" s="191"/>
      <c r="Q98" s="191"/>
      <c r="R98" s="191"/>
      <c r="S98" s="191"/>
      <c r="T98" s="191"/>
      <c r="U98" s="191"/>
      <c r="V98" s="191"/>
      <c r="W98" s="191"/>
      <c r="X98" s="191"/>
      <c r="Y98" s="191"/>
      <c r="Z98" s="191"/>
      <c r="AA98" s="191"/>
    </row>
    <row r="99" spans="1:28">
      <c r="A99" s="212">
        <f t="shared" si="4"/>
        <v>58</v>
      </c>
      <c r="B99" s="426" t="s">
        <v>1436</v>
      </c>
      <c r="C99" s="426">
        <v>11.81</v>
      </c>
      <c r="D99" s="426"/>
      <c r="E99" s="213">
        <f t="shared" si="1"/>
        <v>685.39999999999964</v>
      </c>
      <c r="F99" s="246">
        <f t="shared" si="0"/>
        <v>955.60000000000036</v>
      </c>
      <c r="G99" s="246">
        <f t="shared" si="2"/>
        <v>967.41000000000031</v>
      </c>
      <c r="H99" s="972"/>
      <c r="I99" s="213">
        <f t="shared" si="3"/>
        <v>13.78994</v>
      </c>
      <c r="J99" s="191"/>
      <c r="K99" s="191"/>
      <c r="L99" s="191"/>
      <c r="M99" s="191"/>
      <c r="N99" s="191"/>
      <c r="O99" s="191"/>
      <c r="P99" s="191"/>
      <c r="Q99" s="191"/>
      <c r="R99" s="191"/>
      <c r="S99" s="191"/>
      <c r="T99" s="191"/>
      <c r="U99" s="191"/>
      <c r="V99" s="191"/>
      <c r="W99" s="191"/>
      <c r="X99" s="191"/>
      <c r="Y99" s="191"/>
      <c r="Z99" s="191"/>
      <c r="AA99" s="191"/>
    </row>
    <row r="100" spans="1:28">
      <c r="A100" s="212">
        <f t="shared" si="4"/>
        <v>59</v>
      </c>
      <c r="B100" s="426" t="s">
        <v>1436</v>
      </c>
      <c r="C100" s="426">
        <v>11.81</v>
      </c>
      <c r="D100" s="426"/>
      <c r="E100" s="213">
        <f t="shared" si="1"/>
        <v>697.20999999999958</v>
      </c>
      <c r="F100" s="246">
        <f t="shared" si="0"/>
        <v>943.79000000000042</v>
      </c>
      <c r="G100" s="246">
        <f t="shared" si="2"/>
        <v>955.60000000000036</v>
      </c>
      <c r="H100" s="972"/>
      <c r="I100" s="213">
        <f t="shared" si="3"/>
        <v>14.032045</v>
      </c>
      <c r="J100" s="191"/>
      <c r="K100" s="191"/>
      <c r="L100" s="191"/>
      <c r="M100" s="191"/>
      <c r="N100" s="191"/>
      <c r="O100" s="191"/>
      <c r="P100" s="191"/>
      <c r="Q100" s="191"/>
      <c r="R100" s="191"/>
      <c r="S100" s="191"/>
      <c r="T100" s="191"/>
      <c r="U100" s="191"/>
      <c r="V100" s="191"/>
      <c r="W100" s="191"/>
      <c r="X100" s="191"/>
      <c r="Y100" s="191"/>
      <c r="Z100" s="191"/>
      <c r="AA100" s="191"/>
    </row>
    <row r="101" spans="1:28">
      <c r="A101" s="212">
        <f t="shared" si="4"/>
        <v>60</v>
      </c>
      <c r="B101" s="426" t="s">
        <v>1436</v>
      </c>
      <c r="C101" s="426">
        <v>11.8</v>
      </c>
      <c r="D101" s="426"/>
      <c r="E101" s="213">
        <f t="shared" si="1"/>
        <v>709.00999999999954</v>
      </c>
      <c r="F101" s="246">
        <f t="shared" si="0"/>
        <v>931.99000000000046</v>
      </c>
      <c r="G101" s="246">
        <f t="shared" si="2"/>
        <v>943.79000000000042</v>
      </c>
      <c r="H101" s="972"/>
      <c r="I101" s="213">
        <f t="shared" si="3"/>
        <v>14.273944999999999</v>
      </c>
      <c r="J101" s="191"/>
      <c r="K101" s="191"/>
      <c r="L101" s="191"/>
      <c r="M101" s="191"/>
      <c r="N101" s="191"/>
      <c r="O101" s="191"/>
      <c r="P101" s="191"/>
      <c r="Q101" s="191"/>
      <c r="R101" s="191"/>
      <c r="S101" s="191"/>
      <c r="T101" s="191"/>
      <c r="U101" s="191"/>
      <c r="V101" s="191"/>
      <c r="W101" s="191"/>
      <c r="X101" s="191"/>
      <c r="Y101" s="191"/>
      <c r="Z101" s="191"/>
      <c r="AA101" s="191"/>
    </row>
    <row r="102" spans="1:28">
      <c r="A102" s="212">
        <f t="shared" si="4"/>
        <v>61</v>
      </c>
      <c r="B102" s="426" t="s">
        <v>1436</v>
      </c>
      <c r="C102" s="426">
        <v>11.7</v>
      </c>
      <c r="D102" s="426"/>
      <c r="E102" s="213">
        <f t="shared" si="1"/>
        <v>720.70999999999958</v>
      </c>
      <c r="F102" s="246">
        <f t="shared" si="0"/>
        <v>920.29000000000042</v>
      </c>
      <c r="G102" s="246">
        <f t="shared" si="2"/>
        <v>931.99000000000046</v>
      </c>
      <c r="H102" s="972"/>
      <c r="I102" s="213">
        <f t="shared" si="3"/>
        <v>14.513795</v>
      </c>
      <c r="J102" s="191"/>
      <c r="K102" s="191"/>
      <c r="L102" s="191"/>
      <c r="M102" s="191"/>
      <c r="N102" s="191"/>
      <c r="O102" s="191"/>
      <c r="P102" s="191"/>
      <c r="Q102" s="191"/>
      <c r="R102" s="191"/>
      <c r="S102" s="191"/>
      <c r="T102" s="191"/>
      <c r="U102" s="191"/>
      <c r="V102" s="191"/>
      <c r="W102" s="191"/>
      <c r="X102" s="191"/>
      <c r="Y102" s="191"/>
      <c r="Z102" s="191"/>
      <c r="AA102" s="191"/>
    </row>
    <row r="103" spans="1:28">
      <c r="A103" s="212">
        <f t="shared" si="4"/>
        <v>62</v>
      </c>
      <c r="B103" s="426" t="s">
        <v>1436</v>
      </c>
      <c r="C103" s="426">
        <v>11.7</v>
      </c>
      <c r="D103" s="426"/>
      <c r="E103" s="213">
        <f t="shared" si="1"/>
        <v>732.40999999999963</v>
      </c>
      <c r="F103" s="246">
        <f t="shared" si="0"/>
        <v>908.59000000000037</v>
      </c>
      <c r="G103" s="246">
        <f t="shared" si="2"/>
        <v>920.29000000000042</v>
      </c>
      <c r="H103" s="972"/>
      <c r="I103" s="213">
        <f t="shared" si="3"/>
        <v>14.753645000000001</v>
      </c>
      <c r="J103" s="191"/>
      <c r="K103" s="191"/>
      <c r="L103" s="191"/>
      <c r="M103" s="191"/>
      <c r="N103" s="191"/>
      <c r="O103" s="191"/>
      <c r="P103" s="191"/>
      <c r="Q103" s="191"/>
      <c r="R103" s="191"/>
      <c r="S103" s="191"/>
      <c r="T103" s="191"/>
      <c r="U103" s="191"/>
      <c r="V103" s="191"/>
      <c r="W103" s="191"/>
      <c r="X103" s="191"/>
      <c r="Y103" s="191"/>
      <c r="Z103" s="191"/>
      <c r="AA103" s="191"/>
    </row>
    <row r="104" spans="1:28">
      <c r="A104" s="212">
        <f t="shared" si="4"/>
        <v>63</v>
      </c>
      <c r="B104" s="426" t="s">
        <v>1436</v>
      </c>
      <c r="C104" s="426">
        <v>11.81</v>
      </c>
      <c r="D104" s="426"/>
      <c r="E104" s="213">
        <f t="shared" si="1"/>
        <v>744.21999999999957</v>
      </c>
      <c r="F104" s="246">
        <f>IF(E104="","",$G$40-E104)</f>
        <v>896.78000000000043</v>
      </c>
      <c r="G104" s="246">
        <f t="shared" si="2"/>
        <v>908.59000000000037</v>
      </c>
      <c r="H104" s="972"/>
      <c r="I104" s="213">
        <f t="shared" si="3"/>
        <v>14.995750000000001</v>
      </c>
      <c r="J104" s="191"/>
      <c r="K104" s="191"/>
      <c r="L104" s="191"/>
      <c r="M104" s="191"/>
      <c r="N104" s="191"/>
      <c r="O104" s="191"/>
      <c r="P104" s="191"/>
      <c r="Q104" s="191"/>
      <c r="R104" s="191"/>
      <c r="S104" s="191"/>
      <c r="T104" s="191"/>
      <c r="U104" s="191"/>
      <c r="V104" s="191"/>
      <c r="W104" s="191"/>
      <c r="X104" s="191"/>
      <c r="Y104" s="191"/>
      <c r="Z104" s="191"/>
      <c r="AA104" s="191"/>
    </row>
    <row r="105" spans="1:28">
      <c r="A105" s="212">
        <f t="shared" si="4"/>
        <v>64</v>
      </c>
      <c r="B105" s="426" t="s">
        <v>1436</v>
      </c>
      <c r="C105" s="426">
        <v>11.8</v>
      </c>
      <c r="D105" s="426"/>
      <c r="E105" s="213">
        <f>IF(C105="","",IF(D105="O",E104,E104+C105))</f>
        <v>756.01999999999953</v>
      </c>
      <c r="F105" s="246">
        <f>IF(E105="","",$G$40-E105)</f>
        <v>884.98000000000047</v>
      </c>
      <c r="G105" s="246">
        <f>IF(E105="","",$G$40-E104)</f>
        <v>896.78000000000043</v>
      </c>
      <c r="H105" s="972"/>
      <c r="I105" s="213">
        <f t="shared" si="3"/>
        <v>15.23765</v>
      </c>
      <c r="J105" s="191"/>
      <c r="K105" s="191"/>
      <c r="L105" s="191"/>
      <c r="M105" s="191"/>
      <c r="N105" s="191"/>
      <c r="O105" s="191"/>
      <c r="P105" s="191"/>
      <c r="Q105" s="191"/>
      <c r="R105" s="191"/>
      <c r="S105" s="191"/>
      <c r="T105" s="191"/>
      <c r="U105" s="191"/>
      <c r="V105" s="191"/>
      <c r="W105" s="191"/>
      <c r="X105" s="191"/>
      <c r="Y105" s="191"/>
      <c r="Z105" s="191"/>
      <c r="AA105" s="191"/>
    </row>
    <row r="106" spans="1:28">
      <c r="A106" s="212">
        <f t="shared" si="4"/>
        <v>65</v>
      </c>
      <c r="B106" s="426" t="s">
        <v>1436</v>
      </c>
      <c r="C106" s="426">
        <v>11.8</v>
      </c>
      <c r="D106" s="962"/>
      <c r="E106" s="213">
        <f>IF(C106="","",IF(D106="O",E105,E105+C106))</f>
        <v>767.81999999999948</v>
      </c>
      <c r="F106" s="246">
        <f>IF(E106="","",$G$40-E106)</f>
        <v>873.18000000000052</v>
      </c>
      <c r="G106" s="246">
        <f>IF(E106="","",$G$40-E105)</f>
        <v>884.98000000000047</v>
      </c>
      <c r="H106" s="972"/>
      <c r="I106" s="213">
        <f t="shared" si="3"/>
        <v>15.47955</v>
      </c>
      <c r="J106" s="191"/>
      <c r="K106" s="191"/>
      <c r="L106" s="191"/>
      <c r="M106" s="191"/>
      <c r="N106" s="191"/>
      <c r="O106" s="191"/>
      <c r="P106" s="191"/>
      <c r="Q106" s="191"/>
      <c r="R106" s="191"/>
      <c r="S106" s="191"/>
      <c r="T106" s="191"/>
      <c r="U106" s="191"/>
      <c r="V106" s="191"/>
      <c r="W106" s="191"/>
      <c r="X106" s="191"/>
      <c r="Y106" s="191"/>
      <c r="Z106" s="191"/>
      <c r="AA106" s="191"/>
    </row>
    <row r="107" spans="1:28">
      <c r="A107" s="212">
        <f t="shared" si="4"/>
        <v>66</v>
      </c>
      <c r="B107" s="426" t="s">
        <v>1436</v>
      </c>
      <c r="C107" s="426">
        <v>11.81</v>
      </c>
      <c r="D107" s="962"/>
      <c r="E107" s="213">
        <f>IF(C107="","",IF(D107="O",E106,E106+C107))</f>
        <v>779.62999999999943</v>
      </c>
      <c r="F107" s="246">
        <f>IF(E107="","",$G$40-E107)</f>
        <v>861.37000000000057</v>
      </c>
      <c r="G107" s="246">
        <f>IF(E107="","",$G$40-E106)</f>
        <v>873.18000000000052</v>
      </c>
      <c r="H107" s="972"/>
      <c r="I107" s="213">
        <f>IF(C107="","",IF(D107="O",I106,$C$12*C107+I106))</f>
        <v>15.721655</v>
      </c>
      <c r="J107" s="191"/>
      <c r="K107" s="191"/>
      <c r="L107" s="191"/>
      <c r="M107" s="191"/>
      <c r="N107" s="191"/>
      <c r="O107" s="191"/>
      <c r="P107" s="191"/>
      <c r="Q107" s="191"/>
      <c r="R107" s="191"/>
      <c r="S107" s="191"/>
      <c r="T107" s="191"/>
      <c r="U107" s="191"/>
      <c r="V107" s="191"/>
      <c r="W107" s="191"/>
      <c r="X107" s="191"/>
      <c r="Y107" s="191"/>
      <c r="Z107" s="191"/>
      <c r="AA107" s="191"/>
    </row>
    <row r="108" spans="1:28">
      <c r="A108" s="212">
        <f t="shared" si="4"/>
        <v>67</v>
      </c>
      <c r="B108" s="426" t="s">
        <v>1436</v>
      </c>
      <c r="C108" s="426">
        <v>11.81</v>
      </c>
      <c r="D108" s="962"/>
      <c r="E108" s="213">
        <f>IF(C108="","",IF(D108="O",E107,E107+C108))</f>
        <v>791.43999999999937</v>
      </c>
      <c r="F108" s="246">
        <f t="shared" ref="F108:F166" si="5">IF(E108="","",$G$40-E108)</f>
        <v>849.56000000000063</v>
      </c>
      <c r="G108" s="246">
        <f>IF(E108="","",$G$40-E107)</f>
        <v>861.37000000000057</v>
      </c>
      <c r="H108" s="972"/>
      <c r="I108" s="213">
        <f>IF(C108="","",IF(D108="O",I107,$C$12*C108+I107))</f>
        <v>15.963760000000001</v>
      </c>
      <c r="J108" s="191"/>
      <c r="K108" s="191"/>
      <c r="L108" s="191"/>
      <c r="M108" s="191"/>
      <c r="N108" s="191"/>
      <c r="O108" s="191"/>
      <c r="P108" s="191"/>
      <c r="Q108" s="191"/>
      <c r="R108" s="191"/>
      <c r="S108" s="191"/>
      <c r="T108" s="191"/>
      <c r="U108" s="191"/>
      <c r="V108" s="191"/>
      <c r="W108" s="191"/>
      <c r="X108" s="191"/>
      <c r="Y108" s="191"/>
      <c r="Z108" s="191"/>
      <c r="AA108" s="191"/>
      <c r="AB108" s="191"/>
    </row>
    <row r="109" spans="1:28">
      <c r="A109" s="212">
        <f t="shared" ref="A109:A172" si="6">A108+1</f>
        <v>68</v>
      </c>
      <c r="B109" s="426" t="s">
        <v>1436</v>
      </c>
      <c r="C109" s="426">
        <v>11.8</v>
      </c>
      <c r="D109" s="962"/>
      <c r="E109" s="213">
        <f>IF(C109="","",IF(D109="O",E108,E108+C109))</f>
        <v>803.23999999999933</v>
      </c>
      <c r="F109" s="246">
        <f t="shared" si="5"/>
        <v>837.76000000000067</v>
      </c>
      <c r="G109" s="246">
        <f>IF(E109="","",$G$40-E108)</f>
        <v>849.56000000000063</v>
      </c>
      <c r="H109" s="972"/>
      <c r="I109" s="213">
        <f>IF(C109="","",IF(D109="O",I108,$C$12*C109+I108))</f>
        <v>16.205660000000002</v>
      </c>
      <c r="J109"/>
      <c r="K109" s="191"/>
      <c r="L109" s="191"/>
      <c r="M109" s="191"/>
      <c r="N109" s="191"/>
      <c r="O109" s="191"/>
      <c r="P109" s="191"/>
      <c r="Q109" s="191"/>
      <c r="R109" s="191"/>
      <c r="S109" s="191"/>
      <c r="T109" s="191"/>
      <c r="U109" s="191"/>
      <c r="V109" s="191"/>
      <c r="W109" s="191"/>
      <c r="X109" s="191"/>
      <c r="Y109" s="191"/>
      <c r="Z109" s="191"/>
      <c r="AA109" s="191"/>
      <c r="AB109" s="191"/>
    </row>
    <row r="110" spans="1:28">
      <c r="A110" s="212">
        <f t="shared" si="6"/>
        <v>69</v>
      </c>
      <c r="B110" s="426" t="s">
        <v>1436</v>
      </c>
      <c r="C110" s="426">
        <v>11.8</v>
      </c>
      <c r="D110" s="962"/>
      <c r="E110" s="213">
        <f t="shared" ref="E110:E166" si="7">IF(C110="","",IF(D110="O",E109,E109+C110))</f>
        <v>815.03999999999928</v>
      </c>
      <c r="F110" s="246">
        <f t="shared" si="5"/>
        <v>825.96000000000072</v>
      </c>
      <c r="G110" s="246">
        <f t="shared" ref="G110:G166" si="8">IF(E110="","",$G$40-E109)</f>
        <v>837.76000000000067</v>
      </c>
      <c r="H110" s="972"/>
      <c r="I110" s="213">
        <f t="shared" ref="I110:I166" si="9">IF(C110="","",IF(D110="O",I109,$C$12*C110+I109))</f>
        <v>16.447560000000003</v>
      </c>
      <c r="J110" s="228"/>
      <c r="K110" s="191"/>
      <c r="L110" s="191"/>
      <c r="M110" s="191"/>
      <c r="N110" s="191"/>
      <c r="O110" s="191"/>
      <c r="P110" s="191"/>
      <c r="Q110" s="191"/>
      <c r="R110" s="191"/>
      <c r="S110" s="191"/>
      <c r="T110" s="191"/>
      <c r="U110" s="191"/>
      <c r="V110" s="191"/>
      <c r="W110" s="191"/>
      <c r="X110" s="191"/>
      <c r="Y110" s="191"/>
      <c r="Z110" s="191"/>
      <c r="AA110" s="191"/>
      <c r="AB110" s="191"/>
    </row>
    <row r="111" spans="1:28">
      <c r="A111" s="212">
        <f t="shared" si="6"/>
        <v>70</v>
      </c>
      <c r="B111" s="426" t="s">
        <v>1436</v>
      </c>
      <c r="C111" s="426">
        <v>11.81</v>
      </c>
      <c r="D111" s="962"/>
      <c r="E111" s="213">
        <f t="shared" si="7"/>
        <v>826.84999999999923</v>
      </c>
      <c r="F111" s="246">
        <f t="shared" si="5"/>
        <v>814.15000000000077</v>
      </c>
      <c r="G111" s="246">
        <f t="shared" si="8"/>
        <v>825.96000000000072</v>
      </c>
      <c r="H111" s="972"/>
      <c r="I111" s="213">
        <f t="shared" si="9"/>
        <v>16.689665000000002</v>
      </c>
      <c r="J111" s="228"/>
      <c r="K111" s="191"/>
      <c r="L111" s="191"/>
      <c r="M111" s="191"/>
      <c r="N111" s="191"/>
      <c r="O111" s="191"/>
      <c r="P111" s="191"/>
      <c r="Q111" s="191"/>
      <c r="R111" s="191"/>
      <c r="S111" s="191"/>
      <c r="T111" s="191"/>
      <c r="U111" s="191"/>
      <c r="V111" s="191"/>
      <c r="W111" s="191"/>
      <c r="X111" s="191"/>
      <c r="Y111" s="191"/>
      <c r="Z111" s="191"/>
      <c r="AA111" s="191"/>
      <c r="AB111" s="191"/>
    </row>
    <row r="112" spans="1:28">
      <c r="A112" s="212">
        <f t="shared" si="6"/>
        <v>71</v>
      </c>
      <c r="B112" s="426" t="s">
        <v>1436</v>
      </c>
      <c r="C112" s="426">
        <v>11.8</v>
      </c>
      <c r="D112" s="962"/>
      <c r="E112" s="213">
        <f t="shared" si="7"/>
        <v>838.64999999999918</v>
      </c>
      <c r="F112" s="246">
        <f t="shared" si="5"/>
        <v>802.35000000000082</v>
      </c>
      <c r="G112" s="246">
        <f t="shared" si="8"/>
        <v>814.15000000000077</v>
      </c>
      <c r="H112" s="972"/>
      <c r="I112" s="213">
        <f t="shared" si="9"/>
        <v>16.931565000000003</v>
      </c>
      <c r="J112" s="228"/>
      <c r="K112" s="191"/>
      <c r="L112" s="191"/>
      <c r="M112" s="191"/>
      <c r="N112" s="191"/>
      <c r="O112" s="191"/>
      <c r="P112" s="191"/>
      <c r="Q112" s="191"/>
      <c r="R112" s="191"/>
      <c r="S112" s="191"/>
      <c r="T112" s="191"/>
      <c r="U112" s="191"/>
      <c r="V112" s="191"/>
      <c r="W112" s="191"/>
      <c r="X112" s="191"/>
      <c r="Y112" s="191"/>
      <c r="Z112" s="191"/>
      <c r="AA112" s="191"/>
      <c r="AB112" s="191"/>
    </row>
    <row r="113" spans="1:28">
      <c r="A113" s="212">
        <f t="shared" si="6"/>
        <v>72</v>
      </c>
      <c r="B113" s="426" t="s">
        <v>1436</v>
      </c>
      <c r="C113" s="426">
        <v>11.8</v>
      </c>
      <c r="D113" s="962"/>
      <c r="E113" s="213">
        <f t="shared" si="7"/>
        <v>850.44999999999914</v>
      </c>
      <c r="F113" s="246">
        <f t="shared" si="5"/>
        <v>790.55000000000086</v>
      </c>
      <c r="G113" s="246">
        <f t="shared" si="8"/>
        <v>802.35000000000082</v>
      </c>
      <c r="H113" s="972"/>
      <c r="I113" s="213">
        <f t="shared" si="9"/>
        <v>17.173465000000004</v>
      </c>
      <c r="J113" s="228"/>
      <c r="K113" s="191"/>
      <c r="L113" s="191"/>
      <c r="M113" s="191"/>
      <c r="N113" s="191"/>
      <c r="O113" s="191"/>
      <c r="P113" s="191"/>
      <c r="Q113" s="191"/>
      <c r="R113" s="191"/>
      <c r="S113" s="191"/>
      <c r="T113" s="191"/>
      <c r="U113" s="191"/>
      <c r="V113" s="191"/>
      <c r="W113" s="191"/>
      <c r="X113" s="191"/>
      <c r="Y113" s="191"/>
      <c r="Z113" s="191"/>
      <c r="AA113" s="191"/>
      <c r="AB113" s="191"/>
    </row>
    <row r="114" spans="1:28">
      <c r="A114" s="212">
        <f t="shared" si="6"/>
        <v>73</v>
      </c>
      <c r="B114" s="426" t="s">
        <v>1436</v>
      </c>
      <c r="C114" s="426">
        <v>11.8</v>
      </c>
      <c r="D114" s="962"/>
      <c r="E114" s="213">
        <f t="shared" si="7"/>
        <v>862.24999999999909</v>
      </c>
      <c r="F114" s="246">
        <f t="shared" si="5"/>
        <v>778.75000000000091</v>
      </c>
      <c r="G114" s="246">
        <f t="shared" si="8"/>
        <v>790.55000000000086</v>
      </c>
      <c r="H114" s="972"/>
      <c r="I114" s="213">
        <f t="shared" si="9"/>
        <v>17.415365000000005</v>
      </c>
      <c r="J114" s="228"/>
      <c r="K114" s="191"/>
      <c r="L114" s="191"/>
      <c r="M114" s="191"/>
      <c r="N114" s="191"/>
      <c r="O114" s="191"/>
      <c r="P114" s="191"/>
      <c r="Q114" s="191"/>
      <c r="R114" s="191"/>
      <c r="S114" s="191"/>
      <c r="T114" s="191"/>
      <c r="U114" s="191"/>
      <c r="V114" s="191"/>
      <c r="W114" s="191"/>
      <c r="X114" s="191"/>
      <c r="Y114" s="191"/>
      <c r="Z114" s="191"/>
      <c r="AA114" s="191"/>
      <c r="AB114" s="191"/>
    </row>
    <row r="115" spans="1:28">
      <c r="A115" s="212">
        <f t="shared" si="6"/>
        <v>74</v>
      </c>
      <c r="B115" s="426" t="s">
        <v>1436</v>
      </c>
      <c r="C115" s="426">
        <v>11.8</v>
      </c>
      <c r="D115" s="962"/>
      <c r="E115" s="213">
        <f t="shared" si="7"/>
        <v>874.04999999999905</v>
      </c>
      <c r="F115" s="246">
        <f t="shared" si="5"/>
        <v>766.95000000000095</v>
      </c>
      <c r="G115" s="246">
        <f t="shared" si="8"/>
        <v>778.75000000000091</v>
      </c>
      <c r="H115" s="972"/>
      <c r="I115" s="213">
        <f t="shared" si="9"/>
        <v>17.657265000000006</v>
      </c>
      <c r="J115" s="228"/>
      <c r="K115" s="191"/>
      <c r="L115" s="191"/>
      <c r="M115" s="191"/>
      <c r="N115" s="191"/>
      <c r="O115" s="191"/>
      <c r="P115" s="191"/>
      <c r="Q115" s="191"/>
      <c r="R115" s="191"/>
      <c r="S115" s="191"/>
      <c r="T115" s="191"/>
      <c r="U115" s="191"/>
      <c r="V115" s="191"/>
      <c r="W115" s="191"/>
      <c r="X115" s="191"/>
      <c r="Y115" s="191"/>
      <c r="Z115" s="191"/>
      <c r="AA115" s="191"/>
      <c r="AB115" s="191"/>
    </row>
    <row r="116" spans="1:28">
      <c r="A116" s="212">
        <f t="shared" si="6"/>
        <v>75</v>
      </c>
      <c r="B116" s="426" t="s">
        <v>1436</v>
      </c>
      <c r="C116" s="426">
        <v>11.8</v>
      </c>
      <c r="D116" s="962"/>
      <c r="E116" s="213">
        <f t="shared" si="7"/>
        <v>885.849999999999</v>
      </c>
      <c r="F116" s="246">
        <f t="shared" si="5"/>
        <v>755.150000000001</v>
      </c>
      <c r="G116" s="246">
        <f t="shared" si="8"/>
        <v>766.95000000000095</v>
      </c>
      <c r="H116" s="972"/>
      <c r="I116" s="213">
        <f t="shared" si="9"/>
        <v>17.899165000000007</v>
      </c>
      <c r="J116" s="228"/>
      <c r="K116" s="191"/>
      <c r="L116" s="191"/>
      <c r="M116" s="191"/>
      <c r="N116" s="191"/>
      <c r="O116" s="191"/>
      <c r="P116" s="191"/>
      <c r="Q116" s="191"/>
      <c r="R116" s="191"/>
      <c r="S116" s="191"/>
      <c r="T116" s="191"/>
      <c r="U116" s="191"/>
      <c r="V116" s="191"/>
      <c r="W116" s="191"/>
      <c r="X116" s="191"/>
      <c r="Y116" s="191"/>
      <c r="Z116" s="191"/>
      <c r="AA116" s="191"/>
      <c r="AB116" s="191"/>
    </row>
    <row r="117" spans="1:28">
      <c r="A117" s="212">
        <f t="shared" si="6"/>
        <v>76</v>
      </c>
      <c r="B117" s="426" t="s">
        <v>1436</v>
      </c>
      <c r="C117" s="426">
        <v>11.8</v>
      </c>
      <c r="D117" s="962"/>
      <c r="E117" s="213">
        <f t="shared" si="7"/>
        <v>897.64999999999895</v>
      </c>
      <c r="F117" s="246">
        <f t="shared" si="5"/>
        <v>743.35000000000105</v>
      </c>
      <c r="G117" s="246">
        <f t="shared" si="8"/>
        <v>755.150000000001</v>
      </c>
      <c r="H117" s="972"/>
      <c r="I117" s="213">
        <f t="shared" si="9"/>
        <v>18.141065000000008</v>
      </c>
      <c r="J117" s="228"/>
      <c r="K117" s="191"/>
      <c r="L117" s="191"/>
      <c r="M117" s="191"/>
      <c r="N117" s="191"/>
      <c r="O117" s="191"/>
      <c r="P117" s="191"/>
      <c r="Q117" s="191"/>
      <c r="R117" s="191"/>
      <c r="S117" s="191"/>
      <c r="T117" s="191"/>
      <c r="U117" s="191"/>
      <c r="V117" s="191"/>
      <c r="W117" s="191"/>
      <c r="X117" s="191"/>
      <c r="Y117" s="191"/>
      <c r="Z117" s="191"/>
      <c r="AA117" s="191"/>
      <c r="AB117" s="191"/>
    </row>
    <row r="118" spans="1:28">
      <c r="A118" s="212">
        <f t="shared" si="6"/>
        <v>77</v>
      </c>
      <c r="B118" s="426" t="s">
        <v>1436</v>
      </c>
      <c r="C118" s="426">
        <v>11.81</v>
      </c>
      <c r="D118" s="962"/>
      <c r="E118" s="213">
        <f t="shared" si="7"/>
        <v>909.4599999999989</v>
      </c>
      <c r="F118" s="246">
        <f t="shared" si="5"/>
        <v>731.5400000000011</v>
      </c>
      <c r="G118" s="246">
        <f t="shared" si="8"/>
        <v>743.35000000000105</v>
      </c>
      <c r="H118" s="972"/>
      <c r="I118" s="213">
        <f t="shared" si="9"/>
        <v>18.383170000000007</v>
      </c>
      <c r="J118" s="228"/>
      <c r="K118" s="191"/>
      <c r="L118" s="191"/>
      <c r="M118" s="191"/>
      <c r="N118" s="191"/>
      <c r="O118" s="191"/>
      <c r="P118" s="191"/>
      <c r="Q118" s="191"/>
      <c r="R118" s="191"/>
      <c r="S118" s="191"/>
      <c r="T118" s="191"/>
      <c r="U118" s="191"/>
      <c r="V118" s="191"/>
      <c r="W118" s="191"/>
      <c r="X118" s="191"/>
      <c r="Y118" s="191"/>
      <c r="Z118" s="191"/>
      <c r="AA118" s="191"/>
      <c r="AB118" s="191"/>
    </row>
    <row r="119" spans="1:28">
      <c r="A119" s="212">
        <f t="shared" si="6"/>
        <v>78</v>
      </c>
      <c r="B119" s="426" t="s">
        <v>1436</v>
      </c>
      <c r="C119" s="426">
        <v>11.81</v>
      </c>
      <c r="D119" s="962"/>
      <c r="E119" s="213">
        <f t="shared" si="7"/>
        <v>921.26999999999884</v>
      </c>
      <c r="F119" s="246">
        <f t="shared" si="5"/>
        <v>719.73000000000116</v>
      </c>
      <c r="G119" s="246">
        <f t="shared" si="8"/>
        <v>731.5400000000011</v>
      </c>
      <c r="H119" s="972"/>
      <c r="I119" s="213">
        <f t="shared" si="9"/>
        <v>18.625275000000006</v>
      </c>
      <c r="J119" s="228"/>
      <c r="K119" s="191"/>
      <c r="L119" s="191"/>
      <c r="M119" s="191"/>
      <c r="N119" s="191"/>
      <c r="O119" s="191"/>
      <c r="P119" s="191"/>
      <c r="Q119" s="191"/>
      <c r="R119" s="191"/>
      <c r="S119" s="191"/>
      <c r="T119" s="191"/>
      <c r="U119" s="191"/>
      <c r="V119" s="191"/>
      <c r="W119" s="191"/>
      <c r="X119" s="191"/>
      <c r="Y119" s="191"/>
      <c r="Z119" s="191"/>
      <c r="AA119" s="191"/>
      <c r="AB119" s="191"/>
    </row>
    <row r="120" spans="1:28">
      <c r="A120" s="212">
        <f t="shared" si="6"/>
        <v>79</v>
      </c>
      <c r="B120" s="426" t="s">
        <v>1436</v>
      </c>
      <c r="C120" s="426">
        <v>11.8</v>
      </c>
      <c r="D120" s="962"/>
      <c r="E120" s="213">
        <f t="shared" si="7"/>
        <v>933.0699999999988</v>
      </c>
      <c r="F120" s="246">
        <f t="shared" si="5"/>
        <v>707.9300000000012</v>
      </c>
      <c r="G120" s="246">
        <f t="shared" si="8"/>
        <v>719.73000000000116</v>
      </c>
      <c r="H120" s="972"/>
      <c r="I120" s="213">
        <f t="shared" si="9"/>
        <v>18.867175000000007</v>
      </c>
      <c r="J120" s="228"/>
      <c r="K120" s="191"/>
      <c r="L120" s="191"/>
      <c r="M120" s="191"/>
      <c r="N120" s="191"/>
      <c r="O120" s="191"/>
      <c r="P120" s="191"/>
      <c r="Q120" s="191"/>
      <c r="R120" s="191"/>
      <c r="S120" s="191"/>
      <c r="T120" s="191"/>
      <c r="U120" s="191"/>
      <c r="V120" s="191"/>
      <c r="W120" s="191"/>
      <c r="X120" s="191"/>
      <c r="Y120" s="191"/>
      <c r="Z120" s="191"/>
      <c r="AA120" s="191"/>
      <c r="AB120" s="191"/>
    </row>
    <row r="121" spans="1:28">
      <c r="A121" s="212">
        <f t="shared" si="6"/>
        <v>80</v>
      </c>
      <c r="B121" s="426" t="s">
        <v>1436</v>
      </c>
      <c r="C121" s="426">
        <v>11.8</v>
      </c>
      <c r="D121" s="962"/>
      <c r="E121" s="213">
        <f t="shared" si="7"/>
        <v>944.86999999999875</v>
      </c>
      <c r="F121" s="246">
        <f t="shared" si="5"/>
        <v>696.13000000000125</v>
      </c>
      <c r="G121" s="246">
        <f t="shared" si="8"/>
        <v>707.9300000000012</v>
      </c>
      <c r="H121" s="972"/>
      <c r="I121" s="213">
        <f t="shared" si="9"/>
        <v>19.109075000000008</v>
      </c>
      <c r="J121" s="228"/>
      <c r="K121" s="191"/>
      <c r="L121" s="191"/>
      <c r="M121" s="191"/>
      <c r="N121" s="191"/>
      <c r="O121" s="191"/>
      <c r="P121" s="191"/>
      <c r="Q121" s="191"/>
      <c r="R121" s="191"/>
      <c r="S121" s="191"/>
      <c r="T121" s="191"/>
      <c r="U121" s="191"/>
      <c r="V121" s="191"/>
      <c r="W121" s="191"/>
      <c r="X121" s="191"/>
      <c r="Y121" s="191"/>
      <c r="Z121" s="191"/>
      <c r="AA121" s="191"/>
      <c r="AB121" s="191"/>
    </row>
    <row r="122" spans="1:28">
      <c r="A122" s="212">
        <f t="shared" si="6"/>
        <v>81</v>
      </c>
      <c r="B122" s="426" t="s">
        <v>1436</v>
      </c>
      <c r="C122" s="426">
        <v>11.81</v>
      </c>
      <c r="D122" s="962"/>
      <c r="E122" s="213">
        <f t="shared" si="7"/>
        <v>956.6799999999987</v>
      </c>
      <c r="F122" s="246">
        <f t="shared" si="5"/>
        <v>684.3200000000013</v>
      </c>
      <c r="G122" s="246">
        <f t="shared" si="8"/>
        <v>696.13000000000125</v>
      </c>
      <c r="H122" s="972"/>
      <c r="I122" s="213">
        <f t="shared" si="9"/>
        <v>19.351180000000006</v>
      </c>
      <c r="J122" s="228"/>
      <c r="K122" s="191"/>
      <c r="L122" s="191"/>
      <c r="M122" s="191"/>
      <c r="N122" s="191"/>
      <c r="O122" s="191"/>
      <c r="P122" s="191"/>
      <c r="Q122" s="191"/>
      <c r="R122" s="191"/>
      <c r="S122" s="191"/>
      <c r="T122" s="191"/>
      <c r="U122" s="191"/>
      <c r="V122" s="191"/>
      <c r="W122" s="191"/>
      <c r="X122" s="191"/>
      <c r="Y122" s="191"/>
      <c r="Z122" s="191"/>
      <c r="AA122" s="191"/>
      <c r="AB122" s="191"/>
    </row>
    <row r="123" spans="1:28">
      <c r="A123" s="212">
        <f t="shared" si="6"/>
        <v>82</v>
      </c>
      <c r="B123" s="426" t="s">
        <v>1436</v>
      </c>
      <c r="C123" s="426">
        <v>11.8</v>
      </c>
      <c r="D123" s="962"/>
      <c r="E123" s="213">
        <f t="shared" si="7"/>
        <v>968.47999999999865</v>
      </c>
      <c r="F123" s="246">
        <f t="shared" si="5"/>
        <v>672.52000000000135</v>
      </c>
      <c r="G123" s="246">
        <f t="shared" si="8"/>
        <v>684.3200000000013</v>
      </c>
      <c r="H123" s="972"/>
      <c r="I123" s="213">
        <f t="shared" si="9"/>
        <v>19.593080000000008</v>
      </c>
      <c r="J123" s="228"/>
      <c r="K123" s="191"/>
      <c r="L123" s="191"/>
      <c r="M123" s="191"/>
      <c r="N123" s="191"/>
      <c r="O123" s="191"/>
      <c r="P123" s="191"/>
      <c r="Q123" s="191"/>
      <c r="R123" s="191"/>
      <c r="S123" s="191"/>
      <c r="T123" s="191"/>
      <c r="U123" s="191"/>
      <c r="V123" s="191"/>
      <c r="W123" s="191"/>
      <c r="X123" s="191"/>
      <c r="Y123" s="191"/>
      <c r="Z123" s="191"/>
      <c r="AA123" s="191"/>
      <c r="AB123" s="191"/>
    </row>
    <row r="124" spans="1:28">
      <c r="A124" s="212">
        <f t="shared" si="6"/>
        <v>83</v>
      </c>
      <c r="B124" s="426" t="s">
        <v>1436</v>
      </c>
      <c r="C124" s="426">
        <v>11.8</v>
      </c>
      <c r="D124" s="962"/>
      <c r="E124" s="213">
        <f t="shared" si="7"/>
        <v>980.27999999999861</v>
      </c>
      <c r="F124" s="246">
        <f t="shared" si="5"/>
        <v>660.72000000000139</v>
      </c>
      <c r="G124" s="246">
        <f t="shared" si="8"/>
        <v>672.52000000000135</v>
      </c>
      <c r="H124" s="972"/>
      <c r="I124" s="213">
        <f t="shared" si="9"/>
        <v>19.834980000000009</v>
      </c>
      <c r="J124" s="228"/>
      <c r="K124" s="191"/>
      <c r="L124" s="191"/>
      <c r="M124" s="191"/>
      <c r="N124" s="191"/>
      <c r="O124" s="191"/>
      <c r="P124" s="191"/>
      <c r="Q124" s="191"/>
      <c r="R124" s="191"/>
      <c r="S124" s="191"/>
      <c r="T124" s="191"/>
      <c r="U124" s="191"/>
      <c r="V124" s="191"/>
      <c r="W124" s="191"/>
      <c r="X124" s="191"/>
      <c r="Y124" s="191"/>
      <c r="Z124" s="191"/>
      <c r="AA124" s="191"/>
      <c r="AB124" s="191"/>
    </row>
    <row r="125" spans="1:28">
      <c r="A125" s="212">
        <f t="shared" si="6"/>
        <v>84</v>
      </c>
      <c r="B125" s="426" t="s">
        <v>1436</v>
      </c>
      <c r="C125" s="426">
        <v>11.8</v>
      </c>
      <c r="D125" s="962"/>
      <c r="E125" s="213">
        <f t="shared" si="7"/>
        <v>992.07999999999856</v>
      </c>
      <c r="F125" s="246">
        <f t="shared" si="5"/>
        <v>648.92000000000144</v>
      </c>
      <c r="G125" s="246">
        <f t="shared" si="8"/>
        <v>660.72000000000139</v>
      </c>
      <c r="H125" s="972"/>
      <c r="I125" s="213">
        <f t="shared" si="9"/>
        <v>20.07688000000001</v>
      </c>
      <c r="J125" s="228"/>
      <c r="K125" s="191"/>
      <c r="L125" s="191"/>
      <c r="M125" s="191"/>
      <c r="N125" s="191"/>
      <c r="O125" s="191"/>
      <c r="P125" s="191"/>
      <c r="Q125" s="191"/>
      <c r="R125" s="191"/>
      <c r="S125" s="191"/>
      <c r="T125" s="191"/>
      <c r="U125" s="191"/>
      <c r="V125" s="191"/>
      <c r="W125" s="191"/>
      <c r="X125" s="191"/>
      <c r="Y125" s="191"/>
      <c r="Z125" s="191"/>
      <c r="AA125" s="191"/>
      <c r="AB125" s="191"/>
    </row>
    <row r="126" spans="1:28">
      <c r="A126" s="212">
        <f t="shared" si="6"/>
        <v>85</v>
      </c>
      <c r="B126" s="426" t="s">
        <v>1436</v>
      </c>
      <c r="C126" s="426">
        <v>11.81</v>
      </c>
      <c r="D126" s="962"/>
      <c r="E126" s="213">
        <f t="shared" si="7"/>
        <v>1003.8899999999985</v>
      </c>
      <c r="F126" s="246">
        <f t="shared" si="5"/>
        <v>637.11000000000149</v>
      </c>
      <c r="G126" s="246">
        <f t="shared" si="8"/>
        <v>648.92000000000144</v>
      </c>
      <c r="H126" s="972"/>
      <c r="I126" s="213">
        <f t="shared" si="9"/>
        <v>20.318985000000009</v>
      </c>
      <c r="J126" s="228"/>
      <c r="K126" s="191"/>
      <c r="L126" s="191"/>
      <c r="M126" s="191"/>
      <c r="N126" s="191"/>
      <c r="O126" s="191"/>
      <c r="P126" s="191"/>
      <c r="Q126" s="191"/>
      <c r="R126" s="191"/>
      <c r="S126" s="191"/>
      <c r="T126" s="191"/>
      <c r="U126" s="191"/>
      <c r="V126" s="191"/>
      <c r="W126" s="191"/>
      <c r="X126" s="191"/>
      <c r="Y126" s="191"/>
      <c r="Z126" s="191"/>
      <c r="AA126" s="191"/>
      <c r="AB126" s="191"/>
    </row>
    <row r="127" spans="1:28">
      <c r="A127" s="212">
        <f t="shared" si="6"/>
        <v>86</v>
      </c>
      <c r="B127" s="426" t="s">
        <v>1436</v>
      </c>
      <c r="C127" s="426">
        <v>11.8</v>
      </c>
      <c r="D127" s="962"/>
      <c r="E127" s="213">
        <f t="shared" si="7"/>
        <v>1015.6899999999985</v>
      </c>
      <c r="F127" s="246">
        <f t="shared" si="5"/>
        <v>625.31000000000154</v>
      </c>
      <c r="G127" s="246">
        <f t="shared" si="8"/>
        <v>637.11000000000149</v>
      </c>
      <c r="H127" s="972"/>
      <c r="I127" s="213">
        <f t="shared" si="9"/>
        <v>20.56088500000001</v>
      </c>
      <c r="J127" s="228"/>
      <c r="K127" s="191"/>
      <c r="L127" s="191"/>
      <c r="M127" s="191"/>
      <c r="N127" s="191"/>
      <c r="O127" s="191"/>
      <c r="P127" s="191"/>
      <c r="Q127" s="191"/>
      <c r="R127" s="191"/>
      <c r="S127" s="191"/>
      <c r="T127" s="191"/>
      <c r="U127" s="191"/>
      <c r="V127" s="191"/>
      <c r="W127" s="191"/>
      <c r="X127" s="191"/>
      <c r="Y127" s="191"/>
      <c r="Z127" s="191"/>
      <c r="AA127" s="191"/>
      <c r="AB127" s="191"/>
    </row>
    <row r="128" spans="1:28">
      <c r="A128" s="212">
        <f t="shared" si="6"/>
        <v>87</v>
      </c>
      <c r="B128" s="426" t="s">
        <v>1436</v>
      </c>
      <c r="C128" s="426">
        <v>11.8</v>
      </c>
      <c r="D128" s="962"/>
      <c r="E128" s="213">
        <f t="shared" si="7"/>
        <v>1027.4899999999984</v>
      </c>
      <c r="F128" s="246">
        <f t="shared" si="5"/>
        <v>613.51000000000158</v>
      </c>
      <c r="G128" s="246">
        <f t="shared" si="8"/>
        <v>625.31000000000154</v>
      </c>
      <c r="H128" s="972"/>
      <c r="I128" s="213">
        <f t="shared" si="9"/>
        <v>20.802785000000011</v>
      </c>
      <c r="J128" s="228"/>
      <c r="K128" s="191"/>
      <c r="L128" s="191"/>
      <c r="M128" s="191"/>
      <c r="N128" s="191"/>
      <c r="O128" s="191"/>
      <c r="P128" s="191"/>
      <c r="Q128" s="191"/>
      <c r="R128" s="191"/>
      <c r="S128" s="191"/>
      <c r="T128" s="191"/>
      <c r="U128" s="191"/>
      <c r="V128" s="191"/>
      <c r="W128" s="191"/>
      <c r="X128" s="191"/>
      <c r="Y128" s="191"/>
      <c r="Z128" s="191"/>
      <c r="AA128" s="191"/>
      <c r="AB128" s="191"/>
    </row>
    <row r="129" spans="1:28">
      <c r="A129" s="212">
        <f t="shared" si="6"/>
        <v>88</v>
      </c>
      <c r="B129" s="426" t="s">
        <v>1436</v>
      </c>
      <c r="C129" s="426">
        <v>11.81</v>
      </c>
      <c r="D129" s="962"/>
      <c r="E129" s="213">
        <f t="shared" si="7"/>
        <v>1039.2999999999984</v>
      </c>
      <c r="F129" s="246">
        <f t="shared" si="5"/>
        <v>601.70000000000164</v>
      </c>
      <c r="G129" s="246">
        <f t="shared" si="8"/>
        <v>613.51000000000158</v>
      </c>
      <c r="H129" s="972"/>
      <c r="I129" s="213">
        <f t="shared" si="9"/>
        <v>21.044890000000009</v>
      </c>
      <c r="J129" s="228"/>
      <c r="K129" s="191"/>
      <c r="L129" s="191"/>
      <c r="M129" s="191"/>
      <c r="N129" s="191"/>
      <c r="O129" s="191"/>
      <c r="P129" s="191"/>
      <c r="Q129" s="191"/>
      <c r="R129" s="191"/>
      <c r="S129" s="191"/>
      <c r="T129" s="191"/>
      <c r="U129" s="191"/>
      <c r="V129" s="191"/>
      <c r="W129" s="191"/>
      <c r="X129" s="191"/>
      <c r="Y129" s="191"/>
      <c r="Z129" s="191"/>
      <c r="AA129" s="191"/>
      <c r="AB129" s="191"/>
    </row>
    <row r="130" spans="1:28">
      <c r="A130" s="212">
        <f t="shared" si="6"/>
        <v>89</v>
      </c>
      <c r="B130" s="426" t="s">
        <v>1436</v>
      </c>
      <c r="C130" s="426">
        <v>11.81</v>
      </c>
      <c r="D130" s="962"/>
      <c r="E130" s="213">
        <f t="shared" si="7"/>
        <v>1051.1099999999983</v>
      </c>
      <c r="F130" s="246">
        <f t="shared" si="5"/>
        <v>589.89000000000169</v>
      </c>
      <c r="G130" s="246">
        <f t="shared" si="8"/>
        <v>601.70000000000164</v>
      </c>
      <c r="H130" s="972"/>
      <c r="I130" s="213">
        <f t="shared" si="9"/>
        <v>21.286995000000008</v>
      </c>
      <c r="J130" s="228"/>
      <c r="K130" s="191"/>
      <c r="L130" s="191"/>
      <c r="M130" s="191"/>
      <c r="N130" s="191"/>
      <c r="O130" s="191"/>
      <c r="P130" s="191"/>
      <c r="Q130" s="191"/>
      <c r="R130" s="191"/>
      <c r="S130" s="191"/>
      <c r="T130" s="191"/>
      <c r="U130" s="191"/>
      <c r="V130" s="191"/>
      <c r="W130" s="191"/>
      <c r="X130" s="191"/>
      <c r="Y130" s="191"/>
      <c r="Z130" s="191"/>
      <c r="AA130" s="191"/>
      <c r="AB130" s="191"/>
    </row>
    <row r="131" spans="1:28">
      <c r="A131" s="212">
        <f t="shared" si="6"/>
        <v>90</v>
      </c>
      <c r="B131" s="426" t="s">
        <v>1436</v>
      </c>
      <c r="C131" s="426">
        <v>11.81</v>
      </c>
      <c r="D131" s="962"/>
      <c r="E131" s="213">
        <f t="shared" si="7"/>
        <v>1062.9199999999983</v>
      </c>
      <c r="F131" s="246">
        <f t="shared" si="5"/>
        <v>578.08000000000175</v>
      </c>
      <c r="G131" s="246">
        <f t="shared" si="8"/>
        <v>589.89000000000169</v>
      </c>
      <c r="H131" s="972"/>
      <c r="I131" s="213">
        <f t="shared" si="9"/>
        <v>21.529100000000007</v>
      </c>
      <c r="J131" s="228"/>
      <c r="K131" s="191"/>
      <c r="L131" s="191"/>
      <c r="M131" s="191"/>
      <c r="N131" s="191"/>
      <c r="O131" s="191"/>
      <c r="P131" s="191"/>
      <c r="Q131" s="191"/>
      <c r="R131" s="191"/>
      <c r="S131" s="191"/>
      <c r="T131" s="191"/>
      <c r="U131" s="191"/>
      <c r="V131" s="191"/>
      <c r="W131" s="191"/>
      <c r="X131" s="191"/>
      <c r="Y131" s="191"/>
      <c r="Z131" s="191"/>
      <c r="AA131" s="191"/>
      <c r="AB131" s="191"/>
    </row>
    <row r="132" spans="1:28">
      <c r="A132" s="212">
        <f t="shared" si="6"/>
        <v>91</v>
      </c>
      <c r="B132" s="426" t="s">
        <v>1436</v>
      </c>
      <c r="C132" s="426">
        <v>11.79</v>
      </c>
      <c r="D132" s="962"/>
      <c r="E132" s="213">
        <f t="shared" si="7"/>
        <v>1074.7099999999982</v>
      </c>
      <c r="F132" s="246">
        <f t="shared" si="5"/>
        <v>566.29000000000178</v>
      </c>
      <c r="G132" s="246">
        <f t="shared" si="8"/>
        <v>578.08000000000175</v>
      </c>
      <c r="H132" s="972"/>
      <c r="I132" s="213">
        <f t="shared" si="9"/>
        <v>21.770795000000007</v>
      </c>
      <c r="J132" s="228"/>
      <c r="K132" s="191"/>
      <c r="L132" s="191"/>
      <c r="M132" s="191"/>
      <c r="N132" s="191"/>
      <c r="O132" s="191"/>
      <c r="P132" s="191"/>
      <c r="Q132" s="191"/>
      <c r="R132" s="191"/>
      <c r="S132" s="191"/>
      <c r="T132" s="191"/>
      <c r="U132" s="191"/>
      <c r="V132" s="191"/>
      <c r="W132" s="191"/>
      <c r="X132" s="191"/>
      <c r="Y132" s="191"/>
      <c r="Z132" s="191"/>
      <c r="AA132" s="191"/>
      <c r="AB132" s="191"/>
    </row>
    <row r="133" spans="1:28">
      <c r="A133" s="212">
        <f t="shared" si="6"/>
        <v>92</v>
      </c>
      <c r="B133" s="426" t="s">
        <v>1436</v>
      </c>
      <c r="C133" s="426">
        <v>11.8</v>
      </c>
      <c r="D133" s="962"/>
      <c r="E133" s="213">
        <f t="shared" si="7"/>
        <v>1086.5099999999982</v>
      </c>
      <c r="F133" s="246">
        <f t="shared" si="5"/>
        <v>554.49000000000183</v>
      </c>
      <c r="G133" s="246">
        <f t="shared" si="8"/>
        <v>566.29000000000178</v>
      </c>
      <c r="H133" s="972"/>
      <c r="I133" s="213">
        <f t="shared" si="9"/>
        <v>22.012695000000008</v>
      </c>
      <c r="J133" s="228"/>
      <c r="K133" s="191"/>
      <c r="L133" s="191"/>
      <c r="M133" s="191"/>
      <c r="N133" s="191"/>
      <c r="O133" s="191"/>
      <c r="P133" s="191"/>
      <c r="Q133" s="191"/>
      <c r="R133" s="191"/>
      <c r="S133" s="191"/>
      <c r="T133" s="191"/>
      <c r="U133" s="191"/>
      <c r="V133" s="191"/>
      <c r="W133" s="191"/>
      <c r="X133" s="191"/>
      <c r="Y133" s="191"/>
      <c r="Z133" s="191"/>
      <c r="AA133" s="191"/>
      <c r="AB133" s="191"/>
    </row>
    <row r="134" spans="1:28">
      <c r="A134" s="212">
        <f t="shared" si="6"/>
        <v>93</v>
      </c>
      <c r="B134" s="426" t="s">
        <v>1436</v>
      </c>
      <c r="C134" s="426">
        <v>11.8</v>
      </c>
      <c r="D134" s="962"/>
      <c r="E134" s="213">
        <f t="shared" si="7"/>
        <v>1098.3099999999981</v>
      </c>
      <c r="F134" s="246">
        <f t="shared" si="5"/>
        <v>542.69000000000187</v>
      </c>
      <c r="G134" s="246">
        <f t="shared" si="8"/>
        <v>554.49000000000183</v>
      </c>
      <c r="H134" s="972"/>
      <c r="I134" s="213">
        <f t="shared" si="9"/>
        <v>22.254595000000009</v>
      </c>
      <c r="J134" s="228"/>
      <c r="K134" s="191"/>
      <c r="L134" s="191"/>
      <c r="M134" s="191"/>
      <c r="N134" s="191"/>
      <c r="O134" s="191"/>
      <c r="P134" s="191"/>
      <c r="Q134" s="191"/>
      <c r="R134" s="191"/>
      <c r="S134" s="191"/>
      <c r="T134" s="191"/>
      <c r="U134" s="191"/>
      <c r="V134" s="191"/>
      <c r="W134" s="191"/>
      <c r="X134" s="191"/>
      <c r="Y134" s="191"/>
      <c r="Z134" s="191"/>
      <c r="AA134" s="191"/>
      <c r="AB134" s="191"/>
    </row>
    <row r="135" spans="1:28">
      <c r="A135" s="212">
        <f t="shared" si="6"/>
        <v>94</v>
      </c>
      <c r="B135" s="426" t="s">
        <v>1436</v>
      </c>
      <c r="C135" s="426">
        <v>11.8</v>
      </c>
      <c r="D135" s="962"/>
      <c r="E135" s="213">
        <f t="shared" si="7"/>
        <v>1110.1099999999981</v>
      </c>
      <c r="F135" s="246">
        <f t="shared" si="5"/>
        <v>530.89000000000192</v>
      </c>
      <c r="G135" s="246">
        <f t="shared" si="8"/>
        <v>542.69000000000187</v>
      </c>
      <c r="H135" s="972"/>
      <c r="I135" s="213">
        <f t="shared" si="9"/>
        <v>22.49649500000001</v>
      </c>
      <c r="J135" s="228"/>
      <c r="K135" s="191"/>
      <c r="L135" s="191"/>
      <c r="M135" s="191"/>
      <c r="N135" s="191"/>
      <c r="O135" s="191"/>
      <c r="P135" s="191"/>
      <c r="Q135" s="191"/>
      <c r="R135" s="191"/>
      <c r="S135" s="191"/>
      <c r="T135" s="191"/>
      <c r="U135" s="191"/>
      <c r="V135" s="191"/>
      <c r="W135" s="191"/>
      <c r="X135" s="191"/>
      <c r="Y135" s="191"/>
      <c r="Z135" s="191"/>
      <c r="AA135" s="191"/>
      <c r="AB135" s="191"/>
    </row>
    <row r="136" spans="1:28">
      <c r="A136" s="212">
        <f t="shared" si="6"/>
        <v>95</v>
      </c>
      <c r="B136" s="426" t="s">
        <v>1436</v>
      </c>
      <c r="C136" s="426">
        <v>11.8</v>
      </c>
      <c r="D136" s="962"/>
      <c r="E136" s="213">
        <f t="shared" si="7"/>
        <v>1121.909999999998</v>
      </c>
      <c r="F136" s="246">
        <f t="shared" si="5"/>
        <v>519.09000000000196</v>
      </c>
      <c r="G136" s="246">
        <f t="shared" si="8"/>
        <v>530.89000000000192</v>
      </c>
      <c r="H136" s="972"/>
      <c r="I136" s="213">
        <f t="shared" si="9"/>
        <v>22.738395000000011</v>
      </c>
      <c r="J136" s="228"/>
      <c r="K136" s="191"/>
      <c r="L136" s="191"/>
      <c r="M136" s="191"/>
      <c r="N136" s="191"/>
      <c r="O136" s="191"/>
      <c r="P136" s="191"/>
      <c r="Q136" s="191"/>
      <c r="R136" s="191"/>
      <c r="S136" s="191"/>
      <c r="T136" s="191"/>
      <c r="U136" s="191"/>
      <c r="V136" s="191"/>
      <c r="W136" s="191"/>
      <c r="X136" s="191"/>
      <c r="Y136" s="191"/>
      <c r="Z136" s="191"/>
      <c r="AA136" s="191"/>
      <c r="AB136" s="191"/>
    </row>
    <row r="137" spans="1:28">
      <c r="A137" s="212">
        <f t="shared" si="6"/>
        <v>96</v>
      </c>
      <c r="B137" s="426" t="s">
        <v>1436</v>
      </c>
      <c r="C137" s="426">
        <v>11.79</v>
      </c>
      <c r="D137" s="962"/>
      <c r="E137" s="213">
        <f t="shared" si="7"/>
        <v>1133.699999999998</v>
      </c>
      <c r="F137" s="246">
        <f t="shared" si="5"/>
        <v>507.300000000002</v>
      </c>
      <c r="G137" s="246">
        <f t="shared" si="8"/>
        <v>519.09000000000196</v>
      </c>
      <c r="H137" s="972"/>
      <c r="I137" s="213">
        <f t="shared" si="9"/>
        <v>22.980090000000011</v>
      </c>
      <c r="J137" s="228"/>
      <c r="K137" s="191"/>
      <c r="L137" s="191"/>
      <c r="M137" s="191"/>
      <c r="N137" s="191"/>
      <c r="O137" s="191"/>
      <c r="P137" s="191"/>
      <c r="Q137" s="191"/>
      <c r="R137" s="191"/>
      <c r="S137" s="191"/>
      <c r="T137" s="191"/>
      <c r="U137" s="191"/>
      <c r="V137" s="191"/>
      <c r="W137" s="191"/>
      <c r="X137" s="191"/>
      <c r="Y137" s="191"/>
      <c r="Z137" s="191"/>
      <c r="AA137" s="191"/>
      <c r="AB137" s="191"/>
    </row>
    <row r="138" spans="1:28">
      <c r="A138" s="212">
        <f t="shared" si="6"/>
        <v>97</v>
      </c>
      <c r="B138" s="426" t="s">
        <v>1436</v>
      </c>
      <c r="C138" s="426">
        <v>11.81</v>
      </c>
      <c r="D138" s="962"/>
      <c r="E138" s="213">
        <f t="shared" si="7"/>
        <v>1145.5099999999979</v>
      </c>
      <c r="F138" s="246">
        <f t="shared" si="5"/>
        <v>495.49000000000206</v>
      </c>
      <c r="G138" s="246">
        <f t="shared" si="8"/>
        <v>507.300000000002</v>
      </c>
      <c r="H138" s="972"/>
      <c r="I138" s="213">
        <f t="shared" si="9"/>
        <v>23.22219500000001</v>
      </c>
      <c r="J138" s="228"/>
      <c r="K138" s="191"/>
      <c r="L138" s="191"/>
      <c r="M138" s="191"/>
      <c r="N138" s="191"/>
      <c r="O138" s="191"/>
      <c r="P138" s="191"/>
      <c r="Q138" s="191"/>
      <c r="R138" s="191"/>
      <c r="S138" s="191"/>
      <c r="T138" s="191"/>
      <c r="U138" s="191"/>
      <c r="V138" s="191"/>
      <c r="W138" s="191"/>
      <c r="X138" s="191"/>
      <c r="Y138" s="191"/>
      <c r="Z138" s="191"/>
      <c r="AA138" s="191"/>
      <c r="AB138" s="191"/>
    </row>
    <row r="139" spans="1:28">
      <c r="A139" s="212">
        <f t="shared" si="6"/>
        <v>98</v>
      </c>
      <c r="B139" s="426" t="s">
        <v>1436</v>
      </c>
      <c r="C139" s="426">
        <v>11.8</v>
      </c>
      <c r="D139" s="962"/>
      <c r="E139" s="213">
        <f t="shared" si="7"/>
        <v>1157.3099999999979</v>
      </c>
      <c r="F139" s="246">
        <f t="shared" si="5"/>
        <v>483.6900000000021</v>
      </c>
      <c r="G139" s="246">
        <f t="shared" si="8"/>
        <v>495.49000000000206</v>
      </c>
      <c r="H139" s="972"/>
      <c r="I139" s="213">
        <f t="shared" si="9"/>
        <v>23.464095000000011</v>
      </c>
      <c r="J139" s="228"/>
      <c r="K139" s="191"/>
      <c r="L139" s="191"/>
      <c r="M139" s="191"/>
      <c r="N139" s="191"/>
      <c r="O139" s="191"/>
      <c r="P139" s="191"/>
      <c r="Q139" s="191"/>
      <c r="R139" s="191"/>
      <c r="S139" s="191"/>
      <c r="T139" s="191"/>
      <c r="U139" s="191"/>
      <c r="V139" s="191"/>
      <c r="W139" s="191"/>
      <c r="X139" s="191"/>
      <c r="Y139" s="191"/>
      <c r="Z139" s="191"/>
      <c r="AA139" s="191"/>
      <c r="AB139" s="191"/>
    </row>
    <row r="140" spans="1:28">
      <c r="A140" s="212">
        <f t="shared" si="6"/>
        <v>99</v>
      </c>
      <c r="B140" s="426" t="s">
        <v>1436</v>
      </c>
      <c r="C140" s="426">
        <v>11.8</v>
      </c>
      <c r="D140" s="962"/>
      <c r="E140" s="213">
        <f t="shared" si="7"/>
        <v>1169.1099999999979</v>
      </c>
      <c r="F140" s="246">
        <f t="shared" si="5"/>
        <v>471.89000000000215</v>
      </c>
      <c r="G140" s="246">
        <f t="shared" si="8"/>
        <v>483.6900000000021</v>
      </c>
      <c r="H140" s="972"/>
      <c r="I140" s="213">
        <f t="shared" si="9"/>
        <v>23.705995000000012</v>
      </c>
      <c r="J140" s="228"/>
      <c r="K140" s="191"/>
      <c r="L140" s="191"/>
      <c r="M140" s="191"/>
      <c r="N140" s="191"/>
      <c r="O140" s="191"/>
      <c r="P140" s="191"/>
      <c r="Q140" s="191"/>
      <c r="R140" s="191"/>
      <c r="S140" s="191"/>
      <c r="T140" s="191"/>
      <c r="U140" s="191"/>
      <c r="V140" s="191"/>
      <c r="W140" s="191"/>
      <c r="X140" s="191"/>
      <c r="Y140" s="191"/>
      <c r="Z140" s="191"/>
      <c r="AA140" s="191"/>
      <c r="AB140" s="191"/>
    </row>
    <row r="141" spans="1:28">
      <c r="A141" s="212">
        <f t="shared" si="6"/>
        <v>100</v>
      </c>
      <c r="B141" s="426" t="s">
        <v>1436</v>
      </c>
      <c r="C141" s="426">
        <v>11.81</v>
      </c>
      <c r="D141" s="962"/>
      <c r="E141" s="213">
        <f t="shared" si="7"/>
        <v>1180.9199999999978</v>
      </c>
      <c r="F141" s="246">
        <f t="shared" si="5"/>
        <v>460.0800000000022</v>
      </c>
      <c r="G141" s="246">
        <f t="shared" si="8"/>
        <v>471.89000000000215</v>
      </c>
      <c r="H141" s="972"/>
      <c r="I141" s="213">
        <f t="shared" si="9"/>
        <v>23.948100000000011</v>
      </c>
      <c r="J141" s="228"/>
      <c r="K141" s="191"/>
      <c r="L141" s="191"/>
      <c r="M141" s="191"/>
      <c r="N141" s="191"/>
      <c r="O141" s="191"/>
      <c r="P141" s="191"/>
      <c r="Q141" s="191"/>
      <c r="R141" s="191"/>
      <c r="S141" s="191"/>
      <c r="T141" s="191"/>
      <c r="U141" s="191"/>
      <c r="V141" s="191"/>
      <c r="W141" s="191"/>
      <c r="X141" s="191"/>
      <c r="Y141" s="191"/>
      <c r="Z141" s="191"/>
      <c r="AA141" s="191"/>
      <c r="AB141" s="191"/>
    </row>
    <row r="142" spans="1:28">
      <c r="A142" s="212">
        <f t="shared" si="6"/>
        <v>101</v>
      </c>
      <c r="B142" s="426" t="s">
        <v>1436</v>
      </c>
      <c r="C142" s="426">
        <v>11.81</v>
      </c>
      <c r="D142" s="962"/>
      <c r="E142" s="213">
        <f t="shared" si="7"/>
        <v>1192.7299999999977</v>
      </c>
      <c r="F142" s="246">
        <f t="shared" si="5"/>
        <v>448.27000000000226</v>
      </c>
      <c r="G142" s="246">
        <f t="shared" si="8"/>
        <v>460.0800000000022</v>
      </c>
      <c r="H142" s="972"/>
      <c r="I142" s="213">
        <f t="shared" si="9"/>
        <v>24.19020500000001</v>
      </c>
      <c r="J142" s="228"/>
      <c r="K142" s="191"/>
      <c r="L142" s="191"/>
      <c r="M142" s="191"/>
      <c r="N142" s="191"/>
      <c r="O142" s="191"/>
      <c r="P142" s="191"/>
      <c r="Q142" s="191"/>
      <c r="R142" s="191"/>
      <c r="S142" s="191"/>
      <c r="T142" s="191"/>
      <c r="U142" s="191"/>
      <c r="V142" s="191"/>
      <c r="W142" s="191"/>
      <c r="X142" s="191"/>
      <c r="Y142" s="191"/>
      <c r="Z142" s="191"/>
      <c r="AA142" s="191"/>
      <c r="AB142" s="191"/>
    </row>
    <row r="143" spans="1:28">
      <c r="A143" s="212">
        <f t="shared" si="6"/>
        <v>102</v>
      </c>
      <c r="B143" s="426" t="s">
        <v>1436</v>
      </c>
      <c r="C143" s="426">
        <v>11.8</v>
      </c>
      <c r="D143" s="962"/>
      <c r="E143" s="213">
        <f t="shared" si="7"/>
        <v>1204.5299999999977</v>
      </c>
      <c r="F143" s="246">
        <f t="shared" si="5"/>
        <v>436.4700000000023</v>
      </c>
      <c r="G143" s="246">
        <f t="shared" si="8"/>
        <v>448.27000000000226</v>
      </c>
      <c r="H143" s="972"/>
      <c r="I143" s="213">
        <f t="shared" si="9"/>
        <v>24.432105000000011</v>
      </c>
      <c r="J143" s="228"/>
      <c r="K143" s="191"/>
      <c r="L143" s="191"/>
      <c r="M143" s="191"/>
      <c r="N143" s="191"/>
      <c r="O143" s="191"/>
      <c r="P143" s="191"/>
      <c r="Q143" s="191"/>
      <c r="R143" s="191"/>
      <c r="S143" s="191"/>
      <c r="T143" s="191"/>
      <c r="U143" s="191"/>
      <c r="V143" s="191"/>
      <c r="W143" s="191"/>
      <c r="X143" s="191"/>
      <c r="Y143" s="191"/>
      <c r="Z143" s="191"/>
      <c r="AA143" s="191"/>
      <c r="AB143" s="191"/>
    </row>
    <row r="144" spans="1:28">
      <c r="A144" s="212">
        <f t="shared" si="6"/>
        <v>103</v>
      </c>
      <c r="B144" s="426" t="s">
        <v>1436</v>
      </c>
      <c r="C144" s="426">
        <v>11.81</v>
      </c>
      <c r="D144" s="962"/>
      <c r="E144" s="213">
        <f t="shared" si="7"/>
        <v>1216.3399999999976</v>
      </c>
      <c r="F144" s="246">
        <f t="shared" si="5"/>
        <v>424.66000000000236</v>
      </c>
      <c r="G144" s="246">
        <f t="shared" si="8"/>
        <v>436.4700000000023</v>
      </c>
      <c r="H144" s="972"/>
      <c r="I144" s="213">
        <f t="shared" si="9"/>
        <v>24.674210000000009</v>
      </c>
      <c r="J144" s="228"/>
      <c r="K144" s="191"/>
      <c r="L144" s="191"/>
      <c r="M144" s="191"/>
      <c r="N144" s="191"/>
      <c r="O144" s="191"/>
      <c r="P144" s="191"/>
      <c r="Q144" s="191"/>
      <c r="R144" s="191"/>
      <c r="S144" s="191"/>
      <c r="T144" s="191"/>
      <c r="U144" s="191"/>
      <c r="V144" s="191"/>
      <c r="W144" s="191"/>
      <c r="X144" s="191"/>
      <c r="Y144" s="191"/>
      <c r="Z144" s="191"/>
      <c r="AA144" s="191"/>
      <c r="AB144" s="191"/>
    </row>
    <row r="145" spans="1:28">
      <c r="A145" s="212">
        <f t="shared" si="6"/>
        <v>104</v>
      </c>
      <c r="B145" s="426" t="s">
        <v>1436</v>
      </c>
      <c r="C145" s="426">
        <v>11.81</v>
      </c>
      <c r="D145" s="962"/>
      <c r="E145" s="213">
        <f t="shared" si="7"/>
        <v>1228.1499999999976</v>
      </c>
      <c r="F145" s="246">
        <f t="shared" si="5"/>
        <v>412.85000000000241</v>
      </c>
      <c r="G145" s="246">
        <f t="shared" si="8"/>
        <v>424.66000000000236</v>
      </c>
      <c r="H145" s="972"/>
      <c r="I145" s="213">
        <f t="shared" si="9"/>
        <v>24.916315000000008</v>
      </c>
      <c r="J145" s="228"/>
      <c r="K145" s="191"/>
      <c r="L145" s="191"/>
      <c r="M145" s="191"/>
      <c r="N145" s="191"/>
      <c r="O145" s="191"/>
      <c r="P145" s="191"/>
      <c r="Q145" s="191"/>
      <c r="R145" s="191"/>
      <c r="S145" s="191"/>
      <c r="T145" s="191"/>
      <c r="U145" s="191"/>
      <c r="V145" s="191"/>
      <c r="W145" s="191"/>
      <c r="X145" s="191"/>
      <c r="Y145" s="191"/>
      <c r="Z145" s="191"/>
      <c r="AA145" s="191"/>
      <c r="AB145" s="191"/>
    </row>
    <row r="146" spans="1:28">
      <c r="A146" s="212">
        <f t="shared" si="6"/>
        <v>105</v>
      </c>
      <c r="B146" s="426" t="s">
        <v>1436</v>
      </c>
      <c r="C146" s="426">
        <v>11.79</v>
      </c>
      <c r="D146" s="962"/>
      <c r="E146" s="213">
        <f t="shared" si="7"/>
        <v>1239.9399999999976</v>
      </c>
      <c r="F146" s="246">
        <f t="shared" si="5"/>
        <v>401.06000000000245</v>
      </c>
      <c r="G146" s="246">
        <f t="shared" si="8"/>
        <v>412.85000000000241</v>
      </c>
      <c r="H146" s="972"/>
      <c r="I146" s="213">
        <f t="shared" si="9"/>
        <v>25.158010000000008</v>
      </c>
      <c r="J146" s="228"/>
      <c r="K146" s="191"/>
      <c r="L146" s="191"/>
      <c r="M146" s="191"/>
      <c r="N146" s="191"/>
      <c r="O146" s="191"/>
      <c r="P146" s="191"/>
      <c r="Q146" s="191"/>
      <c r="R146" s="191"/>
      <c r="S146" s="191"/>
      <c r="T146" s="191"/>
      <c r="U146" s="191"/>
      <c r="V146" s="191"/>
      <c r="W146" s="191"/>
      <c r="X146" s="191"/>
      <c r="Y146" s="191"/>
      <c r="Z146" s="191"/>
      <c r="AA146" s="191"/>
      <c r="AB146" s="191"/>
    </row>
    <row r="147" spans="1:28">
      <c r="A147" s="212">
        <f t="shared" si="6"/>
        <v>106</v>
      </c>
      <c r="B147" s="426" t="s">
        <v>1436</v>
      </c>
      <c r="C147" s="426">
        <v>11.81</v>
      </c>
      <c r="D147" s="962"/>
      <c r="E147" s="213">
        <f t="shared" si="7"/>
        <v>1251.7499999999975</v>
      </c>
      <c r="F147" s="246">
        <f t="shared" si="5"/>
        <v>389.2500000000025</v>
      </c>
      <c r="G147" s="246">
        <f t="shared" si="8"/>
        <v>401.06000000000245</v>
      </c>
      <c r="H147" s="972"/>
      <c r="I147" s="213">
        <f t="shared" si="9"/>
        <v>25.400115000000007</v>
      </c>
      <c r="J147" s="228"/>
      <c r="K147" s="191"/>
      <c r="L147" s="191"/>
      <c r="M147" s="191"/>
      <c r="N147" s="191"/>
      <c r="O147" s="191"/>
      <c r="P147" s="191"/>
      <c r="Q147" s="191"/>
      <c r="R147" s="191"/>
      <c r="S147" s="191"/>
      <c r="T147" s="191"/>
      <c r="U147" s="191"/>
      <c r="V147" s="191"/>
      <c r="W147" s="191"/>
      <c r="X147" s="191"/>
      <c r="Y147" s="191"/>
      <c r="Z147" s="191"/>
      <c r="AA147" s="191"/>
      <c r="AB147" s="191"/>
    </row>
    <row r="148" spans="1:28">
      <c r="A148" s="212">
        <f t="shared" si="6"/>
        <v>107</v>
      </c>
      <c r="B148" s="426" t="s">
        <v>1436</v>
      </c>
      <c r="C148" s="426">
        <v>11.8</v>
      </c>
      <c r="D148" s="962"/>
      <c r="E148" s="213">
        <f t="shared" si="7"/>
        <v>1263.5499999999975</v>
      </c>
      <c r="F148" s="246">
        <f t="shared" si="5"/>
        <v>377.45000000000255</v>
      </c>
      <c r="G148" s="246">
        <f t="shared" si="8"/>
        <v>389.2500000000025</v>
      </c>
      <c r="H148" s="972"/>
      <c r="I148" s="213">
        <f t="shared" si="9"/>
        <v>25.642015000000008</v>
      </c>
      <c r="J148" s="228"/>
      <c r="K148" s="191"/>
      <c r="L148" s="191"/>
      <c r="M148" s="191"/>
      <c r="N148" s="191"/>
      <c r="O148" s="191"/>
      <c r="P148" s="191"/>
      <c r="Q148" s="191"/>
      <c r="R148" s="191"/>
      <c r="S148" s="191"/>
      <c r="T148" s="191"/>
      <c r="U148" s="191"/>
      <c r="V148" s="191"/>
      <c r="W148" s="191"/>
      <c r="X148" s="191"/>
      <c r="Y148" s="191"/>
      <c r="Z148" s="191"/>
      <c r="AA148" s="191"/>
      <c r="AB148" s="191"/>
    </row>
    <row r="149" spans="1:28">
      <c r="A149" s="212">
        <f t="shared" si="6"/>
        <v>108</v>
      </c>
      <c r="B149" s="426" t="s">
        <v>1436</v>
      </c>
      <c r="C149" s="426">
        <v>11.81</v>
      </c>
      <c r="D149" s="962"/>
      <c r="E149" s="213">
        <f t="shared" si="7"/>
        <v>1275.3599999999974</v>
      </c>
      <c r="F149" s="246">
        <f t="shared" si="5"/>
        <v>365.6400000000026</v>
      </c>
      <c r="G149" s="246">
        <f t="shared" si="8"/>
        <v>377.45000000000255</v>
      </c>
      <c r="H149" s="972"/>
      <c r="I149" s="213">
        <f t="shared" si="9"/>
        <v>25.884120000000006</v>
      </c>
      <c r="J149" s="228"/>
      <c r="K149" s="191"/>
      <c r="L149" s="191"/>
      <c r="M149" s="191"/>
      <c r="N149" s="191"/>
      <c r="O149" s="191"/>
      <c r="P149" s="191"/>
      <c r="Q149" s="191"/>
      <c r="R149" s="191"/>
      <c r="S149" s="191"/>
      <c r="T149" s="191"/>
      <c r="U149" s="191"/>
      <c r="V149" s="191"/>
      <c r="W149" s="191"/>
      <c r="X149" s="191"/>
      <c r="Y149" s="191"/>
      <c r="Z149" s="191"/>
      <c r="AA149" s="191"/>
      <c r="AB149" s="191"/>
    </row>
    <row r="150" spans="1:28">
      <c r="A150" s="212">
        <f t="shared" si="6"/>
        <v>109</v>
      </c>
      <c r="B150" s="426" t="s">
        <v>1436</v>
      </c>
      <c r="C150" s="426">
        <v>11.81</v>
      </c>
      <c r="D150" s="962"/>
      <c r="E150" s="213">
        <f t="shared" si="7"/>
        <v>1287.1699999999973</v>
      </c>
      <c r="F150" s="246">
        <f t="shared" si="5"/>
        <v>353.83000000000266</v>
      </c>
      <c r="G150" s="246">
        <f t="shared" si="8"/>
        <v>365.6400000000026</v>
      </c>
      <c r="H150" s="972"/>
      <c r="I150" s="213">
        <f t="shared" si="9"/>
        <v>26.126225000000005</v>
      </c>
      <c r="J150" s="228"/>
      <c r="K150" s="191"/>
      <c r="L150" s="191"/>
      <c r="M150" s="191"/>
      <c r="N150" s="191"/>
      <c r="O150" s="191"/>
      <c r="P150" s="191"/>
      <c r="Q150" s="191"/>
      <c r="R150" s="191"/>
      <c r="S150" s="191"/>
      <c r="T150" s="191"/>
      <c r="U150" s="191"/>
      <c r="V150" s="191"/>
      <c r="W150" s="191"/>
      <c r="X150" s="191"/>
      <c r="Y150" s="191"/>
      <c r="Z150" s="191"/>
      <c r="AA150" s="191"/>
      <c r="AB150" s="191"/>
    </row>
    <row r="151" spans="1:28">
      <c r="A151" s="212">
        <f t="shared" si="6"/>
        <v>110</v>
      </c>
      <c r="B151" s="426" t="s">
        <v>1436</v>
      </c>
      <c r="C151" s="426">
        <v>11.81</v>
      </c>
      <c r="D151" s="962"/>
      <c r="E151" s="213">
        <f t="shared" si="7"/>
        <v>1298.9799999999973</v>
      </c>
      <c r="F151" s="246">
        <f t="shared" si="5"/>
        <v>342.02000000000271</v>
      </c>
      <c r="G151" s="246">
        <f t="shared" si="8"/>
        <v>353.83000000000266</v>
      </c>
      <c r="H151" s="972"/>
      <c r="I151" s="213">
        <f t="shared" si="9"/>
        <v>26.368330000000004</v>
      </c>
      <c r="J151" s="228"/>
      <c r="K151" s="191"/>
      <c r="L151" s="191"/>
      <c r="M151" s="191"/>
      <c r="N151" s="191"/>
      <c r="O151" s="191"/>
      <c r="P151" s="191"/>
      <c r="Q151" s="191"/>
      <c r="R151" s="191"/>
      <c r="S151" s="191"/>
      <c r="T151" s="191"/>
      <c r="U151" s="191"/>
      <c r="V151" s="191"/>
      <c r="W151" s="191"/>
      <c r="X151" s="191"/>
      <c r="Y151" s="191"/>
      <c r="Z151" s="191"/>
      <c r="AA151" s="191"/>
      <c r="AB151" s="191"/>
    </row>
    <row r="152" spans="1:28">
      <c r="A152" s="212">
        <f t="shared" si="6"/>
        <v>111</v>
      </c>
      <c r="B152" s="426" t="s">
        <v>1436</v>
      </c>
      <c r="C152" s="426">
        <v>11.81</v>
      </c>
      <c r="D152" s="963"/>
      <c r="E152" s="213">
        <f t="shared" si="7"/>
        <v>1310.7899999999972</v>
      </c>
      <c r="F152" s="246">
        <f t="shared" si="5"/>
        <v>330.21000000000276</v>
      </c>
      <c r="G152" s="246">
        <f t="shared" si="8"/>
        <v>342.02000000000271</v>
      </c>
      <c r="H152" s="972"/>
      <c r="I152" s="213">
        <f t="shared" si="9"/>
        <v>26.610435000000003</v>
      </c>
      <c r="J152" s="228"/>
      <c r="K152" s="191"/>
      <c r="L152" s="191"/>
      <c r="M152" s="191"/>
      <c r="N152" s="191"/>
      <c r="O152" s="191"/>
      <c r="P152" s="191"/>
      <c r="Q152" s="191"/>
      <c r="R152" s="191"/>
      <c r="S152" s="191"/>
      <c r="T152" s="191"/>
      <c r="U152" s="191"/>
      <c r="V152" s="191"/>
      <c r="W152" s="191"/>
      <c r="X152" s="191"/>
      <c r="Y152" s="191"/>
      <c r="Z152" s="191"/>
      <c r="AA152" s="191"/>
      <c r="AB152" s="191"/>
    </row>
    <row r="153" spans="1:28">
      <c r="A153" s="212">
        <f t="shared" si="6"/>
        <v>112</v>
      </c>
      <c r="B153" s="426" t="s">
        <v>1436</v>
      </c>
      <c r="C153" s="426">
        <v>11.81</v>
      </c>
      <c r="D153" s="963"/>
      <c r="E153" s="213">
        <f t="shared" si="7"/>
        <v>1322.5999999999972</v>
      </c>
      <c r="F153" s="246">
        <f t="shared" si="5"/>
        <v>318.40000000000282</v>
      </c>
      <c r="G153" s="246">
        <f t="shared" si="8"/>
        <v>330.21000000000276</v>
      </c>
      <c r="H153" s="257"/>
      <c r="I153" s="213">
        <f t="shared" si="9"/>
        <v>26.852540000000001</v>
      </c>
      <c r="J153" s="228"/>
      <c r="K153" s="191"/>
      <c r="L153" s="191"/>
      <c r="M153" s="191"/>
      <c r="N153" s="191"/>
      <c r="O153" s="191"/>
      <c r="P153" s="191"/>
      <c r="Q153" s="191"/>
      <c r="R153" s="191"/>
      <c r="S153" s="191"/>
      <c r="T153" s="191"/>
      <c r="U153" s="191"/>
      <c r="V153" s="191"/>
      <c r="W153" s="191"/>
      <c r="X153" s="191"/>
      <c r="Y153" s="191"/>
      <c r="Z153" s="191"/>
      <c r="AA153" s="191"/>
      <c r="AB153" s="191"/>
    </row>
    <row r="154" spans="1:28">
      <c r="A154" s="212">
        <f t="shared" si="6"/>
        <v>113</v>
      </c>
      <c r="B154" s="426" t="s">
        <v>1436</v>
      </c>
      <c r="C154" s="426">
        <v>11.79</v>
      </c>
      <c r="D154" s="963"/>
      <c r="E154" s="213">
        <f t="shared" si="7"/>
        <v>1334.3899999999971</v>
      </c>
      <c r="F154" s="246">
        <f t="shared" si="5"/>
        <v>306.61000000000286</v>
      </c>
      <c r="G154" s="246">
        <f t="shared" si="8"/>
        <v>318.40000000000282</v>
      </c>
      <c r="H154" s="972"/>
      <c r="I154" s="213">
        <f t="shared" si="9"/>
        <v>27.094235000000001</v>
      </c>
      <c r="J154" s="228"/>
      <c r="K154" s="191"/>
      <c r="L154" s="191"/>
      <c r="M154" s="191"/>
      <c r="N154" s="191"/>
      <c r="O154" s="191"/>
      <c r="P154" s="191"/>
      <c r="Q154" s="191"/>
      <c r="R154" s="191"/>
      <c r="S154" s="191"/>
      <c r="T154" s="191"/>
      <c r="U154" s="191"/>
      <c r="V154" s="191"/>
      <c r="W154" s="191"/>
      <c r="X154" s="191"/>
      <c r="Y154" s="191"/>
      <c r="Z154" s="191"/>
      <c r="AA154" s="191"/>
      <c r="AB154" s="191"/>
    </row>
    <row r="155" spans="1:28">
      <c r="A155" s="212">
        <f t="shared" si="6"/>
        <v>114</v>
      </c>
      <c r="B155" s="426" t="s">
        <v>1436</v>
      </c>
      <c r="C155" s="426">
        <v>11.81</v>
      </c>
      <c r="D155" s="963"/>
      <c r="E155" s="213">
        <f t="shared" si="7"/>
        <v>1346.1999999999971</v>
      </c>
      <c r="F155" s="246">
        <f t="shared" si="5"/>
        <v>294.80000000000291</v>
      </c>
      <c r="G155" s="246">
        <f t="shared" si="8"/>
        <v>306.61000000000286</v>
      </c>
      <c r="H155" s="257"/>
      <c r="I155" s="213">
        <f t="shared" si="9"/>
        <v>27.33634</v>
      </c>
      <c r="J155" s="228"/>
      <c r="K155" s="191"/>
      <c r="L155" s="191"/>
      <c r="M155" s="191"/>
      <c r="N155" s="191"/>
      <c r="O155" s="191"/>
      <c r="P155" s="191"/>
      <c r="Q155" s="191"/>
      <c r="R155" s="191"/>
      <c r="S155" s="191"/>
      <c r="T155" s="191"/>
      <c r="U155" s="191"/>
      <c r="V155" s="191"/>
      <c r="W155" s="191"/>
      <c r="X155" s="191"/>
      <c r="Y155" s="191"/>
      <c r="Z155" s="191"/>
      <c r="AA155" s="191"/>
      <c r="AB155" s="191"/>
    </row>
    <row r="156" spans="1:28">
      <c r="A156" s="212">
        <f t="shared" si="6"/>
        <v>115</v>
      </c>
      <c r="B156" s="426" t="s">
        <v>1436</v>
      </c>
      <c r="C156" s="426">
        <v>11.8</v>
      </c>
      <c r="D156" s="963"/>
      <c r="E156" s="213">
        <f t="shared" si="7"/>
        <v>1357.999999999997</v>
      </c>
      <c r="F156" s="246">
        <f t="shared" si="5"/>
        <v>283.00000000000296</v>
      </c>
      <c r="G156" s="246">
        <f t="shared" si="8"/>
        <v>294.80000000000291</v>
      </c>
      <c r="H156" s="972"/>
      <c r="I156" s="213">
        <f t="shared" si="9"/>
        <v>27.578240000000001</v>
      </c>
      <c r="J156" s="228"/>
      <c r="K156" s="191"/>
      <c r="L156" s="191"/>
      <c r="M156" s="191"/>
      <c r="N156" s="191"/>
      <c r="O156" s="191"/>
      <c r="P156" s="191"/>
      <c r="Q156" s="191"/>
      <c r="R156" s="191"/>
      <c r="S156" s="191"/>
      <c r="T156" s="191"/>
      <c r="U156" s="191"/>
      <c r="V156" s="191"/>
      <c r="W156" s="191"/>
      <c r="X156" s="191"/>
      <c r="Y156" s="191"/>
      <c r="Z156" s="191"/>
      <c r="AA156" s="191"/>
      <c r="AB156" s="191"/>
    </row>
    <row r="157" spans="1:28">
      <c r="A157" s="212">
        <f t="shared" si="6"/>
        <v>116</v>
      </c>
      <c r="B157" s="426" t="s">
        <v>1436</v>
      </c>
      <c r="C157" s="426">
        <v>11.8</v>
      </c>
      <c r="D157" s="963"/>
      <c r="E157" s="213">
        <f t="shared" si="7"/>
        <v>1369.799999999997</v>
      </c>
      <c r="F157" s="246">
        <f t="shared" si="5"/>
        <v>271.200000000003</v>
      </c>
      <c r="G157" s="246">
        <f t="shared" si="8"/>
        <v>283.00000000000296</v>
      </c>
      <c r="H157" s="257"/>
      <c r="I157" s="213">
        <f t="shared" si="9"/>
        <v>27.820140000000002</v>
      </c>
      <c r="J157" s="228"/>
      <c r="K157" s="191"/>
      <c r="L157" s="191"/>
      <c r="M157" s="191"/>
      <c r="N157" s="191"/>
      <c r="O157" s="191"/>
      <c r="P157" s="191"/>
      <c r="Q157" s="191"/>
      <c r="R157" s="191"/>
      <c r="S157" s="191"/>
      <c r="T157" s="191"/>
      <c r="U157" s="191"/>
      <c r="V157" s="191"/>
      <c r="W157" s="191"/>
      <c r="X157" s="191"/>
      <c r="Y157" s="191"/>
      <c r="Z157" s="191"/>
      <c r="AA157" s="191"/>
      <c r="AB157" s="191"/>
    </row>
    <row r="158" spans="1:28">
      <c r="A158" s="212">
        <f t="shared" si="6"/>
        <v>117</v>
      </c>
      <c r="B158" s="426" t="s">
        <v>1436</v>
      </c>
      <c r="C158" s="426">
        <v>11.81</v>
      </c>
      <c r="D158" s="962"/>
      <c r="E158" s="213">
        <f t="shared" si="7"/>
        <v>1381.6099999999969</v>
      </c>
      <c r="F158" s="246">
        <f t="shared" si="5"/>
        <v>259.39000000000306</v>
      </c>
      <c r="G158" s="246">
        <f t="shared" si="8"/>
        <v>271.200000000003</v>
      </c>
      <c r="H158" s="972"/>
      <c r="I158" s="213">
        <f t="shared" si="9"/>
        <v>28.062245000000001</v>
      </c>
      <c r="J158" s="228"/>
      <c r="K158" s="191"/>
      <c r="L158" s="191"/>
      <c r="M158" s="191"/>
      <c r="N158" s="191"/>
      <c r="O158" s="191"/>
      <c r="P158" s="191"/>
      <c r="Q158" s="191"/>
      <c r="R158" s="191"/>
      <c r="S158" s="191"/>
      <c r="T158" s="191"/>
      <c r="U158" s="191"/>
      <c r="V158" s="191"/>
      <c r="W158" s="191"/>
      <c r="X158" s="191"/>
      <c r="Y158" s="191"/>
      <c r="Z158" s="191"/>
      <c r="AA158" s="191"/>
      <c r="AB158" s="191"/>
    </row>
    <row r="159" spans="1:28">
      <c r="A159" s="212">
        <f t="shared" si="6"/>
        <v>118</v>
      </c>
      <c r="B159" s="426" t="s">
        <v>1436</v>
      </c>
      <c r="C159" s="426">
        <v>11.8</v>
      </c>
      <c r="D159" s="962"/>
      <c r="E159" s="213">
        <f t="shared" si="7"/>
        <v>1393.4099999999969</v>
      </c>
      <c r="F159" s="246">
        <f t="shared" si="5"/>
        <v>247.5900000000031</v>
      </c>
      <c r="G159" s="246">
        <f t="shared" si="8"/>
        <v>259.39000000000306</v>
      </c>
      <c r="H159" s="257"/>
      <c r="I159" s="213">
        <f t="shared" si="9"/>
        <v>28.304145000000002</v>
      </c>
      <c r="J159" s="228"/>
      <c r="K159" s="191"/>
      <c r="L159" s="191"/>
      <c r="M159" s="191"/>
      <c r="N159" s="191"/>
      <c r="O159" s="191"/>
      <c r="P159" s="191"/>
      <c r="Q159" s="191"/>
      <c r="R159" s="191"/>
      <c r="S159" s="191"/>
      <c r="T159" s="191"/>
      <c r="U159" s="191"/>
      <c r="V159" s="191"/>
      <c r="W159" s="191"/>
      <c r="X159" s="191"/>
      <c r="Y159" s="191"/>
      <c r="Z159" s="191"/>
      <c r="AA159" s="191"/>
      <c r="AB159" s="191"/>
    </row>
    <row r="160" spans="1:28">
      <c r="A160" s="212">
        <f t="shared" si="6"/>
        <v>119</v>
      </c>
      <c r="B160" s="426" t="s">
        <v>1436</v>
      </c>
      <c r="C160" s="426">
        <v>11.81</v>
      </c>
      <c r="D160" s="962"/>
      <c r="E160" s="213">
        <f t="shared" si="7"/>
        <v>1405.2199999999968</v>
      </c>
      <c r="F160" s="246">
        <f t="shared" si="5"/>
        <v>235.78000000000316</v>
      </c>
      <c r="G160" s="246">
        <f t="shared" si="8"/>
        <v>247.5900000000031</v>
      </c>
      <c r="H160" s="972"/>
      <c r="I160" s="213">
        <f t="shared" si="9"/>
        <v>28.546250000000001</v>
      </c>
      <c r="J160" s="228"/>
      <c r="K160" s="191"/>
      <c r="L160" s="191"/>
      <c r="M160" s="191"/>
      <c r="N160" s="191"/>
      <c r="O160" s="191"/>
      <c r="P160" s="191"/>
      <c r="Q160" s="191"/>
      <c r="R160" s="191"/>
      <c r="S160" s="191"/>
      <c r="T160" s="191"/>
      <c r="U160" s="191"/>
      <c r="V160" s="191"/>
      <c r="W160" s="191"/>
      <c r="X160" s="191"/>
      <c r="Y160" s="191"/>
      <c r="Z160" s="191"/>
      <c r="AA160" s="191"/>
      <c r="AB160" s="191"/>
    </row>
    <row r="161" spans="1:28">
      <c r="A161" s="212">
        <f t="shared" si="6"/>
        <v>120</v>
      </c>
      <c r="B161" s="426" t="s">
        <v>1436</v>
      </c>
      <c r="C161" s="426">
        <v>11.81</v>
      </c>
      <c r="D161" s="962"/>
      <c r="E161" s="213">
        <f t="shared" si="7"/>
        <v>1417.0299999999968</v>
      </c>
      <c r="F161" s="246">
        <f t="shared" si="5"/>
        <v>223.97000000000321</v>
      </c>
      <c r="G161" s="246">
        <f t="shared" si="8"/>
        <v>235.78000000000316</v>
      </c>
      <c r="H161" s="257"/>
      <c r="I161" s="213">
        <f t="shared" si="9"/>
        <v>28.788354999999999</v>
      </c>
      <c r="J161" s="228"/>
      <c r="K161" s="191"/>
      <c r="L161" s="191"/>
      <c r="M161" s="191"/>
      <c r="N161" s="191"/>
      <c r="O161" s="191"/>
      <c r="P161" s="191"/>
      <c r="Q161" s="191"/>
      <c r="R161" s="191"/>
      <c r="S161" s="191"/>
      <c r="T161" s="191"/>
      <c r="U161" s="191"/>
      <c r="V161" s="191"/>
      <c r="W161" s="191"/>
      <c r="X161" s="191"/>
      <c r="Y161" s="191"/>
      <c r="Z161" s="191"/>
      <c r="AA161" s="191"/>
      <c r="AB161" s="191"/>
    </row>
    <row r="162" spans="1:28">
      <c r="A162" s="212">
        <f t="shared" si="6"/>
        <v>121</v>
      </c>
      <c r="B162" s="426" t="s">
        <v>1436</v>
      </c>
      <c r="C162" s="1084">
        <v>11.81</v>
      </c>
      <c r="D162" s="962"/>
      <c r="E162" s="213">
        <f t="shared" si="7"/>
        <v>1428.8399999999967</v>
      </c>
      <c r="F162" s="246">
        <f t="shared" si="5"/>
        <v>212.16000000000327</v>
      </c>
      <c r="G162" s="246">
        <f t="shared" si="8"/>
        <v>223.97000000000321</v>
      </c>
      <c r="H162" s="972"/>
      <c r="I162" s="213">
        <f t="shared" si="9"/>
        <v>29.030459999999998</v>
      </c>
      <c r="J162" s="228"/>
      <c r="K162" s="191"/>
      <c r="L162" s="191"/>
      <c r="M162" s="191"/>
      <c r="N162" s="191"/>
      <c r="O162" s="191"/>
      <c r="P162" s="191"/>
      <c r="Q162" s="191"/>
      <c r="R162" s="191"/>
      <c r="S162" s="191"/>
      <c r="T162" s="191"/>
      <c r="U162" s="191"/>
      <c r="V162" s="191"/>
      <c r="W162" s="191"/>
      <c r="X162" s="191"/>
      <c r="Y162" s="191"/>
      <c r="Z162" s="191"/>
      <c r="AA162" s="191"/>
      <c r="AB162" s="191"/>
    </row>
    <row r="163" spans="1:28">
      <c r="A163" s="212">
        <f t="shared" si="6"/>
        <v>122</v>
      </c>
      <c r="B163" s="426" t="s">
        <v>1436</v>
      </c>
      <c r="C163" s="426">
        <v>11.82</v>
      </c>
      <c r="D163" s="962"/>
      <c r="E163" s="213">
        <f t="shared" si="7"/>
        <v>1440.6599999999967</v>
      </c>
      <c r="F163" s="246">
        <f t="shared" si="5"/>
        <v>200.34000000000333</v>
      </c>
      <c r="G163" s="246">
        <f t="shared" si="8"/>
        <v>212.16000000000327</v>
      </c>
      <c r="H163" s="257"/>
      <c r="I163" s="213">
        <f t="shared" si="9"/>
        <v>29.272769999999998</v>
      </c>
      <c r="J163" s="228"/>
      <c r="K163" s="191"/>
      <c r="L163" s="191"/>
      <c r="M163" s="191"/>
      <c r="N163" s="191"/>
      <c r="O163" s="191"/>
      <c r="P163" s="191"/>
      <c r="Q163" s="191"/>
      <c r="R163" s="191"/>
      <c r="S163" s="191"/>
      <c r="T163" s="191"/>
      <c r="U163" s="191"/>
      <c r="V163" s="191"/>
      <c r="W163" s="191"/>
      <c r="X163" s="191"/>
      <c r="Y163" s="191"/>
      <c r="Z163" s="191"/>
      <c r="AA163" s="191"/>
      <c r="AB163" s="191"/>
    </row>
    <row r="164" spans="1:28">
      <c r="A164" s="212">
        <f t="shared" si="6"/>
        <v>123</v>
      </c>
      <c r="B164" s="426" t="s">
        <v>1436</v>
      </c>
      <c r="C164" s="426">
        <v>11.82</v>
      </c>
      <c r="D164" s="962"/>
      <c r="E164" s="213">
        <f t="shared" si="7"/>
        <v>1452.4799999999966</v>
      </c>
      <c r="F164" s="246">
        <f t="shared" si="5"/>
        <v>188.52000000000339</v>
      </c>
      <c r="G164" s="246">
        <f t="shared" si="8"/>
        <v>200.34000000000333</v>
      </c>
      <c r="H164" s="257"/>
      <c r="I164" s="213">
        <f t="shared" si="9"/>
        <v>29.515079999999998</v>
      </c>
      <c r="J164" s="228"/>
      <c r="K164" s="191"/>
      <c r="L164" s="191"/>
      <c r="M164" s="191"/>
      <c r="N164" s="191"/>
      <c r="O164" s="191"/>
      <c r="P164" s="191"/>
      <c r="Q164" s="191"/>
      <c r="R164" s="191"/>
      <c r="S164" s="191"/>
      <c r="T164" s="191"/>
      <c r="U164" s="191"/>
      <c r="V164" s="191"/>
      <c r="W164" s="191"/>
      <c r="X164" s="191"/>
      <c r="Y164" s="191"/>
      <c r="Z164" s="191"/>
      <c r="AA164" s="191"/>
      <c r="AB164" s="191"/>
    </row>
    <row r="165" spans="1:28">
      <c r="A165" s="212">
        <f t="shared" si="6"/>
        <v>124</v>
      </c>
      <c r="B165" s="426" t="s">
        <v>1436</v>
      </c>
      <c r="C165" s="426">
        <v>11.81</v>
      </c>
      <c r="D165" s="962"/>
      <c r="E165" s="213">
        <f t="shared" si="7"/>
        <v>1464.2899999999966</v>
      </c>
      <c r="F165" s="246">
        <f t="shared" si="5"/>
        <v>176.71000000000345</v>
      </c>
      <c r="G165" s="246">
        <f t="shared" si="8"/>
        <v>188.52000000000339</v>
      </c>
      <c r="H165" s="257"/>
      <c r="I165" s="213">
        <f t="shared" si="9"/>
        <v>29.757184999999996</v>
      </c>
      <c r="J165" s="228"/>
      <c r="K165" s="191"/>
      <c r="L165" s="191"/>
      <c r="M165" s="191"/>
      <c r="N165" s="191"/>
      <c r="O165" s="191"/>
      <c r="P165" s="191"/>
      <c r="Q165" s="191"/>
      <c r="R165" s="191"/>
      <c r="S165" s="191"/>
      <c r="T165" s="191"/>
      <c r="U165" s="191"/>
      <c r="V165" s="191"/>
      <c r="W165" s="191"/>
      <c r="X165" s="191"/>
      <c r="Y165" s="191"/>
      <c r="Z165" s="191"/>
      <c r="AA165" s="191"/>
      <c r="AB165" s="191"/>
    </row>
    <row r="166" spans="1:28">
      <c r="A166" s="212">
        <f t="shared" si="6"/>
        <v>125</v>
      </c>
      <c r="B166" s="426" t="s">
        <v>1436</v>
      </c>
      <c r="C166" s="426">
        <v>11.81</v>
      </c>
      <c r="D166" s="962"/>
      <c r="E166" s="213">
        <f t="shared" si="7"/>
        <v>1476.0999999999965</v>
      </c>
      <c r="F166" s="246">
        <f t="shared" si="5"/>
        <v>164.9000000000035</v>
      </c>
      <c r="G166" s="246">
        <f t="shared" si="8"/>
        <v>176.71000000000345</v>
      </c>
      <c r="H166" s="257"/>
      <c r="I166" s="213">
        <f t="shared" si="9"/>
        <v>29.999289999999995</v>
      </c>
      <c r="J166" s="228"/>
      <c r="K166" s="191"/>
      <c r="L166" s="191"/>
      <c r="M166" s="191"/>
      <c r="N166" s="191"/>
      <c r="O166" s="191"/>
      <c r="P166" s="191"/>
      <c r="Q166" s="191"/>
      <c r="R166" s="191"/>
      <c r="S166" s="191"/>
      <c r="T166" s="191"/>
      <c r="U166" s="191"/>
      <c r="V166" s="191"/>
      <c r="W166" s="191"/>
      <c r="X166" s="191"/>
      <c r="Y166" s="191"/>
      <c r="Z166" s="191"/>
      <c r="AA166" s="191"/>
      <c r="AB166" s="191"/>
    </row>
    <row r="167" spans="1:28">
      <c r="A167" s="212">
        <f t="shared" si="6"/>
        <v>126</v>
      </c>
      <c r="B167" s="426" t="s">
        <v>1436</v>
      </c>
      <c r="C167" s="426">
        <v>11.81</v>
      </c>
      <c r="D167" s="962"/>
      <c r="E167" s="213">
        <f t="shared" ref="E167:E173" si="10">IF(C167="","",IF(D167="O",E166,E166+C167))</f>
        <v>1487.9099999999964</v>
      </c>
      <c r="F167" s="246">
        <f t="shared" ref="F167:F173" si="11">IF(E167="","",$G$40-E167)</f>
        <v>153.09000000000356</v>
      </c>
      <c r="G167" s="246">
        <f t="shared" ref="G167:G173" si="12">IF(E167="","",$G$40-E166)</f>
        <v>164.9000000000035</v>
      </c>
      <c r="H167" s="257"/>
      <c r="I167" s="213">
        <f t="shared" ref="I167:I173" si="13">IF(C167="","",IF(D167="O",I166,$C$12*C167+I166))</f>
        <v>30.241394999999994</v>
      </c>
      <c r="J167" s="228"/>
      <c r="K167" s="191"/>
      <c r="L167" s="191"/>
      <c r="M167" s="191"/>
      <c r="N167" s="191"/>
      <c r="O167" s="191"/>
      <c r="P167" s="191"/>
      <c r="Q167" s="191"/>
      <c r="R167" s="191"/>
      <c r="S167" s="191"/>
      <c r="T167" s="191"/>
      <c r="U167" s="191"/>
      <c r="V167" s="191"/>
      <c r="W167" s="191"/>
      <c r="X167" s="191"/>
      <c r="Y167" s="191"/>
      <c r="Z167" s="191"/>
      <c r="AA167" s="191"/>
      <c r="AB167" s="191"/>
    </row>
    <row r="168" spans="1:28">
      <c r="A168" s="212">
        <f t="shared" si="6"/>
        <v>127</v>
      </c>
      <c r="B168" s="426" t="s">
        <v>1436</v>
      </c>
      <c r="C168" s="426">
        <v>11.81</v>
      </c>
      <c r="D168" s="962"/>
      <c r="E168" s="213">
        <f t="shared" si="10"/>
        <v>1499.7199999999964</v>
      </c>
      <c r="F168" s="246">
        <f t="shared" si="11"/>
        <v>141.28000000000361</v>
      </c>
      <c r="G168" s="246">
        <f t="shared" si="12"/>
        <v>153.09000000000356</v>
      </c>
      <c r="H168" s="257"/>
      <c r="I168" s="213">
        <f t="shared" si="13"/>
        <v>30.483499999999992</v>
      </c>
      <c r="J168" s="228"/>
      <c r="K168" s="191"/>
      <c r="L168" s="191"/>
      <c r="M168" s="191"/>
      <c r="N168" s="191"/>
      <c r="O168" s="191"/>
      <c r="P168" s="191"/>
      <c r="Q168" s="191"/>
      <c r="R168" s="191"/>
      <c r="S168" s="191"/>
      <c r="T168" s="191"/>
      <c r="U168" s="191"/>
      <c r="V168" s="191"/>
      <c r="W168" s="191"/>
      <c r="X168" s="191"/>
      <c r="Y168" s="191"/>
      <c r="Z168" s="191"/>
      <c r="AA168" s="191"/>
      <c r="AB168" s="191"/>
    </row>
    <row r="169" spans="1:28">
      <c r="A169" s="212">
        <f t="shared" si="6"/>
        <v>128</v>
      </c>
      <c r="B169" s="426" t="s">
        <v>1436</v>
      </c>
      <c r="C169" s="426">
        <v>11.81</v>
      </c>
      <c r="D169" s="962"/>
      <c r="E169" s="213">
        <f t="shared" si="10"/>
        <v>1511.5299999999963</v>
      </c>
      <c r="F169" s="246">
        <f t="shared" si="11"/>
        <v>129.47000000000367</v>
      </c>
      <c r="G169" s="246">
        <f t="shared" si="12"/>
        <v>141.28000000000361</v>
      </c>
      <c r="H169" s="257"/>
      <c r="I169" s="213">
        <f t="shared" si="13"/>
        <v>30.725604999999991</v>
      </c>
      <c r="J169" s="228"/>
      <c r="K169" s="191"/>
      <c r="L169" s="191"/>
      <c r="M169" s="191"/>
      <c r="N169" s="191"/>
      <c r="O169" s="191"/>
      <c r="P169" s="191"/>
      <c r="Q169" s="191"/>
      <c r="R169" s="191"/>
      <c r="S169" s="191"/>
      <c r="T169" s="191"/>
      <c r="U169" s="191"/>
      <c r="V169" s="191"/>
      <c r="W169" s="191"/>
      <c r="X169" s="191"/>
      <c r="Y169" s="191"/>
      <c r="Z169" s="191"/>
      <c r="AA169" s="191"/>
      <c r="AB169" s="191"/>
    </row>
    <row r="170" spans="1:28">
      <c r="A170" s="212">
        <f t="shared" si="6"/>
        <v>129</v>
      </c>
      <c r="B170" s="426" t="s">
        <v>1436</v>
      </c>
      <c r="C170" s="426">
        <v>11.83</v>
      </c>
      <c r="D170" s="962"/>
      <c r="E170" s="213">
        <f t="shared" si="10"/>
        <v>1523.3599999999963</v>
      </c>
      <c r="F170" s="246">
        <f t="shared" si="11"/>
        <v>117.64000000000374</v>
      </c>
      <c r="G170" s="246">
        <f t="shared" si="12"/>
        <v>129.47000000000367</v>
      </c>
      <c r="H170" s="257"/>
      <c r="I170" s="213">
        <f t="shared" si="13"/>
        <v>30.968119999999992</v>
      </c>
      <c r="J170" s="228"/>
      <c r="K170" s="191"/>
      <c r="L170" s="191"/>
      <c r="M170" s="191"/>
      <c r="N170" s="191"/>
      <c r="O170" s="191"/>
      <c r="P170" s="191"/>
      <c r="Q170" s="191"/>
      <c r="R170" s="191"/>
      <c r="S170" s="191"/>
      <c r="T170" s="191"/>
      <c r="U170" s="191"/>
      <c r="V170" s="191"/>
      <c r="W170" s="191"/>
      <c r="X170" s="191"/>
      <c r="Y170" s="191"/>
      <c r="Z170" s="191"/>
      <c r="AA170" s="191"/>
      <c r="AB170" s="191"/>
    </row>
    <row r="171" spans="1:28">
      <c r="A171" s="212">
        <f t="shared" si="6"/>
        <v>130</v>
      </c>
      <c r="B171" s="426" t="s">
        <v>1436</v>
      </c>
      <c r="C171" s="426">
        <v>11.8</v>
      </c>
      <c r="D171" s="962"/>
      <c r="E171" s="213">
        <f t="shared" si="10"/>
        <v>1535.1599999999962</v>
      </c>
      <c r="F171" s="246">
        <f t="shared" si="11"/>
        <v>105.84000000000378</v>
      </c>
      <c r="G171" s="246">
        <f t="shared" si="12"/>
        <v>117.64000000000374</v>
      </c>
      <c r="H171" s="257"/>
      <c r="I171" s="213">
        <f t="shared" si="13"/>
        <v>31.210019999999993</v>
      </c>
      <c r="J171" s="228"/>
      <c r="K171" s="191"/>
      <c r="L171" s="191"/>
      <c r="M171" s="191"/>
      <c r="N171" s="191"/>
      <c r="O171" s="191"/>
      <c r="P171" s="191"/>
      <c r="Q171" s="191"/>
      <c r="R171" s="191"/>
      <c r="S171" s="191"/>
      <c r="T171" s="191"/>
      <c r="U171" s="191"/>
      <c r="V171" s="191"/>
      <c r="W171" s="191"/>
      <c r="X171" s="191"/>
      <c r="Y171" s="191"/>
      <c r="Z171" s="191"/>
      <c r="AA171" s="191"/>
      <c r="AB171" s="191"/>
    </row>
    <row r="172" spans="1:28">
      <c r="A172" s="212">
        <f t="shared" si="6"/>
        <v>131</v>
      </c>
      <c r="B172" s="426" t="s">
        <v>1436</v>
      </c>
      <c r="C172" s="1084">
        <v>11.8</v>
      </c>
      <c r="D172" s="962"/>
      <c r="E172" s="213">
        <f t="shared" si="10"/>
        <v>1546.9599999999962</v>
      </c>
      <c r="F172" s="246">
        <f t="shared" si="11"/>
        <v>94.040000000003829</v>
      </c>
      <c r="G172" s="246">
        <f t="shared" si="12"/>
        <v>105.84000000000378</v>
      </c>
      <c r="H172" s="257"/>
      <c r="I172" s="213">
        <f t="shared" si="13"/>
        <v>31.451919999999994</v>
      </c>
      <c r="J172" s="228"/>
      <c r="K172" s="191"/>
      <c r="L172" s="191"/>
      <c r="M172" s="191"/>
      <c r="N172" s="191"/>
      <c r="O172" s="191"/>
      <c r="P172" s="191"/>
      <c r="Q172" s="191"/>
      <c r="R172" s="191"/>
      <c r="S172" s="191"/>
      <c r="T172" s="191"/>
      <c r="U172" s="191"/>
      <c r="V172" s="191"/>
      <c r="W172" s="191"/>
      <c r="X172" s="191"/>
      <c r="Y172" s="191"/>
      <c r="Z172" s="191"/>
      <c r="AA172" s="191"/>
      <c r="AB172" s="191"/>
    </row>
    <row r="173" spans="1:28">
      <c r="A173" s="212">
        <f t="shared" ref="A173:A187" si="14">A172+1</f>
        <v>132</v>
      </c>
      <c r="B173" s="426" t="s">
        <v>1436</v>
      </c>
      <c r="C173" s="426">
        <v>11.81</v>
      </c>
      <c r="D173" s="962"/>
      <c r="E173" s="213">
        <f t="shared" si="10"/>
        <v>1558.7699999999961</v>
      </c>
      <c r="F173" s="246">
        <f t="shared" si="11"/>
        <v>82.230000000003884</v>
      </c>
      <c r="G173" s="246">
        <f t="shared" si="12"/>
        <v>94.040000000003829</v>
      </c>
      <c r="H173" s="257"/>
      <c r="I173" s="213">
        <f t="shared" si="13"/>
        <v>31.694024999999993</v>
      </c>
      <c r="J173" s="228"/>
      <c r="K173" s="191"/>
      <c r="L173" s="191"/>
      <c r="M173" s="191"/>
      <c r="N173" s="191"/>
      <c r="O173" s="191"/>
      <c r="P173" s="191"/>
      <c r="Q173" s="191"/>
      <c r="R173" s="191"/>
      <c r="S173" s="191"/>
      <c r="T173" s="191"/>
      <c r="U173" s="191"/>
      <c r="V173" s="191"/>
      <c r="W173" s="191"/>
      <c r="X173" s="191"/>
      <c r="Y173" s="191"/>
      <c r="Z173" s="191"/>
      <c r="AA173" s="191"/>
      <c r="AB173" s="191"/>
    </row>
    <row r="174" spans="1:28">
      <c r="A174" s="212">
        <f t="shared" si="14"/>
        <v>133</v>
      </c>
      <c r="B174" s="426" t="s">
        <v>1436</v>
      </c>
      <c r="C174" s="426">
        <v>11.8</v>
      </c>
      <c r="D174" s="962"/>
      <c r="E174" s="213">
        <f t="shared" ref="E174:E187" si="15">IF(C174="","",IF(D174="O",E173,E173+C174))</f>
        <v>1570.5699999999961</v>
      </c>
      <c r="F174" s="246">
        <f t="shared" ref="F174:F187" si="16">IF(E174="","",$G$40-E174)</f>
        <v>70.430000000003929</v>
      </c>
      <c r="G174" s="246">
        <f t="shared" ref="G174:G187" si="17">IF(E174="","",$G$40-E173)</f>
        <v>82.230000000003884</v>
      </c>
      <c r="H174" s="257"/>
      <c r="I174" s="213">
        <f t="shared" ref="I174:I187" si="18">IF(C174="","",IF(D174="O",I173,$C$12*C174+I173))</f>
        <v>31.935924999999994</v>
      </c>
      <c r="J174" s="228"/>
    </row>
    <row r="175" spans="1:28">
      <c r="A175" s="212">
        <f t="shared" si="14"/>
        <v>134</v>
      </c>
      <c r="B175" s="426" t="s">
        <v>1436</v>
      </c>
      <c r="C175" s="426">
        <v>11.81</v>
      </c>
      <c r="D175" s="962"/>
      <c r="E175" s="213">
        <f t="shared" si="15"/>
        <v>1582.379999999996</v>
      </c>
      <c r="F175" s="246">
        <f t="shared" si="16"/>
        <v>58.620000000003984</v>
      </c>
      <c r="G175" s="246">
        <f t="shared" si="17"/>
        <v>70.430000000003929</v>
      </c>
      <c r="H175" s="257"/>
      <c r="I175" s="213">
        <f t="shared" si="18"/>
        <v>32.178029999999993</v>
      </c>
      <c r="J175" s="228"/>
    </row>
    <row r="176" spans="1:28">
      <c r="A176" s="212">
        <f t="shared" si="14"/>
        <v>135</v>
      </c>
      <c r="B176" s="426" t="s">
        <v>1436</v>
      </c>
      <c r="C176" s="426">
        <v>11.84</v>
      </c>
      <c r="D176" s="962"/>
      <c r="E176" s="213">
        <f t="shared" si="15"/>
        <v>1594.2199999999959</v>
      </c>
      <c r="F176" s="246">
        <f t="shared" si="16"/>
        <v>46.780000000004065</v>
      </c>
      <c r="G176" s="246">
        <f t="shared" si="17"/>
        <v>58.620000000003984</v>
      </c>
      <c r="H176" s="257"/>
      <c r="I176" s="213">
        <f t="shared" si="18"/>
        <v>32.420749999999991</v>
      </c>
      <c r="J176" s="228"/>
    </row>
    <row r="177" spans="1:10">
      <c r="A177" s="212">
        <f t="shared" si="14"/>
        <v>136</v>
      </c>
      <c r="B177" s="426" t="s">
        <v>1436</v>
      </c>
      <c r="C177" s="426">
        <v>11.81</v>
      </c>
      <c r="D177" s="962"/>
      <c r="E177" s="213">
        <f t="shared" si="15"/>
        <v>1606.0299999999959</v>
      </c>
      <c r="F177" s="246">
        <f t="shared" si="16"/>
        <v>34.97000000000412</v>
      </c>
      <c r="G177" s="246">
        <f t="shared" si="17"/>
        <v>46.780000000004065</v>
      </c>
      <c r="H177" s="257"/>
      <c r="I177" s="213">
        <f t="shared" si="18"/>
        <v>32.662854999999993</v>
      </c>
      <c r="J177" s="228"/>
    </row>
    <row r="178" spans="1:10">
      <c r="A178" s="212">
        <f t="shared" si="14"/>
        <v>137</v>
      </c>
      <c r="B178" s="426" t="s">
        <v>1436</v>
      </c>
      <c r="C178" s="426">
        <v>11.8</v>
      </c>
      <c r="D178" s="962"/>
      <c r="E178" s="213">
        <f t="shared" si="15"/>
        <v>1617.8299999999958</v>
      </c>
      <c r="F178" s="246">
        <f t="shared" si="16"/>
        <v>23.170000000004165</v>
      </c>
      <c r="G178" s="246">
        <f t="shared" si="17"/>
        <v>34.97000000000412</v>
      </c>
      <c r="H178" s="257"/>
      <c r="I178" s="213">
        <f t="shared" si="18"/>
        <v>32.904754999999994</v>
      </c>
      <c r="J178" s="228"/>
    </row>
    <row r="179" spans="1:10">
      <c r="A179" s="212">
        <f t="shared" si="14"/>
        <v>138</v>
      </c>
      <c r="B179" s="426" t="s">
        <v>1436</v>
      </c>
      <c r="C179" s="426">
        <v>11.81</v>
      </c>
      <c r="D179" s="962"/>
      <c r="E179" s="213">
        <f t="shared" si="15"/>
        <v>1629.6399999999958</v>
      </c>
      <c r="F179" s="246">
        <f t="shared" si="16"/>
        <v>11.36000000000422</v>
      </c>
      <c r="G179" s="246">
        <f t="shared" si="17"/>
        <v>23.170000000004165</v>
      </c>
      <c r="H179" s="257"/>
      <c r="I179" s="213">
        <f t="shared" si="18"/>
        <v>33.146859999999997</v>
      </c>
      <c r="J179" s="228"/>
    </row>
    <row r="180" spans="1:10">
      <c r="A180" s="212">
        <f t="shared" si="14"/>
        <v>139</v>
      </c>
      <c r="B180" s="426" t="s">
        <v>1436</v>
      </c>
      <c r="C180" s="426">
        <v>11.81</v>
      </c>
      <c r="D180" s="962"/>
      <c r="E180" s="213">
        <f t="shared" si="15"/>
        <v>1641.4499999999957</v>
      </c>
      <c r="F180" s="246">
        <f t="shared" si="16"/>
        <v>-0.44999999999572537</v>
      </c>
      <c r="G180" s="246">
        <f t="shared" si="17"/>
        <v>11.36000000000422</v>
      </c>
      <c r="H180" s="257"/>
      <c r="I180" s="213">
        <f t="shared" si="18"/>
        <v>33.388964999999999</v>
      </c>
      <c r="J180" s="228"/>
    </row>
    <row r="181" spans="1:10">
      <c r="A181" s="212">
        <f t="shared" si="14"/>
        <v>140</v>
      </c>
      <c r="B181" s="426" t="s">
        <v>1436</v>
      </c>
      <c r="C181" s="426">
        <v>11.83</v>
      </c>
      <c r="D181" s="962" t="s">
        <v>380</v>
      </c>
      <c r="E181" s="213">
        <f t="shared" si="15"/>
        <v>1641.4499999999957</v>
      </c>
      <c r="F181" s="246">
        <f t="shared" si="16"/>
        <v>-0.44999999999572537</v>
      </c>
      <c r="G181" s="246">
        <f t="shared" si="17"/>
        <v>-0.44999999999572537</v>
      </c>
      <c r="H181" s="257"/>
      <c r="I181" s="213">
        <f t="shared" si="18"/>
        <v>33.388964999999999</v>
      </c>
      <c r="J181" s="228"/>
    </row>
    <row r="182" spans="1:10">
      <c r="A182" s="212">
        <f t="shared" si="14"/>
        <v>141</v>
      </c>
      <c r="B182" s="426" t="s">
        <v>1436</v>
      </c>
      <c r="C182" s="426">
        <v>11.81</v>
      </c>
      <c r="D182" s="962" t="s">
        <v>380</v>
      </c>
      <c r="E182" s="213">
        <f t="shared" si="15"/>
        <v>1641.4499999999957</v>
      </c>
      <c r="F182" s="246">
        <f t="shared" si="16"/>
        <v>-0.44999999999572537</v>
      </c>
      <c r="G182" s="246">
        <f t="shared" si="17"/>
        <v>-0.44999999999572537</v>
      </c>
      <c r="H182" s="257"/>
      <c r="I182" s="213">
        <f t="shared" si="18"/>
        <v>33.388964999999999</v>
      </c>
      <c r="J182" s="228"/>
    </row>
    <row r="183" spans="1:10">
      <c r="A183" s="212">
        <f t="shared" si="14"/>
        <v>142</v>
      </c>
      <c r="B183" s="426" t="s">
        <v>1436</v>
      </c>
      <c r="C183" s="426">
        <v>11.81</v>
      </c>
      <c r="D183" s="962" t="s">
        <v>380</v>
      </c>
      <c r="E183" s="213">
        <f t="shared" si="15"/>
        <v>1641.4499999999957</v>
      </c>
      <c r="F183" s="246">
        <f t="shared" si="16"/>
        <v>-0.44999999999572537</v>
      </c>
      <c r="G183" s="246">
        <f t="shared" si="17"/>
        <v>-0.44999999999572537</v>
      </c>
      <c r="H183" s="257"/>
      <c r="I183" s="213">
        <f t="shared" si="18"/>
        <v>33.388964999999999</v>
      </c>
      <c r="J183" s="228"/>
    </row>
    <row r="184" spans="1:10">
      <c r="A184" s="212">
        <f t="shared" si="14"/>
        <v>143</v>
      </c>
      <c r="B184" s="426" t="s">
        <v>1436</v>
      </c>
      <c r="C184" s="426">
        <v>11.81</v>
      </c>
      <c r="D184" s="962" t="s">
        <v>380</v>
      </c>
      <c r="E184" s="213">
        <f t="shared" si="15"/>
        <v>1641.4499999999957</v>
      </c>
      <c r="F184" s="246">
        <f t="shared" si="16"/>
        <v>-0.44999999999572537</v>
      </c>
      <c r="G184" s="246">
        <f t="shared" si="17"/>
        <v>-0.44999999999572537</v>
      </c>
      <c r="H184" s="257"/>
      <c r="I184" s="213">
        <f t="shared" si="18"/>
        <v>33.388964999999999</v>
      </c>
      <c r="J184" s="228"/>
    </row>
    <row r="185" spans="1:10">
      <c r="A185" s="212">
        <f t="shared" si="14"/>
        <v>144</v>
      </c>
      <c r="B185" s="426" t="s">
        <v>1436</v>
      </c>
      <c r="C185" s="426">
        <v>11.8</v>
      </c>
      <c r="D185" s="962" t="s">
        <v>380</v>
      </c>
      <c r="E185" s="213">
        <f t="shared" si="15"/>
        <v>1641.4499999999957</v>
      </c>
      <c r="F185" s="246">
        <f t="shared" si="16"/>
        <v>-0.44999999999572537</v>
      </c>
      <c r="G185" s="246">
        <f t="shared" si="17"/>
        <v>-0.44999999999572537</v>
      </c>
      <c r="H185" s="257"/>
      <c r="I185" s="213">
        <f t="shared" si="18"/>
        <v>33.388964999999999</v>
      </c>
      <c r="J185" s="228"/>
    </row>
    <row r="186" spans="1:10">
      <c r="A186" s="212">
        <f t="shared" si="14"/>
        <v>145</v>
      </c>
      <c r="B186" s="426" t="s">
        <v>1436</v>
      </c>
      <c r="C186" s="426">
        <v>11.81</v>
      </c>
      <c r="D186" s="962" t="s">
        <v>380</v>
      </c>
      <c r="E186" s="213">
        <f t="shared" si="15"/>
        <v>1641.4499999999957</v>
      </c>
      <c r="F186" s="246">
        <f t="shared" si="16"/>
        <v>-0.44999999999572537</v>
      </c>
      <c r="G186" s="246">
        <f t="shared" si="17"/>
        <v>-0.44999999999572537</v>
      </c>
      <c r="H186" s="257"/>
      <c r="I186" s="213">
        <f t="shared" si="18"/>
        <v>33.388964999999999</v>
      </c>
      <c r="J186" s="228"/>
    </row>
    <row r="187" spans="1:10">
      <c r="A187" s="212">
        <f t="shared" si="14"/>
        <v>146</v>
      </c>
      <c r="B187" s="426" t="s">
        <v>1436</v>
      </c>
      <c r="C187" s="426">
        <v>11.8</v>
      </c>
      <c r="D187" s="962" t="s">
        <v>380</v>
      </c>
      <c r="E187" s="213">
        <f t="shared" si="15"/>
        <v>1641.4499999999957</v>
      </c>
      <c r="F187" s="246">
        <f t="shared" si="16"/>
        <v>-0.44999999999572537</v>
      </c>
      <c r="G187" s="246">
        <f t="shared" si="17"/>
        <v>-0.44999999999572537</v>
      </c>
      <c r="H187" s="257"/>
      <c r="I187" s="213">
        <f t="shared" si="18"/>
        <v>33.388964999999999</v>
      </c>
      <c r="J187" s="228"/>
    </row>
    <row r="188" spans="1:10">
      <c r="A188" s="223"/>
      <c r="B188" s="224"/>
      <c r="C188" s="225"/>
      <c r="D188" s="234"/>
      <c r="E188" s="236"/>
      <c r="F188" s="228"/>
      <c r="G188" s="229"/>
      <c r="H188" s="229"/>
      <c r="I188" s="230"/>
      <c r="J188" s="228"/>
    </row>
    <row r="189" spans="1:10">
      <c r="A189" s="223"/>
      <c r="B189" s="224"/>
      <c r="C189" s="225"/>
      <c r="D189" s="234"/>
      <c r="E189" s="236"/>
      <c r="F189" s="228"/>
      <c r="G189" s="229"/>
      <c r="H189" s="229"/>
      <c r="I189" s="230"/>
      <c r="J189" s="228"/>
    </row>
    <row r="190" spans="1:10">
      <c r="A190" s="223"/>
      <c r="B190" s="224"/>
      <c r="C190" s="225"/>
      <c r="D190" s="234"/>
      <c r="E190" s="235"/>
      <c r="F190" s="228"/>
      <c r="G190" s="229"/>
      <c r="H190" s="229"/>
      <c r="I190" s="230"/>
      <c r="J190" s="228"/>
    </row>
    <row r="191" spans="1:10">
      <c r="A191" s="223"/>
      <c r="B191" s="224"/>
      <c r="C191" s="225"/>
      <c r="D191" s="234"/>
      <c r="E191" s="236"/>
      <c r="F191" s="228"/>
      <c r="G191" s="229"/>
      <c r="H191" s="229"/>
      <c r="I191" s="230"/>
      <c r="J191" s="228"/>
    </row>
    <row r="192" spans="1:10">
      <c r="A192" s="223"/>
      <c r="B192" s="224"/>
      <c r="C192" s="225"/>
      <c r="D192" s="234"/>
      <c r="E192" s="235"/>
      <c r="F192" s="228"/>
      <c r="G192" s="229"/>
      <c r="H192" s="229"/>
      <c r="I192" s="230"/>
      <c r="J192" s="228"/>
    </row>
    <row r="193" spans="1:10">
      <c r="A193" s="223"/>
      <c r="B193" s="224"/>
      <c r="C193" s="225"/>
      <c r="D193" s="234"/>
      <c r="E193" s="236"/>
      <c r="F193" s="228"/>
      <c r="G193" s="229"/>
      <c r="H193" s="229"/>
      <c r="I193" s="230"/>
      <c r="J193" s="228"/>
    </row>
    <row r="194" spans="1:10">
      <c r="A194" s="223"/>
      <c r="B194" s="224"/>
      <c r="C194" s="225"/>
      <c r="D194" s="234"/>
      <c r="E194" s="236"/>
      <c r="F194" s="228"/>
      <c r="G194" s="229"/>
      <c r="H194" s="229"/>
      <c r="I194" s="230"/>
      <c r="J194" s="228"/>
    </row>
    <row r="195" spans="1:10">
      <c r="A195" s="223"/>
      <c r="B195" s="224"/>
      <c r="C195" s="225"/>
      <c r="D195" s="234"/>
      <c r="E195" s="235"/>
      <c r="F195" s="228"/>
      <c r="G195" s="229"/>
      <c r="H195" s="229"/>
      <c r="I195" s="230"/>
      <c r="J195" s="228"/>
    </row>
    <row r="196" spans="1:10">
      <c r="A196" s="223"/>
      <c r="B196" s="224"/>
      <c r="C196" s="225"/>
      <c r="D196" s="234"/>
      <c r="E196" s="236"/>
      <c r="F196" s="228"/>
      <c r="G196" s="229"/>
      <c r="H196" s="229"/>
      <c r="I196" s="230"/>
      <c r="J196" s="228"/>
    </row>
    <row r="197" spans="1:10">
      <c r="A197" s="223"/>
      <c r="B197" s="224"/>
      <c r="C197" s="225"/>
      <c r="D197" s="234"/>
      <c r="E197" s="235"/>
      <c r="F197" s="228"/>
      <c r="G197" s="229"/>
      <c r="H197" s="229"/>
      <c r="I197" s="230"/>
      <c r="J197" s="228"/>
    </row>
    <row r="198" spans="1:10">
      <c r="A198" s="223"/>
      <c r="B198" s="224"/>
      <c r="C198" s="225"/>
      <c r="D198" s="234"/>
      <c r="E198" s="236"/>
      <c r="F198" s="228"/>
      <c r="G198" s="229"/>
      <c r="H198" s="229"/>
      <c r="I198" s="230"/>
      <c r="J198" s="228"/>
    </row>
    <row r="199" spans="1:10">
      <c r="A199" s="223"/>
      <c r="B199" s="224"/>
      <c r="C199" s="225"/>
      <c r="D199" s="234"/>
      <c r="E199" s="236"/>
      <c r="F199" s="228"/>
      <c r="G199" s="229"/>
      <c r="H199" s="229"/>
      <c r="I199" s="230"/>
      <c r="J199" s="228"/>
    </row>
    <row r="200" spans="1:10">
      <c r="A200" s="223"/>
      <c r="B200" s="224"/>
      <c r="C200" s="225"/>
      <c r="D200" s="234"/>
      <c r="E200" s="235"/>
      <c r="F200" s="228"/>
      <c r="G200" s="229"/>
      <c r="H200" s="229"/>
      <c r="I200" s="230"/>
      <c r="J200" s="228"/>
    </row>
    <row r="201" spans="1:10">
      <c r="A201" s="223"/>
      <c r="B201" s="224"/>
      <c r="C201" s="225"/>
      <c r="D201" s="234"/>
      <c r="E201" s="236"/>
      <c r="F201" s="228"/>
      <c r="G201" s="229"/>
      <c r="H201" s="229"/>
      <c r="I201" s="230"/>
      <c r="J201" s="228"/>
    </row>
    <row r="202" spans="1:10">
      <c r="A202" s="223"/>
      <c r="B202" s="224"/>
      <c r="C202" s="225"/>
      <c r="D202" s="234"/>
      <c r="E202" s="235"/>
      <c r="F202" s="228"/>
      <c r="G202" s="229"/>
      <c r="H202" s="229"/>
      <c r="I202" s="230"/>
      <c r="J202" s="228"/>
    </row>
    <row r="203" spans="1:10">
      <c r="A203" s="223"/>
      <c r="B203" s="224"/>
      <c r="C203" s="225"/>
      <c r="D203" s="234"/>
      <c r="E203" s="236"/>
      <c r="F203" s="228"/>
      <c r="G203" s="229"/>
      <c r="H203" s="229"/>
      <c r="I203" s="230"/>
      <c r="J203" s="228"/>
    </row>
    <row r="204" spans="1:10">
      <c r="A204" s="223"/>
      <c r="B204" s="224"/>
      <c r="C204" s="225"/>
      <c r="D204" s="234"/>
      <c r="E204" s="236"/>
      <c r="F204" s="228"/>
      <c r="G204" s="229"/>
      <c r="H204" s="229"/>
      <c r="I204" s="230"/>
      <c r="J204" s="228"/>
    </row>
    <row r="205" spans="1:10">
      <c r="A205" s="223"/>
      <c r="B205" s="224"/>
      <c r="C205" s="225"/>
      <c r="D205" s="234"/>
      <c r="E205" s="235"/>
      <c r="F205" s="228"/>
      <c r="G205" s="229"/>
      <c r="H205" s="229"/>
      <c r="I205" s="230"/>
      <c r="J205" s="228"/>
    </row>
    <row r="206" spans="1:10">
      <c r="A206" s="223"/>
      <c r="B206" s="224"/>
      <c r="C206" s="225"/>
      <c r="D206" s="234"/>
      <c r="E206" s="236"/>
      <c r="F206" s="228"/>
      <c r="G206" s="229"/>
      <c r="H206" s="229"/>
      <c r="I206" s="230"/>
      <c r="J206" s="228"/>
    </row>
    <row r="207" spans="1:10">
      <c r="A207" s="223"/>
      <c r="B207" s="224"/>
      <c r="C207" s="225"/>
      <c r="D207" s="234"/>
      <c r="E207" s="235"/>
      <c r="F207" s="228"/>
      <c r="G207" s="229"/>
      <c r="H207" s="229"/>
      <c r="I207" s="230"/>
      <c r="J207" s="228"/>
    </row>
    <row r="208" spans="1:10">
      <c r="A208" s="223"/>
      <c r="B208" s="224"/>
      <c r="C208" s="225"/>
      <c r="D208" s="234"/>
      <c r="E208" s="236"/>
      <c r="F208" s="228"/>
      <c r="G208" s="229"/>
      <c r="H208" s="229"/>
      <c r="I208" s="230"/>
      <c r="J208" s="228"/>
    </row>
    <row r="209" spans="1:10">
      <c r="A209" s="223"/>
      <c r="B209" s="224"/>
      <c r="C209" s="225"/>
      <c r="D209" s="234"/>
      <c r="E209" s="235"/>
      <c r="F209" s="228"/>
      <c r="G209" s="229"/>
      <c r="H209" s="229"/>
      <c r="I209" s="230"/>
      <c r="J209" s="228"/>
    </row>
    <row r="210" spans="1:10">
      <c r="A210" s="223"/>
      <c r="B210" s="224"/>
      <c r="C210" s="225"/>
      <c r="D210" s="234"/>
      <c r="E210" s="236"/>
      <c r="F210" s="228"/>
      <c r="G210" s="229"/>
      <c r="H210" s="229"/>
      <c r="I210" s="230"/>
      <c r="J210" s="228"/>
    </row>
    <row r="211" spans="1:10">
      <c r="A211" s="223"/>
      <c r="B211" s="224"/>
      <c r="C211" s="225"/>
      <c r="D211" s="234"/>
      <c r="E211" s="235"/>
      <c r="F211" s="228"/>
      <c r="G211" s="229"/>
      <c r="H211" s="229"/>
      <c r="I211" s="230"/>
      <c r="J211" s="228"/>
    </row>
    <row r="212" spans="1:10">
      <c r="A212" s="223"/>
      <c r="B212" s="224"/>
      <c r="C212" s="225"/>
      <c r="D212" s="234"/>
      <c r="E212" s="235"/>
      <c r="F212" s="228"/>
      <c r="G212" s="229"/>
      <c r="H212" s="229"/>
      <c r="I212" s="230"/>
      <c r="J212" s="228"/>
    </row>
    <row r="213" spans="1:10">
      <c r="A213" s="223"/>
      <c r="B213" s="224"/>
      <c r="C213" s="225"/>
      <c r="D213" s="234"/>
      <c r="E213" s="236"/>
      <c r="F213" s="228"/>
      <c r="G213" s="229"/>
      <c r="H213" s="229"/>
      <c r="I213" s="230"/>
      <c r="J213" s="228"/>
    </row>
    <row r="214" spans="1:10">
      <c r="A214" s="223"/>
      <c r="B214" s="224"/>
      <c r="C214" s="225"/>
      <c r="D214" s="234"/>
      <c r="E214" s="235"/>
      <c r="F214" s="228"/>
      <c r="G214" s="229"/>
      <c r="H214" s="229"/>
      <c r="I214" s="230"/>
      <c r="J214" s="228"/>
    </row>
    <row r="215" spans="1:10">
      <c r="A215" s="223"/>
      <c r="B215" s="224"/>
      <c r="C215" s="225"/>
      <c r="D215" s="234"/>
      <c r="E215" s="235"/>
      <c r="F215" s="228"/>
      <c r="G215" s="229"/>
      <c r="H215" s="229"/>
      <c r="I215" s="230"/>
      <c r="J215" s="228"/>
    </row>
    <row r="216" spans="1:10">
      <c r="A216" s="223"/>
      <c r="B216" s="224"/>
      <c r="C216" s="225"/>
      <c r="D216" s="234"/>
      <c r="E216" s="236"/>
      <c r="F216" s="228"/>
      <c r="G216" s="229"/>
      <c r="H216" s="229"/>
      <c r="I216" s="230"/>
      <c r="J216" s="228"/>
    </row>
    <row r="217" spans="1:10">
      <c r="A217" s="223"/>
      <c r="B217" s="224"/>
      <c r="C217" s="225"/>
      <c r="D217" s="234"/>
      <c r="E217" s="235"/>
      <c r="F217" s="228"/>
      <c r="G217" s="229"/>
      <c r="H217" s="229"/>
      <c r="I217" s="230"/>
      <c r="J217" s="228"/>
    </row>
    <row r="218" spans="1:10">
      <c r="A218" s="223"/>
      <c r="B218" s="224"/>
      <c r="C218" s="225"/>
      <c r="D218" s="234"/>
      <c r="E218" s="236"/>
      <c r="F218" s="228"/>
      <c r="G218" s="229"/>
      <c r="H218" s="229"/>
      <c r="I218" s="230"/>
      <c r="J218" s="228"/>
    </row>
    <row r="219" spans="1:10">
      <c r="A219" s="223"/>
      <c r="B219" s="224"/>
      <c r="C219" s="225"/>
      <c r="D219" s="234"/>
      <c r="E219" s="235"/>
      <c r="F219" s="228"/>
      <c r="G219" s="229"/>
      <c r="H219" s="229"/>
      <c r="I219" s="230"/>
      <c r="J219" s="228"/>
    </row>
    <row r="220" spans="1:10">
      <c r="A220" s="223"/>
      <c r="B220" s="224"/>
      <c r="C220" s="225"/>
      <c r="D220" s="234"/>
      <c r="E220" s="236"/>
      <c r="F220" s="228"/>
      <c r="G220" s="229"/>
      <c r="H220" s="229"/>
      <c r="I220" s="230"/>
      <c r="J220" s="228"/>
    </row>
    <row r="221" spans="1:10">
      <c r="A221" s="223"/>
      <c r="B221" s="224"/>
      <c r="C221" s="225"/>
      <c r="D221" s="234"/>
      <c r="E221" s="236"/>
      <c r="F221" s="228"/>
      <c r="G221" s="229"/>
      <c r="H221" s="229"/>
      <c r="I221" s="230"/>
      <c r="J221" s="228"/>
    </row>
    <row r="222" spans="1:10">
      <c r="A222" s="223"/>
      <c r="B222" s="224"/>
      <c r="C222" s="225"/>
      <c r="D222" s="234"/>
      <c r="E222" s="235"/>
      <c r="F222" s="228"/>
      <c r="G222" s="229"/>
      <c r="H222" s="229"/>
      <c r="I222" s="230"/>
      <c r="J222" s="228"/>
    </row>
    <row r="223" spans="1:10">
      <c r="A223" s="223"/>
      <c r="B223" s="224"/>
      <c r="C223" s="225"/>
      <c r="D223" s="234"/>
      <c r="E223" s="235"/>
      <c r="F223" s="228"/>
      <c r="G223" s="229"/>
      <c r="H223" s="229"/>
      <c r="I223" s="230"/>
      <c r="J223" s="228"/>
    </row>
    <row r="224" spans="1:10">
      <c r="A224" s="223"/>
      <c r="B224" s="224"/>
      <c r="C224" s="225"/>
      <c r="D224" s="234"/>
      <c r="E224" s="235"/>
      <c r="F224" s="228"/>
      <c r="G224" s="229"/>
      <c r="H224" s="229"/>
      <c r="I224" s="230"/>
      <c r="J224" s="228"/>
    </row>
    <row r="225" spans="1:10">
      <c r="A225" s="223"/>
      <c r="B225" s="224"/>
      <c r="C225" s="225"/>
      <c r="D225" s="234"/>
      <c r="E225" s="236"/>
      <c r="F225" s="228"/>
      <c r="G225" s="229"/>
      <c r="H225" s="229"/>
      <c r="I225" s="230"/>
      <c r="J225" s="228"/>
    </row>
    <row r="226" spans="1:10">
      <c r="A226" s="223"/>
      <c r="B226" s="224"/>
      <c r="C226" s="225"/>
      <c r="D226" s="234"/>
      <c r="E226" s="236"/>
      <c r="F226" s="228"/>
      <c r="G226" s="229"/>
      <c r="H226" s="229"/>
      <c r="I226" s="230"/>
      <c r="J226" s="228"/>
    </row>
    <row r="227" spans="1:10">
      <c r="A227" s="223"/>
      <c r="B227" s="224"/>
      <c r="C227" s="225"/>
      <c r="D227" s="234"/>
      <c r="E227" s="235"/>
      <c r="F227" s="228"/>
      <c r="G227" s="229"/>
      <c r="H227" s="229"/>
      <c r="I227" s="230"/>
      <c r="J227" s="228"/>
    </row>
    <row r="228" spans="1:10">
      <c r="A228" s="223"/>
      <c r="B228" s="224"/>
      <c r="C228" s="225"/>
      <c r="D228" s="234"/>
      <c r="E228" s="236"/>
      <c r="F228" s="228"/>
      <c r="G228" s="229"/>
      <c r="H228" s="229"/>
      <c r="I228" s="230"/>
      <c r="J228" s="228"/>
    </row>
    <row r="229" spans="1:10">
      <c r="A229" s="223"/>
      <c r="B229" s="224"/>
      <c r="C229" s="225"/>
      <c r="D229" s="234"/>
      <c r="E229" s="235"/>
      <c r="F229" s="228"/>
      <c r="G229" s="229"/>
      <c r="H229" s="229"/>
      <c r="I229" s="230"/>
      <c r="J229" s="228"/>
    </row>
    <row r="230" spans="1:10">
      <c r="A230" s="223"/>
      <c r="B230" s="224"/>
      <c r="C230" s="225"/>
      <c r="D230" s="234"/>
      <c r="E230" s="236"/>
      <c r="F230" s="228"/>
      <c r="G230" s="229"/>
      <c r="H230" s="229"/>
      <c r="I230" s="230"/>
      <c r="J230" s="228"/>
    </row>
    <row r="231" spans="1:10">
      <c r="A231" s="223"/>
      <c r="B231" s="224"/>
      <c r="C231" s="225"/>
      <c r="D231" s="234"/>
      <c r="E231" s="235"/>
      <c r="F231" s="228"/>
      <c r="G231" s="229"/>
      <c r="H231" s="229"/>
      <c r="I231" s="230"/>
      <c r="J231" s="228"/>
    </row>
    <row r="232" spans="1:10">
      <c r="A232" s="223"/>
      <c r="B232" s="224"/>
      <c r="C232" s="225"/>
      <c r="D232" s="234"/>
      <c r="E232" s="235"/>
      <c r="F232" s="228"/>
      <c r="G232" s="229"/>
      <c r="H232" s="229"/>
      <c r="I232" s="230"/>
      <c r="J232" s="228"/>
    </row>
    <row r="233" spans="1:10">
      <c r="A233" s="223"/>
      <c r="B233" s="224"/>
      <c r="C233" s="225"/>
      <c r="D233" s="234"/>
      <c r="E233" s="236"/>
      <c r="F233" s="228"/>
      <c r="G233" s="229"/>
      <c r="H233" s="229"/>
      <c r="I233" s="230"/>
      <c r="J233" s="228"/>
    </row>
    <row r="234" spans="1:10">
      <c r="A234" s="223"/>
      <c r="B234" s="224"/>
      <c r="C234" s="225"/>
      <c r="D234" s="234"/>
      <c r="E234" s="235"/>
      <c r="F234" s="228"/>
      <c r="G234" s="229"/>
      <c r="H234" s="229"/>
      <c r="I234" s="230"/>
      <c r="J234" s="228"/>
    </row>
    <row r="235" spans="1:10">
      <c r="A235" s="223"/>
      <c r="B235" s="224"/>
      <c r="C235" s="225"/>
      <c r="D235" s="234"/>
      <c r="E235" s="235"/>
      <c r="F235" s="228"/>
      <c r="G235" s="229"/>
      <c r="H235" s="229"/>
      <c r="I235" s="230"/>
      <c r="J235" s="228"/>
    </row>
    <row r="236" spans="1:10">
      <c r="A236" s="223"/>
      <c r="B236" s="224"/>
      <c r="C236" s="225"/>
      <c r="D236" s="234"/>
      <c r="E236" s="236"/>
      <c r="F236" s="228"/>
      <c r="G236" s="229"/>
      <c r="H236" s="229"/>
      <c r="I236" s="230"/>
      <c r="J236" s="228"/>
    </row>
    <row r="237" spans="1:10">
      <c r="A237" s="223"/>
      <c r="B237" s="224"/>
      <c r="C237" s="225"/>
      <c r="D237" s="234"/>
      <c r="E237" s="235"/>
      <c r="F237" s="228"/>
      <c r="G237" s="229"/>
      <c r="H237" s="229"/>
      <c r="I237" s="230"/>
      <c r="J237" s="228"/>
    </row>
    <row r="238" spans="1:10">
      <c r="A238" s="223"/>
      <c r="B238" s="224"/>
      <c r="C238" s="225"/>
      <c r="D238" s="234"/>
      <c r="E238" s="235"/>
      <c r="F238" s="228"/>
      <c r="G238" s="229"/>
      <c r="H238" s="229"/>
      <c r="I238" s="230"/>
      <c r="J238" s="228"/>
    </row>
    <row r="239" spans="1:10">
      <c r="A239" s="223"/>
      <c r="B239" s="224"/>
      <c r="C239" s="225"/>
      <c r="D239" s="234"/>
      <c r="E239" s="235"/>
      <c r="F239" s="228"/>
      <c r="G239" s="229"/>
      <c r="H239" s="229"/>
      <c r="I239" s="230"/>
      <c r="J239" s="228"/>
    </row>
    <row r="240" spans="1:10">
      <c r="A240" s="223"/>
      <c r="B240" s="224"/>
      <c r="C240" s="225"/>
      <c r="D240" s="234"/>
      <c r="E240" s="236"/>
      <c r="F240" s="228"/>
      <c r="G240" s="229"/>
      <c r="H240" s="229"/>
      <c r="I240" s="230"/>
      <c r="J240" s="228"/>
    </row>
    <row r="241" spans="1:10">
      <c r="A241" s="223"/>
      <c r="B241" s="224"/>
      <c r="C241" s="225"/>
      <c r="D241" s="234"/>
      <c r="E241" s="236"/>
      <c r="F241" s="228"/>
      <c r="G241" s="229"/>
      <c r="H241" s="229"/>
      <c r="I241" s="230"/>
      <c r="J241" s="228"/>
    </row>
    <row r="242" spans="1:10">
      <c r="A242" s="223"/>
      <c r="B242" s="224"/>
      <c r="C242" s="225"/>
      <c r="D242" s="234"/>
      <c r="E242" s="235"/>
      <c r="F242" s="228"/>
      <c r="G242" s="229"/>
      <c r="H242" s="229"/>
      <c r="I242" s="230"/>
      <c r="J242" s="228"/>
    </row>
    <row r="243" spans="1:10">
      <c r="A243" s="223"/>
      <c r="B243" s="224"/>
      <c r="C243" s="225"/>
      <c r="D243" s="234"/>
      <c r="E243" s="235"/>
      <c r="F243" s="228"/>
      <c r="G243" s="229"/>
      <c r="H243" s="229"/>
      <c r="I243" s="230"/>
      <c r="J243" s="228"/>
    </row>
    <row r="244" spans="1:10">
      <c r="A244" s="223"/>
      <c r="B244" s="224"/>
      <c r="C244" s="225"/>
      <c r="D244" s="234"/>
      <c r="E244" s="235"/>
      <c r="F244" s="228"/>
      <c r="G244" s="229"/>
      <c r="H244" s="229"/>
      <c r="I244" s="230"/>
      <c r="J244" s="228"/>
    </row>
    <row r="245" spans="1:10">
      <c r="A245" s="223"/>
      <c r="B245" s="224"/>
      <c r="C245" s="225"/>
      <c r="D245" s="234"/>
      <c r="E245" s="236"/>
      <c r="F245" s="228"/>
      <c r="G245" s="229"/>
      <c r="H245" s="229"/>
      <c r="I245" s="230"/>
      <c r="J245" s="228"/>
    </row>
    <row r="246" spans="1:10">
      <c r="A246" s="223"/>
      <c r="B246" s="224"/>
      <c r="C246" s="225"/>
      <c r="D246" s="234"/>
      <c r="E246" s="236"/>
      <c r="F246" s="228"/>
      <c r="G246" s="229"/>
      <c r="H246" s="229"/>
      <c r="I246" s="230"/>
      <c r="J246" s="228"/>
    </row>
    <row r="247" spans="1:10">
      <c r="A247" s="223"/>
      <c r="B247" s="224"/>
      <c r="C247" s="225"/>
      <c r="D247" s="234"/>
      <c r="E247" s="235"/>
      <c r="F247" s="228"/>
      <c r="G247" s="229"/>
      <c r="H247" s="229"/>
      <c r="I247" s="230"/>
      <c r="J247" s="228"/>
    </row>
    <row r="248" spans="1:10">
      <c r="A248" s="223"/>
      <c r="B248" s="224"/>
      <c r="C248" s="225"/>
      <c r="D248" s="234"/>
      <c r="E248" s="236"/>
      <c r="F248" s="228"/>
      <c r="G248" s="229"/>
      <c r="H248" s="229"/>
      <c r="I248" s="230"/>
      <c r="J248" s="228"/>
    </row>
    <row r="249" spans="1:10">
      <c r="A249" s="223"/>
      <c r="B249" s="224"/>
      <c r="C249" s="225"/>
      <c r="D249" s="234"/>
      <c r="E249" s="236"/>
      <c r="F249" s="228"/>
      <c r="G249" s="229"/>
      <c r="H249" s="229"/>
      <c r="I249" s="230"/>
      <c r="J249" s="228"/>
    </row>
    <row r="250" spans="1:10">
      <c r="A250" s="223"/>
      <c r="B250" s="224"/>
      <c r="C250" s="225"/>
      <c r="D250" s="234"/>
      <c r="E250" s="236"/>
      <c r="F250" s="228"/>
      <c r="G250" s="229"/>
      <c r="H250" s="229"/>
      <c r="I250" s="230"/>
      <c r="J250" s="228"/>
    </row>
    <row r="251" spans="1:10">
      <c r="A251" s="223"/>
      <c r="B251" s="224"/>
      <c r="C251" s="225"/>
      <c r="D251" s="234"/>
      <c r="E251" s="235"/>
      <c r="F251" s="228"/>
      <c r="G251" s="229"/>
      <c r="H251" s="229"/>
      <c r="I251" s="230"/>
      <c r="J251" s="228"/>
    </row>
    <row r="252" spans="1:10">
      <c r="A252" s="223"/>
      <c r="B252" s="224"/>
      <c r="C252" s="225"/>
      <c r="D252" s="234"/>
      <c r="E252" s="235"/>
      <c r="F252" s="228"/>
      <c r="G252" s="229"/>
      <c r="H252" s="229"/>
      <c r="I252" s="230"/>
      <c r="J252" s="228"/>
    </row>
    <row r="253" spans="1:10">
      <c r="A253" s="223"/>
      <c r="B253" s="224"/>
      <c r="C253" s="225"/>
      <c r="D253" s="234"/>
      <c r="E253" s="236"/>
      <c r="F253" s="228"/>
      <c r="G253" s="229"/>
      <c r="H253" s="229"/>
      <c r="I253" s="230"/>
      <c r="J253" s="228"/>
    </row>
    <row r="254" spans="1:10">
      <c r="A254" s="223"/>
      <c r="B254" s="224"/>
      <c r="C254" s="225"/>
      <c r="D254" s="234"/>
      <c r="E254" s="236"/>
      <c r="F254" s="228"/>
      <c r="G254" s="229"/>
      <c r="H254" s="229"/>
      <c r="I254" s="230"/>
      <c r="J254" s="228"/>
    </row>
    <row r="255" spans="1:10">
      <c r="A255" s="223"/>
      <c r="B255" s="224"/>
      <c r="C255" s="225"/>
      <c r="D255" s="234"/>
      <c r="E255" s="235"/>
      <c r="F255" s="228"/>
      <c r="G255" s="229"/>
      <c r="H255" s="229"/>
      <c r="I255" s="230"/>
      <c r="J255" s="228"/>
    </row>
    <row r="256" spans="1:10">
      <c r="A256" s="223"/>
      <c r="B256" s="224"/>
      <c r="C256" s="225"/>
      <c r="D256" s="234"/>
      <c r="E256" s="236"/>
      <c r="F256" s="228"/>
      <c r="G256" s="229"/>
      <c r="H256" s="229"/>
      <c r="I256" s="230"/>
      <c r="J256" s="228"/>
    </row>
    <row r="257" spans="1:10">
      <c r="A257" s="223"/>
      <c r="B257" s="224"/>
      <c r="C257" s="225"/>
      <c r="D257" s="234"/>
      <c r="E257" s="235"/>
      <c r="F257" s="228"/>
      <c r="G257" s="229"/>
      <c r="H257" s="229"/>
      <c r="I257" s="230"/>
      <c r="J257" s="228"/>
    </row>
    <row r="258" spans="1:10">
      <c r="A258" s="223"/>
      <c r="B258" s="224"/>
      <c r="C258" s="225"/>
      <c r="D258" s="234"/>
      <c r="E258" s="236"/>
      <c r="F258" s="228"/>
      <c r="G258" s="229"/>
      <c r="H258" s="229"/>
      <c r="I258" s="230"/>
      <c r="J258" s="228"/>
    </row>
    <row r="259" spans="1:10">
      <c r="A259" s="223"/>
      <c r="B259" s="224"/>
      <c r="C259" s="225"/>
      <c r="D259" s="234"/>
      <c r="E259" s="236"/>
      <c r="F259" s="228"/>
      <c r="G259" s="229"/>
      <c r="H259" s="229"/>
      <c r="I259" s="230"/>
      <c r="J259" s="228"/>
    </row>
    <row r="260" spans="1:10">
      <c r="A260" s="223"/>
      <c r="B260" s="224"/>
      <c r="C260" s="225"/>
      <c r="D260" s="234"/>
      <c r="E260" s="236"/>
      <c r="F260" s="228"/>
      <c r="G260" s="229"/>
      <c r="H260" s="229"/>
      <c r="I260" s="230"/>
      <c r="J260" s="228"/>
    </row>
    <row r="261" spans="1:10">
      <c r="A261" s="223"/>
      <c r="B261" s="224"/>
      <c r="C261" s="225"/>
      <c r="D261" s="234"/>
      <c r="E261" s="236"/>
      <c r="F261" s="228"/>
      <c r="G261" s="229"/>
      <c r="H261" s="229"/>
      <c r="I261" s="230"/>
      <c r="J261" s="228"/>
    </row>
    <row r="262" spans="1:10">
      <c r="A262" s="223"/>
      <c r="B262" s="224"/>
      <c r="C262" s="225"/>
      <c r="D262" s="234"/>
      <c r="E262" s="235"/>
      <c r="F262" s="228"/>
      <c r="G262" s="229"/>
      <c r="H262" s="229"/>
      <c r="I262" s="230"/>
      <c r="J262" s="228"/>
    </row>
    <row r="263" spans="1:10">
      <c r="A263" s="223"/>
      <c r="B263" s="224"/>
      <c r="C263" s="225"/>
      <c r="D263" s="234"/>
      <c r="E263" s="236"/>
      <c r="F263" s="228"/>
      <c r="G263" s="229"/>
      <c r="H263" s="229"/>
      <c r="I263" s="230"/>
      <c r="J263" s="228"/>
    </row>
    <row r="264" spans="1:10">
      <c r="A264" s="223"/>
      <c r="B264" s="224"/>
      <c r="C264" s="225"/>
      <c r="D264" s="234"/>
      <c r="E264" s="236"/>
      <c r="F264" s="228"/>
      <c r="G264" s="229"/>
      <c r="H264" s="229"/>
      <c r="I264" s="230"/>
      <c r="J264" s="228"/>
    </row>
    <row r="265" spans="1:10">
      <c r="A265" s="223"/>
      <c r="B265" s="224"/>
      <c r="C265" s="225"/>
      <c r="D265" s="234"/>
      <c r="E265" s="236"/>
      <c r="F265" s="228"/>
      <c r="G265" s="229"/>
      <c r="H265" s="229"/>
      <c r="I265" s="230"/>
      <c r="J265" s="228"/>
    </row>
    <row r="266" spans="1:10">
      <c r="A266" s="223"/>
      <c r="B266" s="224"/>
      <c r="C266" s="225"/>
      <c r="D266" s="234"/>
      <c r="E266" s="236"/>
      <c r="F266" s="228"/>
      <c r="G266" s="229"/>
      <c r="H266" s="229"/>
      <c r="I266" s="230"/>
      <c r="J266" s="228"/>
    </row>
    <row r="267" spans="1:10">
      <c r="A267" s="223"/>
      <c r="B267" s="224"/>
      <c r="C267" s="225"/>
      <c r="D267" s="234"/>
      <c r="E267" s="235"/>
      <c r="F267" s="228"/>
      <c r="G267" s="229"/>
      <c r="H267" s="229"/>
      <c r="I267" s="230"/>
      <c r="J267" s="228"/>
    </row>
    <row r="268" spans="1:10">
      <c r="A268" s="223"/>
      <c r="B268" s="224"/>
      <c r="C268" s="225"/>
      <c r="D268" s="234"/>
      <c r="E268" s="236"/>
      <c r="F268" s="228"/>
      <c r="G268" s="229"/>
      <c r="H268" s="229"/>
      <c r="I268" s="230"/>
      <c r="J268" s="228"/>
    </row>
    <row r="269" spans="1:10">
      <c r="A269" s="223"/>
      <c r="B269" s="224"/>
      <c r="C269" s="225"/>
      <c r="D269" s="234"/>
      <c r="E269" s="236"/>
      <c r="F269" s="228"/>
      <c r="G269" s="229"/>
      <c r="H269" s="229"/>
      <c r="I269" s="230"/>
      <c r="J269" s="228"/>
    </row>
    <row r="270" spans="1:10">
      <c r="A270" s="223"/>
      <c r="B270" s="224"/>
      <c r="C270" s="225"/>
      <c r="D270" s="234"/>
      <c r="E270" s="236"/>
      <c r="F270" s="228"/>
      <c r="G270" s="229"/>
      <c r="H270" s="229"/>
      <c r="I270" s="230"/>
      <c r="J270" s="228"/>
    </row>
    <row r="271" spans="1:10">
      <c r="A271" s="223"/>
      <c r="B271" s="224"/>
      <c r="C271" s="225"/>
      <c r="D271" s="234"/>
      <c r="E271" s="236"/>
      <c r="F271" s="228"/>
      <c r="G271" s="229"/>
      <c r="H271" s="229"/>
      <c r="I271" s="230"/>
      <c r="J271" s="228"/>
    </row>
    <row r="272" spans="1:10">
      <c r="A272" s="223"/>
      <c r="B272" s="224"/>
      <c r="C272" s="225"/>
      <c r="D272" s="234"/>
      <c r="E272" s="235"/>
      <c r="F272" s="228"/>
      <c r="G272" s="229"/>
      <c r="H272" s="229"/>
      <c r="I272" s="230"/>
      <c r="J272" s="228"/>
    </row>
    <row r="273" spans="1:10">
      <c r="A273" s="223"/>
      <c r="B273" s="224"/>
      <c r="C273" s="225"/>
      <c r="D273" s="234"/>
      <c r="E273" s="236"/>
      <c r="F273" s="228"/>
      <c r="G273" s="229"/>
      <c r="H273" s="229"/>
      <c r="I273" s="230"/>
      <c r="J273" s="228"/>
    </row>
    <row r="274" spans="1:10">
      <c r="A274" s="223"/>
      <c r="B274" s="224"/>
      <c r="C274" s="225"/>
      <c r="D274" s="234"/>
      <c r="E274" s="236"/>
      <c r="F274" s="228"/>
      <c r="G274" s="229"/>
      <c r="H274" s="229"/>
      <c r="I274" s="230"/>
      <c r="J274" s="228"/>
    </row>
    <row r="275" spans="1:10">
      <c r="A275" s="223"/>
      <c r="B275" s="224"/>
      <c r="C275" s="225"/>
      <c r="D275" s="234"/>
      <c r="E275" s="236"/>
      <c r="F275" s="228"/>
      <c r="G275" s="229"/>
      <c r="H275" s="229"/>
      <c r="I275" s="230"/>
      <c r="J275" s="228"/>
    </row>
    <row r="276" spans="1:10">
      <c r="A276" s="223"/>
      <c r="B276" s="224"/>
      <c r="C276" s="225"/>
      <c r="D276" s="234"/>
      <c r="E276" s="236"/>
      <c r="F276" s="228"/>
      <c r="G276" s="229"/>
      <c r="H276" s="229"/>
      <c r="I276" s="230"/>
      <c r="J276" s="228"/>
    </row>
    <row r="277" spans="1:10">
      <c r="A277" s="223"/>
      <c r="B277" s="224"/>
      <c r="C277" s="225"/>
      <c r="D277" s="234"/>
      <c r="E277" s="235"/>
      <c r="F277" s="228"/>
      <c r="G277" s="229"/>
      <c r="H277" s="229"/>
      <c r="I277" s="230"/>
      <c r="J277" s="228"/>
    </row>
    <row r="278" spans="1:10">
      <c r="A278" s="223"/>
      <c r="B278" s="224"/>
      <c r="C278" s="225"/>
      <c r="D278" s="234"/>
      <c r="E278" s="236"/>
      <c r="F278" s="228"/>
      <c r="G278" s="229"/>
      <c r="H278" s="229"/>
      <c r="I278" s="230"/>
      <c r="J278" s="228"/>
    </row>
    <row r="279" spans="1:10">
      <c r="A279" s="223"/>
      <c r="B279" s="224"/>
      <c r="C279" s="225"/>
      <c r="D279" s="234"/>
      <c r="E279" s="236"/>
      <c r="F279" s="228"/>
      <c r="G279" s="229"/>
      <c r="H279" s="229"/>
      <c r="I279" s="230"/>
      <c r="J279" s="228"/>
    </row>
    <row r="280" spans="1:10">
      <c r="A280" s="223"/>
      <c r="B280" s="224"/>
      <c r="C280" s="225"/>
      <c r="D280" s="234"/>
      <c r="E280" s="236"/>
      <c r="F280" s="228"/>
      <c r="G280" s="229"/>
      <c r="H280" s="229"/>
      <c r="I280" s="230"/>
      <c r="J280" s="228"/>
    </row>
    <row r="281" spans="1:10">
      <c r="A281" s="223"/>
      <c r="B281" s="224"/>
      <c r="C281" s="225"/>
      <c r="D281" s="234"/>
      <c r="E281" s="236"/>
      <c r="F281" s="228"/>
      <c r="G281" s="229"/>
      <c r="H281" s="229"/>
      <c r="I281" s="230"/>
      <c r="J281" s="228"/>
    </row>
    <row r="282" spans="1:10">
      <c r="A282" s="223"/>
      <c r="B282" s="224"/>
      <c r="C282" s="225"/>
      <c r="D282" s="234"/>
      <c r="E282" s="236"/>
      <c r="F282" s="228"/>
      <c r="G282" s="229"/>
      <c r="H282" s="229"/>
      <c r="I282" s="230"/>
      <c r="J282" s="228"/>
    </row>
    <row r="283" spans="1:10">
      <c r="A283" s="223"/>
      <c r="B283" s="224"/>
      <c r="C283" s="225"/>
      <c r="D283" s="234"/>
      <c r="E283" s="236"/>
      <c r="F283" s="228"/>
      <c r="G283" s="229"/>
      <c r="H283" s="229"/>
      <c r="I283" s="230"/>
      <c r="J283" s="228"/>
    </row>
    <row r="284" spans="1:10">
      <c r="A284" s="223"/>
      <c r="B284" s="224"/>
      <c r="C284" s="225"/>
      <c r="D284" s="234"/>
      <c r="E284" s="236"/>
      <c r="F284" s="228"/>
      <c r="G284" s="229"/>
      <c r="H284" s="229"/>
      <c r="I284" s="230"/>
      <c r="J284" s="228"/>
    </row>
    <row r="285" spans="1:10">
      <c r="A285" s="223"/>
      <c r="B285" s="224"/>
      <c r="C285" s="225"/>
      <c r="D285" s="234"/>
      <c r="E285" s="236"/>
      <c r="F285" s="228"/>
      <c r="G285" s="229"/>
      <c r="H285" s="229"/>
      <c r="I285" s="230"/>
      <c r="J285" s="228"/>
    </row>
    <row r="286" spans="1:10">
      <c r="A286" s="223"/>
      <c r="B286" s="224"/>
      <c r="C286" s="225"/>
      <c r="D286" s="234"/>
      <c r="E286" s="236"/>
      <c r="F286" s="228"/>
      <c r="G286" s="229"/>
      <c r="H286" s="229"/>
      <c r="I286" s="230"/>
      <c r="J286" s="228"/>
    </row>
    <row r="287" spans="1:10">
      <c r="A287" s="223"/>
      <c r="B287" s="224"/>
      <c r="C287" s="225"/>
      <c r="D287" s="234"/>
      <c r="E287" s="236"/>
      <c r="F287" s="228"/>
      <c r="G287" s="229"/>
      <c r="H287" s="229"/>
      <c r="I287" s="230"/>
      <c r="J287" s="228"/>
    </row>
    <row r="288" spans="1:10">
      <c r="A288" s="223"/>
      <c r="B288" s="224"/>
      <c r="C288" s="225"/>
      <c r="D288" s="234"/>
      <c r="E288" s="236"/>
      <c r="F288" s="228"/>
      <c r="G288" s="229"/>
      <c r="H288" s="229"/>
      <c r="I288" s="230"/>
      <c r="J288" s="228"/>
    </row>
    <row r="289" spans="1:10">
      <c r="A289" s="223"/>
      <c r="B289" s="224"/>
      <c r="C289" s="225"/>
      <c r="D289" s="234"/>
      <c r="E289" s="236"/>
      <c r="F289" s="228"/>
      <c r="G289" s="229"/>
      <c r="H289" s="229"/>
      <c r="I289" s="230"/>
      <c r="J289" s="228"/>
    </row>
    <row r="290" spans="1:10">
      <c r="A290" s="223"/>
      <c r="B290" s="224"/>
      <c r="C290" s="225"/>
      <c r="D290" s="234"/>
      <c r="E290" s="236"/>
      <c r="F290" s="228"/>
      <c r="G290" s="229"/>
      <c r="H290" s="229"/>
      <c r="I290" s="230"/>
      <c r="J290" s="228"/>
    </row>
    <row r="291" spans="1:10">
      <c r="A291" s="223"/>
      <c r="B291" s="224"/>
      <c r="C291" s="225"/>
      <c r="D291" s="234"/>
      <c r="E291" s="236"/>
      <c r="F291" s="228"/>
      <c r="G291" s="229"/>
      <c r="H291" s="229"/>
      <c r="I291" s="230"/>
      <c r="J291" s="228"/>
    </row>
    <row r="292" spans="1:10">
      <c r="A292" s="223"/>
      <c r="B292" s="224"/>
      <c r="C292" s="225"/>
      <c r="D292" s="234"/>
      <c r="E292" s="236"/>
      <c r="F292" s="228"/>
      <c r="G292" s="229"/>
      <c r="H292" s="229"/>
      <c r="I292" s="230"/>
      <c r="J292" s="228"/>
    </row>
    <row r="293" spans="1:10">
      <c r="A293" s="223"/>
      <c r="B293" s="224"/>
      <c r="C293" s="225"/>
      <c r="D293" s="234"/>
      <c r="E293" s="236"/>
      <c r="F293" s="228"/>
      <c r="G293" s="229"/>
      <c r="H293" s="229"/>
      <c r="I293" s="230"/>
      <c r="J293" s="228"/>
    </row>
    <row r="294" spans="1:10">
      <c r="A294" s="223"/>
      <c r="B294" s="224"/>
      <c r="C294" s="225"/>
      <c r="D294" s="234"/>
      <c r="E294" s="236"/>
      <c r="F294" s="228"/>
      <c r="G294" s="229"/>
      <c r="H294" s="229"/>
      <c r="I294" s="230"/>
      <c r="J294" s="228"/>
    </row>
    <row r="295" spans="1:10">
      <c r="A295" s="223"/>
      <c r="B295" s="224"/>
      <c r="C295" s="225"/>
      <c r="D295" s="234"/>
      <c r="E295" s="236"/>
      <c r="F295" s="228"/>
      <c r="G295" s="229"/>
      <c r="H295" s="229"/>
      <c r="I295" s="230"/>
      <c r="J295" s="228"/>
    </row>
    <row r="296" spans="1:10">
      <c r="A296" s="223"/>
      <c r="B296" s="224"/>
      <c r="C296" s="225"/>
      <c r="D296" s="234"/>
      <c r="E296" s="236"/>
      <c r="F296" s="228"/>
      <c r="G296" s="229"/>
      <c r="H296" s="229"/>
      <c r="I296" s="230"/>
      <c r="J296" s="228"/>
    </row>
    <row r="297" spans="1:10">
      <c r="A297" s="223"/>
      <c r="B297" s="224"/>
      <c r="C297" s="225"/>
      <c r="D297" s="234"/>
      <c r="E297" s="236"/>
      <c r="F297" s="228"/>
      <c r="G297" s="229"/>
      <c r="H297" s="229"/>
      <c r="I297" s="230"/>
      <c r="J297" s="228"/>
    </row>
    <row r="298" spans="1:10">
      <c r="A298" s="223"/>
      <c r="B298" s="224"/>
      <c r="C298" s="225"/>
      <c r="D298" s="234"/>
      <c r="E298" s="236"/>
      <c r="F298" s="228"/>
      <c r="G298" s="229"/>
      <c r="H298" s="229"/>
      <c r="I298" s="230"/>
      <c r="J298" s="228"/>
    </row>
    <row r="299" spans="1:10">
      <c r="A299" s="223"/>
      <c r="B299" s="224"/>
      <c r="C299" s="225"/>
      <c r="D299" s="234"/>
      <c r="E299" s="236"/>
      <c r="F299" s="228"/>
      <c r="G299" s="229"/>
      <c r="H299" s="229"/>
      <c r="I299" s="230"/>
      <c r="J299" s="228"/>
    </row>
    <row r="300" spans="1:10">
      <c r="A300" s="223"/>
      <c r="B300" s="224"/>
      <c r="C300" s="225"/>
      <c r="D300" s="234"/>
      <c r="E300" s="236"/>
      <c r="F300" s="228"/>
      <c r="G300" s="229"/>
      <c r="H300" s="229"/>
      <c r="I300" s="230"/>
      <c r="J300" s="228"/>
    </row>
    <row r="301" spans="1:10">
      <c r="A301" s="223"/>
      <c r="B301" s="224"/>
      <c r="C301" s="225"/>
      <c r="D301" s="234"/>
      <c r="E301" s="236"/>
      <c r="F301" s="228"/>
      <c r="G301" s="229"/>
      <c r="H301" s="229"/>
      <c r="I301" s="230"/>
      <c r="J301" s="228"/>
    </row>
    <row r="302" spans="1:10">
      <c r="A302" s="223"/>
      <c r="B302" s="224"/>
      <c r="C302" s="225"/>
      <c r="D302" s="234"/>
      <c r="E302" s="236"/>
      <c r="F302" s="228"/>
      <c r="G302" s="229"/>
      <c r="H302" s="229"/>
      <c r="I302" s="230"/>
      <c r="J302" s="228"/>
    </row>
    <row r="303" spans="1:10">
      <c r="A303" s="223"/>
      <c r="B303" s="224"/>
      <c r="C303" s="225"/>
      <c r="D303" s="234"/>
      <c r="E303" s="236"/>
      <c r="F303" s="228"/>
      <c r="G303" s="229"/>
      <c r="H303" s="229"/>
      <c r="I303" s="230"/>
      <c r="J303" s="228"/>
    </row>
    <row r="304" spans="1:10">
      <c r="A304" s="223"/>
      <c r="B304" s="224"/>
      <c r="C304" s="225"/>
      <c r="D304" s="234"/>
      <c r="E304" s="236"/>
      <c r="F304" s="228"/>
      <c r="G304" s="229"/>
      <c r="H304" s="229"/>
      <c r="I304" s="230"/>
      <c r="J304" s="228"/>
    </row>
    <row r="305" spans="1:10">
      <c r="A305" s="223"/>
      <c r="B305" s="224"/>
      <c r="C305" s="225"/>
      <c r="D305" s="234"/>
      <c r="E305" s="236"/>
      <c r="F305" s="228"/>
      <c r="G305" s="229"/>
      <c r="H305" s="229"/>
      <c r="I305" s="230"/>
      <c r="J305" s="228"/>
    </row>
    <row r="306" spans="1:10">
      <c r="A306" s="223"/>
      <c r="B306" s="224"/>
      <c r="C306" s="225"/>
      <c r="D306" s="234"/>
      <c r="E306" s="236"/>
      <c r="F306" s="228"/>
      <c r="G306" s="229"/>
      <c r="H306" s="229"/>
      <c r="I306" s="230"/>
      <c r="J306" s="228"/>
    </row>
    <row r="307" spans="1:10">
      <c r="A307" s="223"/>
      <c r="B307" s="224"/>
      <c r="C307" s="225"/>
      <c r="D307" s="234"/>
      <c r="E307" s="236"/>
      <c r="F307" s="228"/>
      <c r="G307" s="229"/>
      <c r="H307" s="229"/>
      <c r="I307" s="230"/>
      <c r="J307" s="228"/>
    </row>
    <row r="308" spans="1:10">
      <c r="A308" s="223"/>
      <c r="B308" s="224"/>
      <c r="C308" s="225"/>
      <c r="D308" s="234"/>
      <c r="E308" s="236"/>
      <c r="F308" s="228"/>
      <c r="G308" s="229"/>
      <c r="H308" s="229"/>
      <c r="I308" s="230"/>
      <c r="J308" s="228"/>
    </row>
    <row r="309" spans="1:10">
      <c r="A309" s="223"/>
      <c r="B309" s="224"/>
      <c r="C309" s="225"/>
      <c r="D309" s="234"/>
      <c r="E309" s="236"/>
      <c r="F309" s="228"/>
      <c r="G309" s="229"/>
      <c r="H309" s="229"/>
      <c r="I309" s="230"/>
      <c r="J309" s="228"/>
    </row>
    <row r="310" spans="1:10">
      <c r="A310" s="223"/>
      <c r="B310" s="224"/>
      <c r="C310" s="225"/>
      <c r="D310" s="234"/>
      <c r="E310" s="236"/>
      <c r="F310" s="228"/>
      <c r="G310" s="229"/>
      <c r="H310" s="229"/>
      <c r="I310" s="230"/>
      <c r="J310" s="228"/>
    </row>
    <row r="311" spans="1:10">
      <c r="A311" s="223"/>
      <c r="B311" s="224"/>
      <c r="C311" s="225"/>
      <c r="D311" s="234"/>
      <c r="E311" s="236"/>
      <c r="F311" s="228"/>
      <c r="G311" s="229"/>
      <c r="H311" s="229"/>
      <c r="I311" s="230"/>
      <c r="J311" s="228"/>
    </row>
    <row r="312" spans="1:10">
      <c r="A312" s="223"/>
      <c r="B312" s="224"/>
      <c r="C312" s="225"/>
      <c r="D312" s="234"/>
      <c r="E312" s="236"/>
      <c r="F312" s="228"/>
      <c r="G312" s="229"/>
      <c r="H312" s="229"/>
      <c r="I312" s="230"/>
      <c r="J312" s="228"/>
    </row>
    <row r="313" spans="1:10">
      <c r="A313" s="223"/>
      <c r="B313" s="224"/>
      <c r="C313" s="225"/>
      <c r="D313" s="234"/>
      <c r="E313" s="236"/>
      <c r="F313" s="228"/>
      <c r="G313" s="229"/>
      <c r="H313" s="229"/>
      <c r="I313" s="230"/>
      <c r="J313" s="228"/>
    </row>
    <row r="314" spans="1:10">
      <c r="A314" s="223"/>
      <c r="B314" s="224"/>
      <c r="C314" s="225"/>
      <c r="D314" s="234"/>
      <c r="E314" s="236"/>
      <c r="F314" s="228"/>
      <c r="G314" s="229"/>
      <c r="H314" s="229"/>
      <c r="I314" s="230"/>
      <c r="J314" s="228"/>
    </row>
    <row r="315" spans="1:10">
      <c r="A315" s="223"/>
      <c r="B315" s="224"/>
      <c r="C315" s="225"/>
      <c r="D315" s="234"/>
      <c r="E315" s="236"/>
      <c r="F315" s="228"/>
      <c r="G315" s="229"/>
      <c r="H315" s="229"/>
      <c r="I315" s="230"/>
      <c r="J315" s="228"/>
    </row>
    <row r="316" spans="1:10">
      <c r="A316" s="223"/>
      <c r="B316" s="224"/>
      <c r="C316" s="225"/>
      <c r="D316" s="234"/>
      <c r="E316" s="236"/>
      <c r="F316" s="228"/>
      <c r="G316" s="229"/>
      <c r="H316" s="229"/>
      <c r="I316" s="230"/>
      <c r="J316" s="228"/>
    </row>
    <row r="317" spans="1:10">
      <c r="A317" s="223"/>
      <c r="B317" s="224"/>
      <c r="C317" s="225"/>
      <c r="D317" s="234"/>
      <c r="E317" s="236"/>
      <c r="F317" s="228"/>
      <c r="G317" s="229"/>
      <c r="H317" s="229"/>
      <c r="I317" s="230"/>
      <c r="J317" s="228"/>
    </row>
    <row r="318" spans="1:10">
      <c r="A318" s="223"/>
      <c r="B318" s="224"/>
      <c r="C318" s="225"/>
      <c r="D318" s="234"/>
      <c r="E318" s="236"/>
      <c r="F318" s="228"/>
      <c r="G318" s="229"/>
      <c r="H318" s="229"/>
      <c r="I318" s="230"/>
      <c r="J318" s="228"/>
    </row>
    <row r="319" spans="1:10">
      <c r="A319" s="223"/>
      <c r="B319" s="224"/>
      <c r="C319" s="225"/>
      <c r="D319" s="234"/>
      <c r="E319" s="236"/>
      <c r="F319" s="228"/>
      <c r="G319" s="229"/>
      <c r="H319" s="229"/>
      <c r="I319" s="230"/>
      <c r="J319" s="228"/>
    </row>
    <row r="320" spans="1:10">
      <c r="A320" s="223"/>
      <c r="B320" s="224"/>
      <c r="C320" s="225"/>
      <c r="D320" s="234"/>
      <c r="E320" s="236"/>
      <c r="F320" s="228"/>
      <c r="G320" s="229"/>
      <c r="H320" s="229"/>
      <c r="I320" s="230"/>
      <c r="J320" s="228"/>
    </row>
    <row r="321" spans="1:10">
      <c r="A321" s="223"/>
      <c r="B321" s="224"/>
      <c r="C321" s="225"/>
      <c r="D321" s="234"/>
      <c r="E321" s="236"/>
      <c r="F321" s="228"/>
      <c r="G321" s="229"/>
      <c r="H321" s="229"/>
      <c r="I321" s="230"/>
      <c r="J321" s="228"/>
    </row>
    <row r="322" spans="1:10">
      <c r="A322" s="223"/>
      <c r="B322" s="224"/>
      <c r="C322" s="225"/>
      <c r="D322" s="234"/>
      <c r="E322" s="236"/>
      <c r="F322" s="228"/>
      <c r="G322" s="229"/>
      <c r="H322" s="229"/>
      <c r="I322" s="230"/>
      <c r="J322" s="228"/>
    </row>
    <row r="323" spans="1:10">
      <c r="A323" s="223"/>
      <c r="B323" s="223"/>
      <c r="C323" s="223"/>
      <c r="D323" s="223"/>
      <c r="E323" s="223"/>
      <c r="F323" s="223"/>
      <c r="G323" s="223"/>
      <c r="H323" s="191"/>
      <c r="I323" s="191"/>
      <c r="J323" s="223"/>
    </row>
    <row r="324" spans="1:10">
      <c r="A324" s="223"/>
      <c r="B324" s="223"/>
      <c r="C324" s="223"/>
      <c r="D324" s="223"/>
      <c r="E324" s="223"/>
      <c r="F324" s="223"/>
      <c r="G324" s="223"/>
      <c r="H324" s="191"/>
      <c r="I324" s="191"/>
      <c r="J324" s="223"/>
    </row>
    <row r="325" spans="1:10">
      <c r="A325" s="191"/>
      <c r="B325" s="223"/>
      <c r="C325" s="223"/>
      <c r="D325" s="223"/>
      <c r="E325" s="223"/>
      <c r="F325" s="223"/>
      <c r="G325" s="223"/>
      <c r="H325" s="191"/>
      <c r="I325" s="191"/>
      <c r="J325" s="223"/>
    </row>
    <row r="326" spans="1:10">
      <c r="A326" s="191"/>
      <c r="B326" s="223"/>
      <c r="C326" s="223"/>
      <c r="D326" s="223"/>
      <c r="E326" s="223"/>
      <c r="F326" s="223"/>
      <c r="G326" s="223"/>
      <c r="H326" s="191"/>
      <c r="I326" s="191"/>
      <c r="J326" s="223"/>
    </row>
    <row r="327" spans="1:10">
      <c r="A327" s="191"/>
      <c r="B327" s="223"/>
      <c r="C327" s="223"/>
      <c r="D327" s="223"/>
      <c r="E327" s="223"/>
      <c r="F327" s="223"/>
      <c r="G327" s="223"/>
      <c r="H327" s="191"/>
      <c r="I327" s="191"/>
      <c r="J327" s="223"/>
    </row>
    <row r="328" spans="1:10">
      <c r="A328" s="191"/>
      <c r="B328" s="223"/>
      <c r="C328" s="223"/>
      <c r="D328" s="223"/>
      <c r="E328" s="223"/>
      <c r="F328" s="223"/>
      <c r="G328" s="223"/>
      <c r="H328" s="191"/>
      <c r="I328" s="191"/>
      <c r="J328" s="223"/>
    </row>
    <row r="329" spans="1:10">
      <c r="A329" s="191"/>
      <c r="B329" s="223"/>
      <c r="C329" s="223"/>
      <c r="D329" s="223"/>
      <c r="E329" s="223"/>
      <c r="F329" s="223"/>
      <c r="G329" s="223"/>
      <c r="H329" s="191"/>
      <c r="I329" s="191"/>
      <c r="J329" s="223"/>
    </row>
    <row r="330" spans="1:10">
      <c r="A330" s="191"/>
      <c r="B330" s="223"/>
      <c r="C330" s="223"/>
      <c r="D330" s="223"/>
      <c r="E330" s="223"/>
      <c r="F330" s="223"/>
      <c r="G330" s="223"/>
      <c r="H330" s="191"/>
      <c r="I330" s="191"/>
      <c r="J330" s="223"/>
    </row>
    <row r="331" spans="1:10">
      <c r="A331" s="191"/>
      <c r="B331" s="223"/>
      <c r="C331" s="223"/>
      <c r="D331" s="223"/>
      <c r="E331" s="223"/>
      <c r="F331" s="223"/>
      <c r="G331" s="223"/>
      <c r="H331" s="191"/>
      <c r="I331" s="191"/>
      <c r="J331" s="223"/>
    </row>
    <row r="332" spans="1:10">
      <c r="A332" s="191"/>
      <c r="B332" s="223"/>
      <c r="C332" s="223"/>
      <c r="D332" s="223"/>
      <c r="E332" s="223"/>
      <c r="F332" s="223"/>
      <c r="G332" s="223"/>
      <c r="H332" s="191"/>
      <c r="I332" s="191"/>
      <c r="J332" s="223"/>
    </row>
    <row r="333" spans="1:10">
      <c r="A333" s="191"/>
      <c r="B333" s="223"/>
      <c r="C333" s="223"/>
      <c r="D333" s="223"/>
      <c r="E333" s="223"/>
      <c r="F333" s="223"/>
      <c r="G333" s="223"/>
      <c r="H333" s="191"/>
      <c r="I333" s="191"/>
      <c r="J333" s="223"/>
    </row>
    <row r="334" spans="1:10">
      <c r="A334" s="191"/>
      <c r="B334" s="223"/>
      <c r="C334" s="223"/>
      <c r="D334" s="223"/>
      <c r="E334" s="223"/>
      <c r="F334" s="223"/>
      <c r="G334" s="223"/>
      <c r="H334" s="191"/>
      <c r="I334" s="191"/>
      <c r="J334" s="223"/>
    </row>
    <row r="335" spans="1:10">
      <c r="A335" s="191"/>
      <c r="B335" s="223"/>
      <c r="C335" s="223"/>
      <c r="D335" s="223"/>
      <c r="E335" s="223"/>
      <c r="F335" s="223"/>
      <c r="G335" s="223"/>
      <c r="H335" s="191"/>
      <c r="I335" s="191"/>
      <c r="J335" s="223"/>
    </row>
    <row r="336" spans="1:10">
      <c r="A336" s="191"/>
      <c r="B336" s="223"/>
      <c r="C336" s="223"/>
      <c r="D336" s="223"/>
      <c r="E336" s="223"/>
      <c r="F336" s="223"/>
      <c r="G336" s="223"/>
      <c r="H336" s="191"/>
      <c r="I336" s="191"/>
      <c r="J336" s="223"/>
    </row>
    <row r="337" spans="1:10">
      <c r="A337" s="191"/>
      <c r="B337" s="223"/>
      <c r="C337" s="223"/>
      <c r="D337" s="223"/>
      <c r="E337" s="223"/>
      <c r="F337" s="223"/>
      <c r="G337" s="223"/>
      <c r="H337" s="191"/>
      <c r="I337" s="191"/>
      <c r="J337" s="223"/>
    </row>
    <row r="338" spans="1:10">
      <c r="A338" s="191"/>
      <c r="B338" s="223"/>
      <c r="C338" s="223"/>
      <c r="D338" s="223"/>
      <c r="E338" s="223"/>
      <c r="F338" s="223"/>
      <c r="G338" s="223"/>
      <c r="H338" s="191"/>
      <c r="I338" s="191"/>
      <c r="J338" s="223"/>
    </row>
    <row r="339" spans="1:10">
      <c r="A339" s="191"/>
      <c r="B339" s="223"/>
      <c r="C339" s="223"/>
      <c r="D339" s="223"/>
      <c r="E339" s="223"/>
      <c r="F339" s="223"/>
      <c r="G339" s="223"/>
      <c r="H339" s="191"/>
      <c r="I339" s="191"/>
      <c r="J339" s="223"/>
    </row>
    <row r="340" spans="1:10">
      <c r="A340" s="191"/>
      <c r="B340" s="223"/>
      <c r="C340" s="223"/>
      <c r="D340" s="223"/>
      <c r="E340" s="223"/>
      <c r="F340" s="223"/>
      <c r="G340" s="223"/>
      <c r="H340" s="191"/>
      <c r="I340" s="191"/>
      <c r="J340" s="223"/>
    </row>
    <row r="341" spans="1:10">
      <c r="A341" s="191"/>
      <c r="B341" s="223"/>
      <c r="C341" s="223"/>
      <c r="D341" s="223"/>
      <c r="E341" s="223"/>
      <c r="F341" s="223"/>
      <c r="G341" s="223"/>
      <c r="H341" s="191"/>
      <c r="I341" s="191"/>
      <c r="J341" s="223"/>
    </row>
    <row r="342" spans="1:10">
      <c r="A342" s="191"/>
      <c r="B342" s="223"/>
      <c r="C342" s="223"/>
      <c r="D342" s="223"/>
      <c r="E342" s="223"/>
      <c r="F342" s="223"/>
      <c r="G342" s="223"/>
      <c r="H342" s="191"/>
      <c r="I342" s="191"/>
      <c r="J342" s="223"/>
    </row>
    <row r="343" spans="1:10">
      <c r="A343" s="191"/>
      <c r="B343" s="223"/>
      <c r="C343" s="223"/>
      <c r="D343" s="223"/>
      <c r="E343" s="223"/>
      <c r="F343" s="223"/>
      <c r="G343" s="223"/>
      <c r="H343" s="191"/>
      <c r="I343" s="191"/>
      <c r="J343" s="223"/>
    </row>
    <row r="344" spans="1:10">
      <c r="A344" s="191"/>
      <c r="B344" s="223"/>
      <c r="C344" s="223"/>
      <c r="D344" s="223"/>
      <c r="E344" s="223"/>
      <c r="F344" s="223"/>
      <c r="G344" s="223"/>
      <c r="H344" s="191"/>
      <c r="I344" s="191"/>
      <c r="J344" s="223"/>
    </row>
    <row r="345" spans="1:10">
      <c r="A345" s="191"/>
      <c r="B345" s="223"/>
      <c r="C345" s="223"/>
      <c r="D345" s="223"/>
      <c r="E345" s="223"/>
      <c r="F345" s="223"/>
      <c r="G345" s="223"/>
      <c r="H345" s="191"/>
      <c r="I345" s="191"/>
      <c r="J345" s="223"/>
    </row>
    <row r="346" spans="1:10">
      <c r="A346" s="191"/>
      <c r="B346" s="223"/>
      <c r="C346" s="223"/>
      <c r="D346" s="223"/>
      <c r="E346" s="223"/>
      <c r="F346" s="223"/>
      <c r="G346" s="223"/>
      <c r="H346" s="191"/>
      <c r="I346" s="191"/>
      <c r="J346" s="223"/>
    </row>
    <row r="347" spans="1:10">
      <c r="A347" s="191"/>
      <c r="B347" s="223"/>
      <c r="C347" s="223"/>
      <c r="D347" s="223"/>
      <c r="E347" s="223"/>
      <c r="F347" s="223"/>
      <c r="G347" s="223"/>
      <c r="H347" s="191"/>
      <c r="I347" s="191"/>
      <c r="J347" s="223"/>
    </row>
    <row r="348" spans="1:10">
      <c r="A348" s="191"/>
      <c r="B348" s="223"/>
      <c r="C348" s="223"/>
      <c r="D348" s="223"/>
      <c r="E348" s="223"/>
      <c r="F348" s="223"/>
      <c r="G348" s="223"/>
      <c r="H348" s="191"/>
      <c r="I348" s="191"/>
      <c r="J348" s="223"/>
    </row>
    <row r="349" spans="1:10">
      <c r="A349" s="191"/>
      <c r="B349" s="223"/>
      <c r="C349" s="223"/>
      <c r="D349" s="223"/>
      <c r="E349" s="223"/>
      <c r="F349" s="223"/>
      <c r="G349" s="223"/>
      <c r="H349" s="191"/>
      <c r="I349" s="191"/>
      <c r="J349" s="223"/>
    </row>
  </sheetData>
  <sheetProtection formatCells="0"/>
  <mergeCells count="37">
    <mergeCell ref="F37:F39"/>
    <mergeCell ref="G37:G39"/>
    <mergeCell ref="H37:H39"/>
    <mergeCell ref="I37:I39"/>
    <mergeCell ref="D31:E31"/>
    <mergeCell ref="A37:A39"/>
    <mergeCell ref="B37:B39"/>
    <mergeCell ref="C37:C39"/>
    <mergeCell ref="D37:D39"/>
    <mergeCell ref="E37:E39"/>
    <mergeCell ref="C29:D29"/>
    <mergeCell ref="F29:G29"/>
    <mergeCell ref="H29:I29"/>
    <mergeCell ref="C30:D30"/>
    <mergeCell ref="F30:G30"/>
    <mergeCell ref="H30:I30"/>
    <mergeCell ref="C28:D28"/>
    <mergeCell ref="F28:G28"/>
    <mergeCell ref="H28:I28"/>
    <mergeCell ref="A14:F19"/>
    <mergeCell ref="B23:C23"/>
    <mergeCell ref="E23:J23"/>
    <mergeCell ref="B24:C24"/>
    <mergeCell ref="E24:J24"/>
    <mergeCell ref="B25:C25"/>
    <mergeCell ref="E25:J25"/>
    <mergeCell ref="B26:C26"/>
    <mergeCell ref="E26:J26"/>
    <mergeCell ref="C27:D27"/>
    <mergeCell ref="F27:G27"/>
    <mergeCell ref="H27:I27"/>
    <mergeCell ref="C1:H1"/>
    <mergeCell ref="A3:B3"/>
    <mergeCell ref="C3:D3"/>
    <mergeCell ref="A4:B4"/>
    <mergeCell ref="A5:B5"/>
    <mergeCell ref="C5:D5"/>
  </mergeCells>
  <conditionalFormatting sqref="C3:D3">
    <cfRule type="expression" dxfId="121" priority="29">
      <formula>ISBLANK($C$3)</formula>
    </cfRule>
  </conditionalFormatting>
  <conditionalFormatting sqref="B28">
    <cfRule type="expression" dxfId="120" priority="28">
      <formula>ISBLANK(B28)</formula>
    </cfRule>
  </conditionalFormatting>
  <conditionalFormatting sqref="C28:D28">
    <cfRule type="expression" dxfId="119" priority="27">
      <formula>ISBLANK(C28)</formula>
    </cfRule>
  </conditionalFormatting>
  <conditionalFormatting sqref="E28">
    <cfRule type="expression" dxfId="118" priority="26">
      <formula>ISBLANK(E28)</formula>
    </cfRule>
  </conditionalFormatting>
  <conditionalFormatting sqref="F28:G28">
    <cfRule type="expression" dxfId="117" priority="25">
      <formula>ISBLANK(F28)</formula>
    </cfRule>
  </conditionalFormatting>
  <conditionalFormatting sqref="H28:I28">
    <cfRule type="expression" dxfId="116" priority="24">
      <formula>ISBLANK(H28)</formula>
    </cfRule>
  </conditionalFormatting>
  <conditionalFormatting sqref="J28">
    <cfRule type="expression" dxfId="115" priority="23">
      <formula>ISBLANK(J28)</formula>
    </cfRule>
  </conditionalFormatting>
  <conditionalFormatting sqref="H3">
    <cfRule type="expression" dxfId="114" priority="22">
      <formula>ISBLANK(H3)</formula>
    </cfRule>
  </conditionalFormatting>
  <conditionalFormatting sqref="C32">
    <cfRule type="expression" dxfId="113" priority="21">
      <formula>ISBLANK(C32)</formula>
    </cfRule>
  </conditionalFormatting>
  <conditionalFormatting sqref="C33">
    <cfRule type="expression" dxfId="112" priority="20">
      <formula>ISBLANK(C33)</formula>
    </cfRule>
  </conditionalFormatting>
  <conditionalFormatting sqref="C34">
    <cfRule type="expression" dxfId="111" priority="19">
      <formula>ISBLANK(C34)</formula>
    </cfRule>
  </conditionalFormatting>
  <conditionalFormatting sqref="G32">
    <cfRule type="expression" dxfId="110" priority="18">
      <formula>ISBLANK(G32)</formula>
    </cfRule>
  </conditionalFormatting>
  <conditionalFormatting sqref="G33">
    <cfRule type="expression" dxfId="109" priority="17">
      <formula>ISBLANK(G33)</formula>
    </cfRule>
  </conditionalFormatting>
  <conditionalFormatting sqref="G34">
    <cfRule type="expression" dxfId="108" priority="16">
      <formula>ISBLANK(G34)</formula>
    </cfRule>
  </conditionalFormatting>
  <conditionalFormatting sqref="I33">
    <cfRule type="expression" dxfId="107" priority="15">
      <formula>ISBLANK(I33)</formula>
    </cfRule>
  </conditionalFormatting>
  <conditionalFormatting sqref="I34">
    <cfRule type="expression" dxfId="106" priority="14">
      <formula>ISBLANK(I34)</formula>
    </cfRule>
  </conditionalFormatting>
  <conditionalFormatting sqref="J33">
    <cfRule type="expression" dxfId="105" priority="13">
      <formula>ISBLANK(J33)</formula>
    </cfRule>
  </conditionalFormatting>
  <conditionalFormatting sqref="J34">
    <cfRule type="expression" dxfId="104" priority="12">
      <formula>ISBLANK(J34)</formula>
    </cfRule>
  </conditionalFormatting>
  <conditionalFormatting sqref="C9">
    <cfRule type="expression" dxfId="103" priority="11">
      <formula>ISBLANK(C9)</formula>
    </cfRule>
  </conditionalFormatting>
  <conditionalFormatting sqref="C10">
    <cfRule type="expression" dxfId="102" priority="10">
      <formula>ISBLANK(C10)</formula>
    </cfRule>
  </conditionalFormatting>
  <conditionalFormatting sqref="C11">
    <cfRule type="expression" dxfId="101" priority="9">
      <formula>ISBLANK(C11)</formula>
    </cfRule>
  </conditionalFormatting>
  <conditionalFormatting sqref="F9">
    <cfRule type="expression" dxfId="100" priority="8">
      <formula>ISBLANK(F9)</formula>
    </cfRule>
  </conditionalFormatting>
  <conditionalFormatting sqref="F10">
    <cfRule type="expression" dxfId="99" priority="7">
      <formula>ISBLANK(F10)</formula>
    </cfRule>
  </conditionalFormatting>
  <conditionalFormatting sqref="F11">
    <cfRule type="expression" dxfId="98" priority="6">
      <formula>ISBLANK(F11)</formula>
    </cfRule>
  </conditionalFormatting>
  <conditionalFormatting sqref="C20">
    <cfRule type="expression" dxfId="97" priority="5">
      <formula>ISBLANK(C20)</formula>
    </cfRule>
  </conditionalFormatting>
  <conditionalFormatting sqref="H8">
    <cfRule type="expression" dxfId="96" priority="4">
      <formula>ISBLANK(H8)</formula>
    </cfRule>
  </conditionalFormatting>
  <conditionalFormatting sqref="H18">
    <cfRule type="expression" dxfId="95" priority="3">
      <formula>ISBLANK(H18)</formula>
    </cfRule>
  </conditionalFormatting>
  <printOptions horizontalCentered="1"/>
  <pageMargins left="0.23622047244094491" right="0.23622047244094491" top="0.74803149606299213" bottom="0.74803149606299213" header="0.31496062992125984" footer="0.31496062992125984"/>
  <pageSetup scale="65" orientation="portrait" r:id="rId1"/>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91046-6F9E-4762-9937-D55F7BC86855}">
  <sheetPr codeName="Sheet32"/>
  <dimension ref="A1:BG367"/>
  <sheetViews>
    <sheetView topLeftCell="A354" zoomScale="83" zoomScaleNormal="83" zoomScaleSheetLayoutView="85" workbookViewId="0">
      <selection activeCell="B357" sqref="B357"/>
    </sheetView>
  </sheetViews>
  <sheetFormatPr defaultColWidth="8.8984375" defaultRowHeight="12.75"/>
  <cols>
    <col min="1" max="1" width="14.83203125" customWidth="1"/>
    <col min="2" max="2" width="25.890625" style="237" customWidth="1"/>
    <col min="3" max="3" width="11.59375" style="237" customWidth="1"/>
    <col min="4" max="4" width="11.32421875" style="237" customWidth="1"/>
    <col min="5" max="5" width="20.6328125" style="237" customWidth="1"/>
    <col min="6" max="7" width="14.15625" style="237" customWidth="1"/>
    <col min="8" max="8" width="11.32421875" customWidth="1"/>
    <col min="9" max="9" width="12.67578125" customWidth="1"/>
    <col min="10" max="10" width="11.59375" style="237" customWidth="1"/>
  </cols>
  <sheetData>
    <row r="1" spans="1:59" s="186" customFormat="1" ht="45.75" customHeight="1">
      <c r="A1" s="293"/>
      <c r="B1" s="555"/>
      <c r="C1" s="1799" t="s">
        <v>1049</v>
      </c>
      <c r="D1" s="1799"/>
      <c r="E1" s="1799"/>
      <c r="F1" s="1799"/>
      <c r="G1" s="1799"/>
      <c r="H1" s="1799"/>
      <c r="I1" s="238"/>
      <c r="J1" s="555"/>
      <c r="K1" s="238"/>
      <c r="L1" s="238"/>
      <c r="M1" s="238"/>
      <c r="N1" s="238"/>
      <c r="O1" s="238"/>
      <c r="P1" s="238"/>
      <c r="Q1" s="238"/>
      <c r="R1" s="238"/>
      <c r="S1" s="238"/>
      <c r="T1" s="238"/>
      <c r="U1" s="238"/>
      <c r="V1" s="238"/>
      <c r="W1" s="238"/>
      <c r="X1" s="238"/>
      <c r="Y1" s="238"/>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A1" s="238"/>
      <c r="BB1" s="238"/>
      <c r="BC1" s="238"/>
      <c r="BD1" s="238"/>
      <c r="BE1" s="238"/>
      <c r="BF1" s="238"/>
      <c r="BG1" s="238"/>
    </row>
    <row r="2" spans="1:59" ht="18">
      <c r="A2" s="417"/>
      <c r="B2" s="287"/>
      <c r="C2" s="287"/>
      <c r="D2" s="287"/>
      <c r="E2" s="287"/>
      <c r="F2" s="268" t="s">
        <v>360</v>
      </c>
      <c r="G2" s="608" t="str">
        <f>'DATA SHEET'!AF5</f>
        <v>Robyn Luft</v>
      </c>
      <c r="H2" s="298" t="s">
        <v>574</v>
      </c>
      <c r="I2" s="192" t="str">
        <f>'DATA SHEET'!AF6</f>
        <v>(403) 318-2327</v>
      </c>
      <c r="J2" s="287"/>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row>
    <row r="3" spans="1:59">
      <c r="A3" s="1887" t="s">
        <v>245</v>
      </c>
      <c r="B3" s="1887"/>
      <c r="C3" s="1903">
        <v>45545</v>
      </c>
      <c r="D3" s="1903"/>
      <c r="E3" s="187"/>
      <c r="F3" s="223"/>
      <c r="G3" s="275" t="s">
        <v>362</v>
      </c>
      <c r="H3" s="418">
        <v>4178</v>
      </c>
      <c r="I3" s="189" t="s">
        <v>363</v>
      </c>
      <c r="J3" s="190"/>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row>
    <row r="4" spans="1:59">
      <c r="A4" s="1887" t="s">
        <v>361</v>
      </c>
      <c r="B4" s="1887"/>
      <c r="C4" s="1923" t="str">
        <f>'DATA SHEET'!F4</f>
        <v>ENERCAPITA HZ SUNSET 14-31-69-19</v>
      </c>
      <c r="D4" s="1923"/>
      <c r="E4" s="1923"/>
      <c r="F4" s="223"/>
      <c r="G4" s="275" t="s">
        <v>387</v>
      </c>
      <c r="H4" s="421">
        <f>'DATA SHEET'!H24</f>
        <v>5.05</v>
      </c>
      <c r="I4" s="189" t="s">
        <v>363</v>
      </c>
      <c r="J4" s="190"/>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row>
    <row r="5" spans="1:59">
      <c r="A5" s="1887" t="s">
        <v>330</v>
      </c>
      <c r="B5" s="1887"/>
      <c r="C5" s="1922" t="str">
        <f>'DATA SHEET'!F7</f>
        <v>E24DR186</v>
      </c>
      <c r="D5" s="1922"/>
      <c r="E5" s="190"/>
      <c r="F5" s="223"/>
      <c r="G5" s="275" t="s">
        <v>413</v>
      </c>
      <c r="H5" s="421">
        <f>'DATA SHEET'!H23</f>
        <v>5.05</v>
      </c>
      <c r="I5" s="189"/>
      <c r="J5" s="190"/>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row>
    <row r="6" spans="1:59">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row>
    <row r="7" spans="1:59">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c r="AC7" s="191"/>
      <c r="AD7" s="191"/>
      <c r="AE7" s="191"/>
      <c r="AF7" s="191"/>
      <c r="AG7" s="191"/>
      <c r="AH7" s="191"/>
      <c r="AI7" s="191"/>
      <c r="AJ7" s="191"/>
      <c r="AK7" s="191"/>
      <c r="AL7" s="191"/>
      <c r="AM7" s="191"/>
      <c r="AN7" s="191"/>
      <c r="AO7" s="191"/>
      <c r="AP7" s="191"/>
      <c r="AQ7" s="191"/>
      <c r="AR7" s="191"/>
      <c r="AS7" s="191"/>
      <c r="AT7" s="191"/>
      <c r="AU7" s="191"/>
      <c r="AV7" s="191"/>
      <c r="AW7" s="191"/>
      <c r="AX7" s="191"/>
      <c r="AY7" s="191"/>
      <c r="AZ7" s="191"/>
      <c r="BA7" s="191"/>
      <c r="BB7" s="191"/>
      <c r="BC7" s="191"/>
      <c r="BD7" s="191"/>
      <c r="BE7" s="191"/>
      <c r="BF7" s="191"/>
      <c r="BG7" s="191"/>
    </row>
    <row r="8" spans="1:59">
      <c r="A8" s="298"/>
      <c r="B8" s="299"/>
      <c r="C8" s="192"/>
      <c r="D8" s="300"/>
      <c r="E8" s="301"/>
      <c r="F8" s="303"/>
      <c r="G8" s="299" t="s">
        <v>437</v>
      </c>
      <c r="H8" s="606">
        <v>59</v>
      </c>
      <c r="I8" s="305" t="s">
        <v>438</v>
      </c>
      <c r="J8" s="224"/>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1"/>
      <c r="AJ8" s="191"/>
      <c r="AK8" s="191"/>
      <c r="AL8" s="191"/>
      <c r="AM8" s="191"/>
      <c r="AN8" s="191"/>
      <c r="AO8" s="191"/>
      <c r="AP8" s="191"/>
      <c r="AQ8" s="191"/>
      <c r="AR8" s="191"/>
      <c r="AS8" s="191"/>
      <c r="AT8" s="191"/>
      <c r="AU8" s="191"/>
      <c r="AV8" s="191"/>
      <c r="AW8" s="191"/>
      <c r="AX8" s="191"/>
      <c r="AY8" s="191"/>
      <c r="AZ8" s="191"/>
      <c r="BA8" s="191"/>
      <c r="BB8" s="191"/>
      <c r="BC8" s="191"/>
      <c r="BD8" s="191"/>
      <c r="BE8" s="191"/>
      <c r="BF8" s="191"/>
      <c r="BG8" s="191"/>
    </row>
    <row r="9" spans="1:59">
      <c r="A9" s="298"/>
      <c r="B9" s="299" t="s">
        <v>434</v>
      </c>
      <c r="C9" s="418">
        <v>1969.49</v>
      </c>
      <c r="D9" s="300"/>
      <c r="E9" s="299" t="s">
        <v>435</v>
      </c>
      <c r="F9" s="419">
        <v>170</v>
      </c>
      <c r="G9" s="299" t="s">
        <v>14</v>
      </c>
      <c r="H9" s="419" t="s">
        <v>1356</v>
      </c>
      <c r="I9" s="305"/>
      <c r="J9" s="224"/>
      <c r="K9" s="191"/>
      <c r="L9" s="191"/>
      <c r="M9" s="191"/>
      <c r="N9" s="191"/>
      <c r="O9" s="191"/>
      <c r="P9" s="191"/>
      <c r="Q9" s="191"/>
      <c r="R9" s="191"/>
      <c r="S9" s="191"/>
      <c r="T9" s="191"/>
      <c r="U9" s="191"/>
      <c r="V9" s="191"/>
      <c r="W9" s="191"/>
      <c r="X9" s="191"/>
      <c r="Y9" s="191"/>
      <c r="Z9" s="191"/>
      <c r="AA9" s="191"/>
      <c r="AB9" s="191"/>
      <c r="AC9" s="191"/>
      <c r="AD9" s="191"/>
      <c r="AE9" s="191"/>
      <c r="AF9" s="191"/>
      <c r="AG9" s="191"/>
      <c r="AH9" s="191"/>
      <c r="AI9" s="191"/>
      <c r="AJ9" s="191"/>
      <c r="AK9" s="191"/>
      <c r="AL9" s="191"/>
      <c r="AM9" s="191"/>
      <c r="AN9" s="191"/>
      <c r="AO9" s="191"/>
      <c r="AP9" s="191"/>
      <c r="AQ9" s="191"/>
      <c r="AR9" s="191"/>
      <c r="AS9" s="191"/>
      <c r="AT9" s="191"/>
      <c r="AU9" s="191"/>
      <c r="AV9" s="191"/>
      <c r="AW9" s="191"/>
      <c r="AX9" s="191"/>
      <c r="AY9" s="191"/>
      <c r="AZ9" s="191"/>
      <c r="BA9" s="191"/>
      <c r="BB9" s="191"/>
      <c r="BC9" s="191"/>
      <c r="BD9" s="191"/>
      <c r="BE9" s="191"/>
      <c r="BF9" s="191"/>
      <c r="BG9" s="191"/>
    </row>
    <row r="10" spans="1:59">
      <c r="A10" s="298"/>
      <c r="B10" s="299" t="s">
        <v>430</v>
      </c>
      <c r="C10" s="418"/>
      <c r="D10" s="300"/>
      <c r="E10" s="299" t="s">
        <v>443</v>
      </c>
      <c r="F10" s="419">
        <v>170</v>
      </c>
      <c r="G10" s="299" t="s">
        <v>169</v>
      </c>
      <c r="H10" s="419" t="s">
        <v>928</v>
      </c>
      <c r="I10" s="305"/>
      <c r="J10" s="306"/>
      <c r="K10" s="191"/>
      <c r="L10" s="191"/>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row>
    <row r="11" spans="1:59">
      <c r="A11" s="298"/>
      <c r="B11" s="299" t="s">
        <v>414</v>
      </c>
      <c r="C11" s="418"/>
      <c r="D11" s="305"/>
      <c r="E11" s="299" t="s">
        <v>436</v>
      </c>
      <c r="F11" s="419"/>
      <c r="G11" s="299" t="s">
        <v>15</v>
      </c>
      <c r="H11" s="419">
        <v>114.3</v>
      </c>
      <c r="I11" s="305" t="s">
        <v>21</v>
      </c>
      <c r="J11" s="306"/>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row>
    <row r="12" spans="1:59" ht="15">
      <c r="A12" s="299"/>
      <c r="B12" s="299" t="s">
        <v>442</v>
      </c>
      <c r="C12" s="583">
        <f>(((H12/1000)^2)*PI())/4</f>
        <v>7.7850186486799399E-3</v>
      </c>
      <c r="D12" s="305" t="s">
        <v>429</v>
      </c>
      <c r="E12" s="299"/>
      <c r="F12" s="269"/>
      <c r="G12" s="299" t="s">
        <v>168</v>
      </c>
      <c r="H12" s="419">
        <v>99.56</v>
      </c>
      <c r="I12" s="305" t="s">
        <v>21</v>
      </c>
      <c r="J12" s="306"/>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row>
    <row r="13" spans="1:59">
      <c r="A13" s="300" t="s">
        <v>439</v>
      </c>
      <c r="B13" s="235"/>
      <c r="C13" s="235"/>
      <c r="D13" s="235"/>
      <c r="E13" s="235"/>
      <c r="F13" s="235"/>
      <c r="G13" s="299" t="s">
        <v>16</v>
      </c>
      <c r="H13" s="419">
        <v>20.09</v>
      </c>
      <c r="I13" s="305" t="s">
        <v>161</v>
      </c>
      <c r="J13" s="306"/>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row>
    <row r="14" spans="1:59">
      <c r="A14" s="1890" t="s">
        <v>1086</v>
      </c>
      <c r="B14" s="1891"/>
      <c r="C14" s="1891"/>
      <c r="D14" s="1891"/>
      <c r="E14" s="1891"/>
      <c r="F14" s="1892"/>
      <c r="G14" s="299" t="s">
        <v>17</v>
      </c>
      <c r="H14" s="419" t="s">
        <v>893</v>
      </c>
      <c r="I14" s="305"/>
      <c r="J14" s="306"/>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row>
    <row r="15" spans="1:59">
      <c r="A15" s="1917"/>
      <c r="B15" s="1894"/>
      <c r="C15" s="1894"/>
      <c r="D15" s="1894"/>
      <c r="E15" s="1894"/>
      <c r="F15" s="1918"/>
      <c r="G15" s="299" t="s">
        <v>10</v>
      </c>
      <c r="H15" s="419">
        <v>3</v>
      </c>
      <c r="I15" s="305"/>
      <c r="J15" s="307"/>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row>
    <row r="16" spans="1:59">
      <c r="A16" s="1917"/>
      <c r="B16" s="1894"/>
      <c r="C16" s="1894"/>
      <c r="D16" s="1894"/>
      <c r="E16" s="1894"/>
      <c r="F16" s="1918"/>
      <c r="G16" s="299" t="s">
        <v>18</v>
      </c>
      <c r="H16" s="419" t="s">
        <v>1012</v>
      </c>
      <c r="I16" s="305"/>
      <c r="J16" s="306"/>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c r="AR16" s="191"/>
      <c r="AS16" s="191"/>
      <c r="AT16" s="191"/>
      <c r="AU16" s="191"/>
      <c r="AV16" s="191"/>
      <c r="AW16" s="191"/>
      <c r="AX16" s="191"/>
      <c r="AY16" s="191"/>
      <c r="AZ16" s="191"/>
      <c r="BA16" s="191"/>
      <c r="BB16" s="191"/>
      <c r="BC16" s="191"/>
      <c r="BD16" s="191"/>
      <c r="BE16" s="191"/>
      <c r="BF16" s="191"/>
      <c r="BG16" s="191"/>
    </row>
    <row r="17" spans="1:59">
      <c r="A17" s="1917"/>
      <c r="B17" s="1894"/>
      <c r="C17" s="1894"/>
      <c r="D17" s="1894"/>
      <c r="E17" s="1894"/>
      <c r="F17" s="1918"/>
      <c r="G17" s="299" t="s">
        <v>19</v>
      </c>
      <c r="H17" s="419">
        <v>114.3</v>
      </c>
      <c r="I17" s="305"/>
      <c r="J17" s="306"/>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c r="BC17" s="191"/>
      <c r="BD17" s="191"/>
      <c r="BE17" s="191"/>
      <c r="BF17" s="191"/>
      <c r="BG17" s="191"/>
    </row>
    <row r="18" spans="1:59">
      <c r="A18" s="1917"/>
      <c r="B18" s="1894"/>
      <c r="C18" s="1894"/>
      <c r="D18" s="1894"/>
      <c r="E18" s="1894"/>
      <c r="F18" s="1918"/>
      <c r="G18" s="299" t="s">
        <v>433</v>
      </c>
      <c r="H18" s="419">
        <v>4176</v>
      </c>
      <c r="I18" s="305" t="s">
        <v>160</v>
      </c>
      <c r="J18" s="306"/>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c r="AR18" s="191"/>
      <c r="AS18" s="191"/>
      <c r="AT18" s="191"/>
      <c r="AU18" s="191"/>
      <c r="AV18" s="191"/>
      <c r="AW18" s="191"/>
      <c r="AX18" s="191"/>
      <c r="AY18" s="191"/>
      <c r="AZ18" s="191"/>
      <c r="BA18" s="191"/>
      <c r="BB18" s="191"/>
      <c r="BC18" s="191"/>
      <c r="BD18" s="191"/>
      <c r="BE18" s="191"/>
      <c r="BF18" s="191"/>
      <c r="BG18" s="191"/>
    </row>
    <row r="19" spans="1:59">
      <c r="A19" s="1919"/>
      <c r="B19" s="1897"/>
      <c r="C19" s="1897"/>
      <c r="D19" s="1897"/>
      <c r="E19" s="1897"/>
      <c r="F19" s="1920"/>
      <c r="G19" s="299" t="s">
        <v>159</v>
      </c>
      <c r="H19" s="419">
        <v>4176</v>
      </c>
      <c r="I19" s="305" t="s">
        <v>160</v>
      </c>
      <c r="J19" s="224"/>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row>
    <row r="20" spans="1:59">
      <c r="A20" s="438"/>
      <c r="B20" s="439" t="s">
        <v>587</v>
      </c>
      <c r="C20" s="418" t="s">
        <v>1010</v>
      </c>
      <c r="D20" s="438"/>
      <c r="E20" s="440"/>
      <c r="F20" s="440"/>
      <c r="G20" s="439"/>
      <c r="H20" s="442" t="s">
        <v>590</v>
      </c>
      <c r="I20" s="441"/>
      <c r="J20" s="224"/>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row>
    <row r="21" spans="1:59">
      <c r="A21" s="438"/>
      <c r="B21" s="439" t="s">
        <v>588</v>
      </c>
      <c r="C21" s="418" t="s">
        <v>1014</v>
      </c>
      <c r="D21" s="441" t="s">
        <v>589</v>
      </c>
      <c r="E21" s="440"/>
      <c r="F21" s="440"/>
      <c r="G21" s="439" t="s">
        <v>591</v>
      </c>
      <c r="H21" s="763">
        <v>2750</v>
      </c>
      <c r="I21" s="441" t="s">
        <v>592</v>
      </c>
      <c r="J21" s="224"/>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c r="AR21" s="191"/>
      <c r="AS21" s="191"/>
      <c r="AT21" s="191"/>
      <c r="AU21" s="191"/>
      <c r="AV21" s="191"/>
      <c r="AW21" s="191"/>
      <c r="AX21" s="191"/>
      <c r="AY21" s="191"/>
      <c r="AZ21" s="191"/>
      <c r="BA21" s="191"/>
      <c r="BB21" s="191"/>
      <c r="BC21" s="191"/>
      <c r="BD21" s="191"/>
      <c r="BE21" s="191"/>
      <c r="BF21" s="191"/>
      <c r="BG21" s="191"/>
    </row>
    <row r="22" spans="1:59">
      <c r="A22" s="438"/>
      <c r="B22" s="439"/>
      <c r="C22" s="444"/>
      <c r="D22" s="441"/>
      <c r="E22" s="440"/>
      <c r="F22" s="440"/>
      <c r="G22" s="439" t="s">
        <v>593</v>
      </c>
      <c r="H22" s="763">
        <v>3670</v>
      </c>
      <c r="I22" s="441" t="s">
        <v>592</v>
      </c>
      <c r="J22" s="224"/>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191"/>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row>
    <row r="23" spans="1:59">
      <c r="A23" s="298" t="s">
        <v>415</v>
      </c>
      <c r="B23" s="281"/>
      <c r="C23" s="282"/>
      <c r="D23" s="283"/>
      <c r="E23" s="298"/>
      <c r="F23" s="298"/>
      <c r="G23" s="439" t="s">
        <v>594</v>
      </c>
      <c r="H23" s="763">
        <v>4590</v>
      </c>
      <c r="I23" s="441" t="s">
        <v>592</v>
      </c>
      <c r="J23" s="298"/>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row>
    <row r="24" spans="1:59">
      <c r="A24" s="306" t="s">
        <v>586</v>
      </c>
      <c r="B24" s="1884" t="s">
        <v>30</v>
      </c>
      <c r="C24" s="1884"/>
      <c r="D24" s="306" t="s">
        <v>54</v>
      </c>
      <c r="E24" s="1884" t="s">
        <v>39</v>
      </c>
      <c r="F24" s="1884"/>
      <c r="G24" s="1884"/>
      <c r="H24" s="1884"/>
      <c r="I24" s="1884"/>
      <c r="J24" s="1884"/>
      <c r="K24" s="191"/>
      <c r="L24" s="191"/>
      <c r="M24" s="191"/>
      <c r="N24" s="191"/>
      <c r="O24" s="191"/>
      <c r="P24" s="191"/>
      <c r="Q24" s="191"/>
      <c r="R24" s="191"/>
      <c r="S24" s="191"/>
      <c r="T24" s="191"/>
      <c r="U24" s="191"/>
      <c r="V24" s="191"/>
      <c r="W24" s="191"/>
      <c r="X24" s="191"/>
      <c r="Y24" s="191"/>
      <c r="Z24" s="191"/>
      <c r="AA24" s="191"/>
      <c r="AB24" s="191"/>
      <c r="AC24" s="191"/>
      <c r="AD24" s="191"/>
      <c r="AE24" s="191"/>
      <c r="AF24" s="191"/>
      <c r="AG24" s="191"/>
      <c r="AH24" s="191"/>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row>
    <row r="25" spans="1:59" ht="15.75" customHeight="1">
      <c r="A25" s="308">
        <v>1</v>
      </c>
      <c r="B25" s="1900"/>
      <c r="C25" s="1900"/>
      <c r="D25" s="613"/>
      <c r="E25" s="1921" t="s">
        <v>1013</v>
      </c>
      <c r="F25" s="1921"/>
      <c r="G25" s="1921"/>
      <c r="H25" s="1921"/>
      <c r="I25" s="1921"/>
      <c r="J25" s="192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row>
    <row r="26" spans="1:59" ht="15.75" customHeight="1">
      <c r="A26" s="308">
        <v>2</v>
      </c>
      <c r="B26" s="1875"/>
      <c r="C26" s="1875"/>
      <c r="D26" s="612"/>
      <c r="E26" s="1900"/>
      <c r="F26" s="1900"/>
      <c r="G26" s="1900"/>
      <c r="H26" s="1900"/>
      <c r="I26" s="1900"/>
      <c r="J26" s="1900"/>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row>
    <row r="27" spans="1:59" ht="15.75" customHeight="1">
      <c r="A27" s="308">
        <v>3</v>
      </c>
      <c r="B27" s="1875"/>
      <c r="C27" s="1875"/>
      <c r="D27" s="612"/>
      <c r="E27" s="1900"/>
      <c r="F27" s="1900"/>
      <c r="G27" s="1900"/>
      <c r="H27" s="1900"/>
      <c r="I27" s="1900"/>
      <c r="J27" s="1900"/>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row>
    <row r="28" spans="1:59" ht="15">
      <c r="A28" s="306" t="s">
        <v>586</v>
      </c>
      <c r="B28" s="611" t="s">
        <v>112</v>
      </c>
      <c r="C28" s="1379" t="s">
        <v>689</v>
      </c>
      <c r="D28" s="1379"/>
      <c r="E28" s="610" t="s">
        <v>419</v>
      </c>
      <c r="F28" s="1376" t="s">
        <v>688</v>
      </c>
      <c r="G28" s="1376"/>
      <c r="H28" s="1442" t="s">
        <v>687</v>
      </c>
      <c r="I28" s="1442"/>
      <c r="J28" s="610" t="s">
        <v>686</v>
      </c>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row>
    <row r="29" spans="1:59" ht="15.75" customHeight="1">
      <c r="A29" s="308">
        <f>A25</f>
        <v>1</v>
      </c>
      <c r="B29" s="849"/>
      <c r="C29" s="1913"/>
      <c r="D29" s="1914"/>
      <c r="E29" s="419"/>
      <c r="F29" s="1913"/>
      <c r="G29" s="1914"/>
      <c r="H29" s="1915"/>
      <c r="I29" s="1916"/>
      <c r="J29" s="849"/>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row>
    <row r="30" spans="1:59" ht="15.75" customHeight="1">
      <c r="A30" s="308">
        <f>A26</f>
        <v>2</v>
      </c>
      <c r="B30" s="612"/>
      <c r="C30" s="1875"/>
      <c r="D30" s="1875"/>
      <c r="E30" s="612"/>
      <c r="F30" s="1378"/>
      <c r="G30" s="1379"/>
      <c r="H30" s="1378"/>
      <c r="I30" s="1380"/>
      <c r="J30" s="612"/>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c r="AR30" s="191"/>
      <c r="AS30" s="191"/>
      <c r="AT30" s="191"/>
      <c r="AU30" s="191"/>
      <c r="AV30" s="191"/>
      <c r="AW30" s="191"/>
      <c r="AX30" s="191"/>
      <c r="AY30" s="191"/>
      <c r="AZ30" s="191"/>
      <c r="BA30" s="191"/>
      <c r="BB30" s="191"/>
      <c r="BC30" s="191"/>
      <c r="BD30" s="191"/>
      <c r="BE30" s="191"/>
      <c r="BF30" s="191"/>
      <c r="BG30" s="191"/>
    </row>
    <row r="31" spans="1:59" ht="15.75" customHeight="1">
      <c r="A31" s="308">
        <f>A27</f>
        <v>3</v>
      </c>
      <c r="B31" s="612"/>
      <c r="C31" s="1875"/>
      <c r="D31" s="1875"/>
      <c r="E31" s="612"/>
      <c r="F31" s="1378"/>
      <c r="G31" s="1380"/>
      <c r="H31" s="1378"/>
      <c r="I31" s="1380"/>
      <c r="J31" s="612"/>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row>
    <row r="32" spans="1:59">
      <c r="A32" s="300" t="s">
        <v>422</v>
      </c>
      <c r="B32" s="298"/>
      <c r="C32" s="298"/>
      <c r="D32" s="1872"/>
      <c r="E32" s="1872"/>
      <c r="F32" s="309"/>
      <c r="G32" s="305"/>
      <c r="H32" s="235"/>
      <c r="I32" s="306"/>
      <c r="J32" s="306"/>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c r="AR32" s="191"/>
      <c r="AS32" s="191"/>
      <c r="AT32" s="191"/>
      <c r="AU32" s="191"/>
      <c r="AV32" s="191"/>
      <c r="AW32" s="191"/>
      <c r="AX32" s="191"/>
      <c r="AY32" s="191"/>
      <c r="AZ32" s="191"/>
      <c r="BA32" s="191"/>
      <c r="BB32" s="191"/>
      <c r="BC32" s="191"/>
      <c r="BD32" s="191"/>
      <c r="BE32" s="191"/>
      <c r="BF32" s="191"/>
      <c r="BG32" s="191"/>
    </row>
    <row r="33" spans="1:59">
      <c r="A33" s="235"/>
      <c r="B33" s="299" t="s">
        <v>423</v>
      </c>
      <c r="C33" s="418">
        <v>0</v>
      </c>
      <c r="D33" s="223"/>
      <c r="E33" s="235"/>
      <c r="F33" s="299" t="s">
        <v>425</v>
      </c>
      <c r="G33" s="418">
        <v>0</v>
      </c>
      <c r="H33" s="235"/>
      <c r="I33" s="306" t="s">
        <v>42</v>
      </c>
      <c r="J33" s="306" t="s">
        <v>12</v>
      </c>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c r="AR33" s="191"/>
      <c r="AS33" s="191"/>
      <c r="AT33" s="191"/>
      <c r="AU33" s="191"/>
      <c r="AV33" s="191"/>
      <c r="AW33" s="191"/>
      <c r="AX33" s="191"/>
      <c r="AY33" s="191"/>
      <c r="AZ33" s="191"/>
      <c r="BA33" s="191"/>
      <c r="BB33" s="191"/>
      <c r="BC33" s="191"/>
      <c r="BD33" s="191"/>
      <c r="BE33" s="191"/>
      <c r="BF33" s="191"/>
      <c r="BG33" s="191"/>
    </row>
    <row r="34" spans="1:59">
      <c r="A34" s="235"/>
      <c r="B34" s="299" t="s">
        <v>424</v>
      </c>
      <c r="C34" s="418">
        <v>0</v>
      </c>
      <c r="D34" s="223"/>
      <c r="E34" s="235"/>
      <c r="F34" s="299" t="s">
        <v>426</v>
      </c>
      <c r="G34" s="418">
        <v>0</v>
      </c>
      <c r="H34" s="299" t="s">
        <v>431</v>
      </c>
      <c r="I34" s="418">
        <v>0.46</v>
      </c>
      <c r="J34" s="418" t="s">
        <v>1009</v>
      </c>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c r="AR34" s="191"/>
      <c r="AS34" s="191"/>
      <c r="AT34" s="191"/>
      <c r="AU34" s="191"/>
      <c r="AV34" s="191"/>
      <c r="AW34" s="191"/>
      <c r="AX34" s="191"/>
      <c r="AY34" s="191"/>
      <c r="AZ34" s="191"/>
      <c r="BA34" s="191"/>
      <c r="BB34" s="191"/>
      <c r="BC34" s="191"/>
      <c r="BD34" s="191"/>
      <c r="BE34" s="191"/>
      <c r="BF34" s="191"/>
      <c r="BG34" s="191"/>
    </row>
    <row r="35" spans="1:59">
      <c r="A35" s="235"/>
      <c r="B35" s="299" t="s">
        <v>428</v>
      </c>
      <c r="C35" s="419">
        <v>0</v>
      </c>
      <c r="D35" s="223"/>
      <c r="E35" s="235"/>
      <c r="F35" s="299" t="s">
        <v>427</v>
      </c>
      <c r="G35" s="419">
        <v>0</v>
      </c>
      <c r="H35" s="299" t="s">
        <v>432</v>
      </c>
      <c r="I35" s="418">
        <v>0.3</v>
      </c>
      <c r="J35" s="418" t="s">
        <v>1009</v>
      </c>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row>
    <row r="36" spans="1:59">
      <c r="A36" s="235"/>
      <c r="B36" s="299"/>
      <c r="C36" s="299"/>
      <c r="D36" s="223"/>
      <c r="E36" s="235"/>
      <c r="F36" s="299"/>
      <c r="G36" s="299"/>
      <c r="H36" s="299"/>
      <c r="I36" s="299"/>
      <c r="J36" s="299"/>
      <c r="K36" s="299"/>
      <c r="L36" s="299"/>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row>
    <row r="37" spans="1:59" ht="15" thickBot="1">
      <c r="A37" s="288"/>
      <c r="B37" s="288"/>
      <c r="C37" s="289"/>
      <c r="D37" s="194"/>
      <c r="E37" s="195" t="s">
        <v>365</v>
      </c>
      <c r="F37" s="193"/>
      <c r="G37" s="290"/>
      <c r="H37" s="194"/>
      <c r="I37" s="291"/>
      <c r="J37" s="191"/>
      <c r="K37" s="191"/>
      <c r="L37" s="191"/>
      <c r="M37" s="239"/>
      <c r="N37" s="240"/>
      <c r="O37" s="24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row>
    <row r="38" spans="1:59" s="2" customFormat="1">
      <c r="A38" s="1863" t="s">
        <v>743</v>
      </c>
      <c r="B38" s="1866" t="s">
        <v>744</v>
      </c>
      <c r="C38" s="1866" t="s">
        <v>745</v>
      </c>
      <c r="D38" s="1869" t="s">
        <v>746</v>
      </c>
      <c r="E38" s="1866" t="s">
        <v>747</v>
      </c>
      <c r="F38" s="1876" t="s">
        <v>748</v>
      </c>
      <c r="G38" s="1876" t="s">
        <v>749</v>
      </c>
      <c r="H38" s="1879" t="s">
        <v>750</v>
      </c>
      <c r="I38" s="1879" t="s">
        <v>751</v>
      </c>
      <c r="J38" s="191"/>
      <c r="K38" s="242"/>
      <c r="L38" s="242"/>
      <c r="M38" s="242"/>
      <c r="N38" s="242"/>
      <c r="O38" s="242"/>
      <c r="P38" s="242"/>
      <c r="Q38" s="242"/>
      <c r="R38" s="242"/>
      <c r="S38" s="242"/>
      <c r="T38" s="242"/>
      <c r="U38" s="242"/>
      <c r="V38" s="242"/>
      <c r="W38" s="242"/>
      <c r="X38" s="242"/>
      <c r="Y38" s="242"/>
      <c r="Z38" s="242"/>
      <c r="AA38" s="242"/>
      <c r="AB38" s="242"/>
      <c r="AC38" s="242"/>
      <c r="AD38" s="242"/>
      <c r="AE38" s="242"/>
      <c r="AF38" s="242"/>
      <c r="AG38" s="242"/>
      <c r="AH38" s="242"/>
      <c r="AI38" s="242"/>
      <c r="AJ38" s="242"/>
      <c r="AK38" s="242"/>
      <c r="AL38" s="242"/>
      <c r="AM38" s="242"/>
      <c r="AN38" s="242"/>
      <c r="AO38" s="242"/>
      <c r="AP38" s="242"/>
      <c r="AQ38" s="242"/>
      <c r="AR38" s="242"/>
      <c r="AS38" s="242"/>
      <c r="AT38" s="242"/>
      <c r="AU38" s="242"/>
      <c r="AV38" s="242"/>
      <c r="AW38" s="242"/>
      <c r="AX38" s="242"/>
      <c r="AY38" s="242"/>
      <c r="AZ38" s="242"/>
      <c r="BA38" s="242"/>
      <c r="BB38" s="242"/>
      <c r="BC38" s="242"/>
      <c r="BD38" s="242"/>
      <c r="BE38" s="242"/>
      <c r="BF38" s="242"/>
      <c r="BG38" s="242"/>
    </row>
    <row r="39" spans="1:59" s="2" customFormat="1">
      <c r="A39" s="1864"/>
      <c r="B39" s="1867"/>
      <c r="C39" s="1867"/>
      <c r="D39" s="1870"/>
      <c r="E39" s="1867"/>
      <c r="F39" s="1877"/>
      <c r="G39" s="1877"/>
      <c r="H39" s="1880"/>
      <c r="I39" s="1882"/>
      <c r="J39" s="191"/>
      <c r="K39" s="242"/>
      <c r="L39" s="242"/>
      <c r="M39" s="242"/>
      <c r="N39" s="242"/>
      <c r="O39" s="242"/>
      <c r="P39" s="242"/>
      <c r="Q39" s="242"/>
      <c r="R39" s="242"/>
      <c r="S39" s="242"/>
      <c r="T39" s="242"/>
      <c r="U39" s="242"/>
      <c r="V39" s="242"/>
      <c r="W39" s="242"/>
      <c r="X39" s="242"/>
      <c r="Y39" s="242"/>
      <c r="Z39" s="242"/>
      <c r="AA39" s="242"/>
      <c r="AB39" s="242"/>
      <c r="AC39" s="242"/>
      <c r="AD39" s="242"/>
      <c r="AE39" s="242"/>
      <c r="AF39" s="242"/>
      <c r="AG39" s="242"/>
      <c r="AH39" s="242"/>
      <c r="AI39" s="242"/>
      <c r="AJ39" s="242"/>
      <c r="AK39" s="242"/>
      <c r="AL39" s="242"/>
      <c r="AM39" s="242"/>
      <c r="AN39" s="242"/>
      <c r="AO39" s="242"/>
      <c r="AP39" s="242"/>
      <c r="AQ39" s="242"/>
      <c r="AR39" s="242"/>
      <c r="AS39" s="242"/>
      <c r="AT39" s="242"/>
      <c r="AU39" s="242"/>
      <c r="AV39" s="242"/>
      <c r="AW39" s="242"/>
      <c r="AX39" s="242"/>
      <c r="AY39" s="242"/>
      <c r="AZ39" s="242"/>
      <c r="BA39" s="242"/>
      <c r="BB39" s="242"/>
      <c r="BC39" s="242"/>
      <c r="BD39" s="242"/>
      <c r="BE39" s="242"/>
      <c r="BF39" s="242"/>
      <c r="BG39" s="242"/>
    </row>
    <row r="40" spans="1:59" s="2" customFormat="1">
      <c r="A40" s="1864"/>
      <c r="B40" s="1911"/>
      <c r="C40" s="1911"/>
      <c r="D40" s="1912"/>
      <c r="E40" s="1911"/>
      <c r="F40" s="1910"/>
      <c r="G40" s="1910"/>
      <c r="H40" s="1880"/>
      <c r="I40" s="1882"/>
      <c r="J40" s="191"/>
      <c r="K40" s="242"/>
      <c r="L40" s="242"/>
      <c r="M40" s="242"/>
      <c r="N40" s="242"/>
      <c r="O40" s="242"/>
      <c r="P40" s="242"/>
      <c r="Q40" s="242"/>
      <c r="R40" s="242"/>
      <c r="S40" s="242"/>
      <c r="T40" s="242"/>
      <c r="U40" s="242"/>
      <c r="V40" s="242"/>
      <c r="W40" s="242"/>
      <c r="X40" s="242"/>
      <c r="Y40" s="242"/>
      <c r="Z40" s="242"/>
      <c r="AA40" s="242"/>
      <c r="AB40" s="242"/>
      <c r="AC40" s="242"/>
      <c r="AD40" s="242"/>
      <c r="AE40" s="242"/>
      <c r="AF40" s="242"/>
      <c r="AG40" s="242"/>
      <c r="AH40" s="242"/>
      <c r="AI40" s="242"/>
      <c r="AJ40" s="242"/>
      <c r="AK40" s="242"/>
      <c r="AL40" s="242"/>
      <c r="AM40" s="242"/>
      <c r="AN40" s="242"/>
      <c r="AO40" s="242"/>
      <c r="AP40" s="242"/>
      <c r="AQ40" s="242"/>
      <c r="AR40" s="242"/>
      <c r="AS40" s="242"/>
      <c r="AT40" s="242"/>
      <c r="AU40" s="242"/>
      <c r="AV40" s="242"/>
      <c r="AW40" s="242"/>
      <c r="AX40" s="242"/>
      <c r="AY40" s="242"/>
      <c r="AZ40" s="242"/>
      <c r="BA40" s="242"/>
      <c r="BB40" s="242"/>
      <c r="BC40" s="242"/>
      <c r="BD40" s="242"/>
      <c r="BE40" s="242"/>
      <c r="BF40" s="242"/>
      <c r="BG40" s="242"/>
    </row>
    <row r="41" spans="1:59" s="2" customFormat="1">
      <c r="A41" s="1256">
        <v>1</v>
      </c>
      <c r="B41" s="1175" t="s">
        <v>1723</v>
      </c>
      <c r="C41" s="1169">
        <v>0.46</v>
      </c>
      <c r="D41" s="1257"/>
      <c r="E41" s="1017">
        <f>IF(C41="","",C41)</f>
        <v>0.46</v>
      </c>
      <c r="F41" s="1018">
        <f>IF(E41="","",$G$41-E41)</f>
        <v>4175.54</v>
      </c>
      <c r="G41" s="1018">
        <f>H18</f>
        <v>4176</v>
      </c>
      <c r="H41" s="1019"/>
      <c r="I41" s="1017"/>
      <c r="J41" s="191"/>
      <c r="K41" s="242"/>
      <c r="L41" s="242"/>
      <c r="M41" s="242"/>
      <c r="N41" s="242"/>
      <c r="O41" s="242"/>
      <c r="P41" s="242"/>
      <c r="Q41" s="242"/>
      <c r="R41" s="242"/>
      <c r="S41" s="242"/>
      <c r="T41" s="242"/>
      <c r="U41" s="242"/>
      <c r="V41" s="242"/>
      <c r="W41" s="242"/>
      <c r="X41" s="242"/>
      <c r="Y41" s="242"/>
      <c r="Z41" s="242"/>
      <c r="AA41" s="242"/>
      <c r="AB41" s="242"/>
      <c r="AC41" s="242"/>
      <c r="AD41" s="242"/>
      <c r="AE41" s="242"/>
      <c r="AF41" s="242"/>
      <c r="AG41" s="242"/>
      <c r="AH41" s="242"/>
      <c r="AI41" s="242"/>
      <c r="AJ41" s="242"/>
      <c r="AK41" s="242"/>
      <c r="AL41" s="242"/>
      <c r="AM41" s="242"/>
      <c r="AN41" s="242"/>
      <c r="AO41" s="242"/>
      <c r="AP41" s="242"/>
      <c r="AQ41" s="242"/>
      <c r="AR41" s="242"/>
      <c r="AS41" s="242"/>
      <c r="AT41" s="242"/>
      <c r="AU41" s="242"/>
      <c r="AV41" s="242"/>
      <c r="AW41" s="242"/>
      <c r="AX41" s="242"/>
      <c r="AY41" s="242"/>
      <c r="AZ41" s="242"/>
      <c r="BA41" s="242"/>
      <c r="BB41" s="242"/>
      <c r="BC41" s="242"/>
      <c r="BD41" s="242"/>
      <c r="BE41" s="242"/>
      <c r="BF41" s="242"/>
      <c r="BG41" s="242"/>
    </row>
    <row r="42" spans="1:59">
      <c r="A42" s="1256">
        <v>2</v>
      </c>
      <c r="B42" s="1175" t="s">
        <v>1724</v>
      </c>
      <c r="C42" s="1168">
        <v>0.3</v>
      </c>
      <c r="D42" s="1257"/>
      <c r="E42" s="1017">
        <f>IF(C42="","",IF(D42="O",E41,E41+C42))</f>
        <v>0.76</v>
      </c>
      <c r="F42" s="1018">
        <f t="shared" ref="F42:F105" si="0">IF(E42="","",$G$41-E42)</f>
        <v>4175.24</v>
      </c>
      <c r="G42" s="1018">
        <f>IF(E42="","",$G$41-E41)</f>
        <v>4175.54</v>
      </c>
      <c r="H42" s="1019"/>
      <c r="I42" s="1017"/>
      <c r="J42" s="191"/>
      <c r="K42" s="191"/>
      <c r="L42" s="191"/>
      <c r="M42" s="191"/>
      <c r="N42" s="191"/>
      <c r="O42" s="191"/>
      <c r="P42" s="243"/>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row>
    <row r="43" spans="1:59">
      <c r="A43" s="1256">
        <v>3</v>
      </c>
      <c r="B43" s="1175" t="s">
        <v>1725</v>
      </c>
      <c r="C43" s="1168">
        <v>3.71</v>
      </c>
      <c r="D43" s="1257"/>
      <c r="E43" s="1017">
        <f>IF(C43="","",IF(D43="O",E42,E42+C43))</f>
        <v>4.47</v>
      </c>
      <c r="F43" s="1018">
        <f t="shared" si="0"/>
        <v>4171.53</v>
      </c>
      <c r="G43" s="1018">
        <f t="shared" ref="G43:G106" si="1">IF(E43="","",$G$41-E42)</f>
        <v>4175.24</v>
      </c>
      <c r="H43" s="1019"/>
      <c r="I43" s="1017"/>
      <c r="J43" s="191"/>
      <c r="K43" s="191"/>
      <c r="L43" s="191"/>
      <c r="M43" s="191"/>
      <c r="N43" s="191"/>
      <c r="O43" s="191"/>
      <c r="P43" s="243"/>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row>
    <row r="44" spans="1:59" ht="21">
      <c r="A44" s="1256">
        <v>4</v>
      </c>
      <c r="B44" s="1175" t="s">
        <v>1726</v>
      </c>
      <c r="C44" s="1168">
        <v>0.48</v>
      </c>
      <c r="D44" s="1257"/>
      <c r="E44" s="1017">
        <f>IF(C44="","",IF(D44="O",E43,E43+C44))</f>
        <v>4.9499999999999993</v>
      </c>
      <c r="F44" s="1018">
        <f t="shared" si="0"/>
        <v>4171.05</v>
      </c>
      <c r="G44" s="1018">
        <f t="shared" si="1"/>
        <v>4171.53</v>
      </c>
      <c r="H44" s="1019"/>
      <c r="I44" s="1017">
        <f>IF(C44="","",IF(D44="O",I43,$C$12*C44))</f>
        <v>3.736808951366371E-3</v>
      </c>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row>
    <row r="45" spans="1:59" ht="21">
      <c r="A45" s="1256">
        <v>5</v>
      </c>
      <c r="B45" s="1175" t="s">
        <v>1727</v>
      </c>
      <c r="C45" s="1168">
        <v>0.74</v>
      </c>
      <c r="D45" s="1257"/>
      <c r="E45" s="1017">
        <f>IF(C45="","",IF(D45="O",E44,E44+C45))</f>
        <v>5.6899999999999995</v>
      </c>
      <c r="F45" s="1018">
        <f t="shared" si="0"/>
        <v>4170.3100000000004</v>
      </c>
      <c r="G45" s="1018">
        <f t="shared" si="1"/>
        <v>4171.05</v>
      </c>
      <c r="H45" s="1019"/>
      <c r="I45" s="1017">
        <f t="shared" ref="I45:I108" si="2">IF(C45="","",IF(D45="O",I44,$C$12*C45+I44))</f>
        <v>9.4977227513895271E-3</v>
      </c>
      <c r="J45" s="191"/>
      <c r="K45" s="191"/>
      <c r="L45" s="191"/>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row>
    <row r="46" spans="1:59">
      <c r="A46" s="1256">
        <v>6</v>
      </c>
      <c r="B46" s="1175" t="s">
        <v>1725</v>
      </c>
      <c r="C46" s="1168">
        <v>3.71</v>
      </c>
      <c r="D46" s="1257"/>
      <c r="E46" s="1017">
        <f t="shared" ref="E46:E105" si="3">IF(C46="","",IF(D46="O",E45,E45+C46))</f>
        <v>9.3999999999999986</v>
      </c>
      <c r="F46" s="1018">
        <f t="shared" si="0"/>
        <v>4166.6000000000004</v>
      </c>
      <c r="G46" s="1018">
        <f t="shared" si="1"/>
        <v>4170.3100000000004</v>
      </c>
      <c r="H46" s="1019"/>
      <c r="I46" s="1017">
        <f t="shared" si="2"/>
        <v>3.8380141937992107E-2</v>
      </c>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91"/>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row>
    <row r="47" spans="1:59">
      <c r="A47" s="1256">
        <v>7</v>
      </c>
      <c r="B47" s="1176" t="s">
        <v>1728</v>
      </c>
      <c r="C47" s="1166">
        <v>11.7</v>
      </c>
      <c r="D47" s="1257"/>
      <c r="E47" s="1017">
        <f t="shared" si="3"/>
        <v>21.099999999999998</v>
      </c>
      <c r="F47" s="1018">
        <f t="shared" si="0"/>
        <v>4154.8999999999996</v>
      </c>
      <c r="G47" s="1018">
        <f t="shared" si="1"/>
        <v>4166.6000000000004</v>
      </c>
      <c r="H47" s="1019"/>
      <c r="I47" s="1017">
        <f t="shared" si="2"/>
        <v>0.1294648601275474</v>
      </c>
      <c r="J47" s="191"/>
      <c r="K47" s="191"/>
      <c r="L47" s="191"/>
      <c r="M47" s="191"/>
      <c r="N47" s="191"/>
      <c r="O47" s="191"/>
      <c r="P47" s="191"/>
      <c r="Q47" s="191"/>
      <c r="R47" s="191"/>
      <c r="S47" s="191"/>
      <c r="T47" s="191"/>
      <c r="U47" s="191"/>
      <c r="V47" s="191"/>
      <c r="W47" s="191"/>
      <c r="X47" s="191"/>
      <c r="Y47" s="191"/>
      <c r="Z47" s="191"/>
      <c r="AA47" s="191"/>
      <c r="AB47" s="191"/>
      <c r="AC47" s="191"/>
      <c r="AD47" s="191"/>
      <c r="AE47" s="191"/>
      <c r="AF47" s="191"/>
      <c r="AG47" s="191"/>
      <c r="AH47" s="191"/>
      <c r="AI47" s="191"/>
      <c r="AJ47" s="191"/>
      <c r="AK47" s="191"/>
      <c r="AL47" s="191"/>
      <c r="AM47" s="191"/>
      <c r="AN47" s="191"/>
      <c r="AO47" s="191"/>
      <c r="AP47" s="191"/>
      <c r="AQ47" s="191"/>
      <c r="AR47" s="191"/>
      <c r="AS47" s="191"/>
      <c r="AT47" s="191"/>
      <c r="AU47" s="191"/>
      <c r="AV47" s="191"/>
      <c r="AW47" s="191"/>
      <c r="AX47" s="191"/>
      <c r="AY47" s="191"/>
      <c r="AZ47" s="191"/>
      <c r="BA47" s="191"/>
      <c r="BB47" s="191"/>
      <c r="BC47" s="191"/>
      <c r="BD47" s="191"/>
      <c r="BE47" s="191"/>
      <c r="BF47" s="191"/>
      <c r="BG47" s="191"/>
    </row>
    <row r="48" spans="1:59">
      <c r="A48" s="1256">
        <v>8</v>
      </c>
      <c r="B48" s="1176" t="s">
        <v>1728</v>
      </c>
      <c r="C48" s="1166">
        <v>11.29</v>
      </c>
      <c r="D48" s="1257"/>
      <c r="E48" s="1017">
        <f t="shared" si="3"/>
        <v>32.39</v>
      </c>
      <c r="F48" s="1018">
        <f t="shared" si="0"/>
        <v>4143.6099999999997</v>
      </c>
      <c r="G48" s="1018">
        <f t="shared" si="1"/>
        <v>4154.8999999999996</v>
      </c>
      <c r="H48" s="1019"/>
      <c r="I48" s="1017">
        <f t="shared" si="2"/>
        <v>0.21735772067114392</v>
      </c>
      <c r="J48" s="191"/>
      <c r="K48" s="191"/>
      <c r="L48" s="191"/>
      <c r="M48" s="191"/>
      <c r="N48" s="191"/>
      <c r="O48" s="191"/>
      <c r="P48" s="191"/>
      <c r="Q48" s="191"/>
      <c r="R48" s="191"/>
      <c r="S48" s="191"/>
      <c r="T48" s="191"/>
      <c r="U48" s="191"/>
      <c r="V48" s="191"/>
      <c r="W48" s="191"/>
      <c r="X48" s="191"/>
      <c r="Y48" s="191"/>
      <c r="Z48" s="191"/>
      <c r="AA48" s="191"/>
      <c r="AB48" s="191"/>
      <c r="AC48" s="191"/>
      <c r="AD48" s="191"/>
      <c r="AE48" s="191"/>
      <c r="AF48" s="191"/>
      <c r="AG48" s="191"/>
      <c r="AH48" s="191"/>
      <c r="AI48" s="191"/>
      <c r="AJ48" s="191"/>
      <c r="AK48" s="191"/>
      <c r="AL48" s="191"/>
      <c r="AM48" s="191"/>
      <c r="AN48" s="191"/>
      <c r="AO48" s="191"/>
      <c r="AP48" s="191"/>
      <c r="AQ48" s="191"/>
      <c r="AR48" s="191"/>
      <c r="AS48" s="191"/>
      <c r="AT48" s="191"/>
      <c r="AU48" s="191"/>
      <c r="AV48" s="191"/>
      <c r="AW48" s="191"/>
      <c r="AX48" s="191"/>
      <c r="AY48" s="191"/>
      <c r="AZ48" s="191"/>
      <c r="BA48" s="191"/>
      <c r="BB48" s="191"/>
      <c r="BC48" s="191"/>
      <c r="BD48" s="191"/>
      <c r="BE48" s="191"/>
      <c r="BF48" s="191"/>
      <c r="BG48" s="191"/>
    </row>
    <row r="49" spans="1:59" ht="21">
      <c r="A49" s="1256">
        <v>9</v>
      </c>
      <c r="B49" s="1177" t="s">
        <v>1729</v>
      </c>
      <c r="C49" s="1167">
        <v>0.91</v>
      </c>
      <c r="D49" s="1257"/>
      <c r="E49" s="1017">
        <f t="shared" si="3"/>
        <v>33.299999999999997</v>
      </c>
      <c r="F49" s="1018">
        <f t="shared" si="0"/>
        <v>4142.7</v>
      </c>
      <c r="G49" s="1018">
        <f t="shared" si="1"/>
        <v>4143.6099999999997</v>
      </c>
      <c r="H49" s="1019"/>
      <c r="I49" s="1017">
        <f t="shared" si="2"/>
        <v>0.22444208764144266</v>
      </c>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row>
    <row r="50" spans="1:59">
      <c r="A50" s="1256">
        <v>10</v>
      </c>
      <c r="B50" s="1176" t="s">
        <v>1728</v>
      </c>
      <c r="C50" s="1166">
        <v>11.68</v>
      </c>
      <c r="D50" s="1257"/>
      <c r="E50" s="1017">
        <f t="shared" si="3"/>
        <v>44.98</v>
      </c>
      <c r="F50" s="1018">
        <f t="shared" si="0"/>
        <v>4131.0200000000004</v>
      </c>
      <c r="G50" s="1018">
        <f t="shared" si="1"/>
        <v>4142.7</v>
      </c>
      <c r="H50" s="1019"/>
      <c r="I50" s="1017">
        <f t="shared" si="2"/>
        <v>0.31537110545802438</v>
      </c>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row>
    <row r="51" spans="1:59">
      <c r="A51" s="1256">
        <v>11</v>
      </c>
      <c r="B51" s="1176" t="s">
        <v>1728</v>
      </c>
      <c r="C51" s="1166">
        <v>11.28</v>
      </c>
      <c r="D51" s="1257"/>
      <c r="E51" s="1017">
        <f t="shared" si="3"/>
        <v>56.26</v>
      </c>
      <c r="F51" s="1018">
        <f t="shared" si="0"/>
        <v>4119.74</v>
      </c>
      <c r="G51" s="1018">
        <f t="shared" si="1"/>
        <v>4131.0200000000004</v>
      </c>
      <c r="H51" s="1019"/>
      <c r="I51" s="1017">
        <f t="shared" si="2"/>
        <v>0.40318611581513408</v>
      </c>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row>
    <row r="52" spans="1:59" ht="21">
      <c r="A52" s="1256">
        <v>12</v>
      </c>
      <c r="B52" s="1175" t="s">
        <v>1727</v>
      </c>
      <c r="C52" s="1168">
        <v>0.74</v>
      </c>
      <c r="D52" s="1257"/>
      <c r="E52" s="1017">
        <f t="shared" si="3"/>
        <v>57</v>
      </c>
      <c r="F52" s="1018">
        <f t="shared" si="0"/>
        <v>4119</v>
      </c>
      <c r="G52" s="1018">
        <f t="shared" si="1"/>
        <v>4119.74</v>
      </c>
      <c r="H52" s="1019"/>
      <c r="I52" s="1017">
        <f t="shared" si="2"/>
        <v>0.40894702961515722</v>
      </c>
      <c r="J52" s="191"/>
      <c r="K52" s="191"/>
      <c r="L52" s="191"/>
      <c r="M52" s="191"/>
      <c r="N52" s="191"/>
      <c r="O52" s="191"/>
      <c r="P52" s="191"/>
      <c r="Q52" s="191"/>
      <c r="R52" s="191"/>
      <c r="S52" s="191"/>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row>
    <row r="53" spans="1:59">
      <c r="A53" s="1256">
        <v>13</v>
      </c>
      <c r="B53" s="1176" t="s">
        <v>1728</v>
      </c>
      <c r="C53" s="1166">
        <v>11.68</v>
      </c>
      <c r="D53" s="1257"/>
      <c r="E53" s="1017">
        <f t="shared" si="3"/>
        <v>68.680000000000007</v>
      </c>
      <c r="F53" s="1018">
        <f t="shared" si="0"/>
        <v>4107.32</v>
      </c>
      <c r="G53" s="1018">
        <f t="shared" si="1"/>
        <v>4119</v>
      </c>
      <c r="H53" s="1019"/>
      <c r="I53" s="1017">
        <f t="shared" si="2"/>
        <v>0.49987604743173891</v>
      </c>
      <c r="J53" s="191"/>
      <c r="K53" s="191"/>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row>
    <row r="54" spans="1:59">
      <c r="A54" s="1256">
        <v>14</v>
      </c>
      <c r="B54" s="1176" t="s">
        <v>1728</v>
      </c>
      <c r="C54" s="1166">
        <v>11.63</v>
      </c>
      <c r="D54" s="1257"/>
      <c r="E54" s="1017">
        <f t="shared" si="3"/>
        <v>80.31</v>
      </c>
      <c r="F54" s="1018">
        <f t="shared" si="0"/>
        <v>4095.69</v>
      </c>
      <c r="G54" s="1018">
        <f t="shared" si="1"/>
        <v>4107.32</v>
      </c>
      <c r="H54" s="1019"/>
      <c r="I54" s="1017">
        <f t="shared" si="2"/>
        <v>0.59041581431588663</v>
      </c>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row>
    <row r="55" spans="1:59" ht="21">
      <c r="A55" s="1256">
        <v>15</v>
      </c>
      <c r="B55" s="1177" t="s">
        <v>1730</v>
      </c>
      <c r="C55" s="1167">
        <v>0.64</v>
      </c>
      <c r="D55" s="1257"/>
      <c r="E55" s="1017">
        <f t="shared" si="3"/>
        <v>80.95</v>
      </c>
      <c r="F55" s="1018">
        <f t="shared" si="0"/>
        <v>4095.05</v>
      </c>
      <c r="G55" s="1018">
        <f t="shared" si="1"/>
        <v>4095.69</v>
      </c>
      <c r="H55" s="1019"/>
      <c r="I55" s="1017">
        <f t="shared" si="2"/>
        <v>0.59539822625104177</v>
      </c>
      <c r="J55" s="191"/>
      <c r="K55" s="191"/>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I55" s="191"/>
      <c r="AJ55" s="191"/>
      <c r="AK55" s="191"/>
      <c r="AL55" s="191"/>
      <c r="AM55" s="191"/>
      <c r="AN55" s="191"/>
      <c r="AO55" s="191"/>
      <c r="AP55" s="191"/>
      <c r="AQ55" s="191"/>
      <c r="AR55" s="191"/>
      <c r="AS55" s="191"/>
      <c r="AT55" s="191"/>
      <c r="AU55" s="191"/>
      <c r="AV55" s="191"/>
      <c r="AW55" s="191"/>
      <c r="AX55" s="191"/>
      <c r="AY55" s="191"/>
      <c r="AZ55" s="191"/>
      <c r="BA55" s="191"/>
      <c r="BB55" s="191"/>
      <c r="BC55" s="191"/>
      <c r="BD55" s="191"/>
      <c r="BE55" s="191"/>
      <c r="BF55" s="191"/>
      <c r="BG55" s="191"/>
    </row>
    <row r="56" spans="1:59">
      <c r="A56" s="1256">
        <v>16</v>
      </c>
      <c r="B56" s="1176" t="s">
        <v>1728</v>
      </c>
      <c r="C56" s="1166">
        <v>11.69</v>
      </c>
      <c r="D56" s="1257"/>
      <c r="E56" s="1017">
        <f t="shared" si="3"/>
        <v>92.64</v>
      </c>
      <c r="F56" s="1018">
        <f t="shared" si="0"/>
        <v>4083.36</v>
      </c>
      <c r="G56" s="1018">
        <f t="shared" si="1"/>
        <v>4095.05</v>
      </c>
      <c r="H56" s="1019"/>
      <c r="I56" s="1017">
        <f t="shared" si="2"/>
        <v>0.68640509425411023</v>
      </c>
      <c r="J56" s="191"/>
      <c r="K56" s="191"/>
      <c r="L56" s="191"/>
      <c r="M56" s="191"/>
      <c r="N56" s="191"/>
      <c r="O56" s="191"/>
      <c r="P56" s="191"/>
      <c r="Q56" s="191"/>
      <c r="R56" s="191"/>
      <c r="S56" s="191"/>
      <c r="T56" s="191"/>
      <c r="U56" s="191"/>
      <c r="V56" s="191"/>
      <c r="W56" s="191"/>
      <c r="X56" s="191"/>
      <c r="Y56" s="191"/>
      <c r="Z56" s="191"/>
      <c r="AA56" s="191"/>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row>
    <row r="57" spans="1:59">
      <c r="A57" s="1256">
        <v>17</v>
      </c>
      <c r="B57" s="1176" t="s">
        <v>1728</v>
      </c>
      <c r="C57" s="1166">
        <v>11.62</v>
      </c>
      <c r="D57" s="1257"/>
      <c r="E57" s="1017">
        <f t="shared" si="3"/>
        <v>104.26</v>
      </c>
      <c r="F57" s="1018">
        <f t="shared" si="0"/>
        <v>4071.74</v>
      </c>
      <c r="G57" s="1018">
        <f t="shared" si="1"/>
        <v>4083.36</v>
      </c>
      <c r="H57" s="1019"/>
      <c r="I57" s="1017">
        <f t="shared" si="2"/>
        <v>0.77686701095177113</v>
      </c>
      <c r="J57" s="191"/>
      <c r="K57" s="191"/>
      <c r="L57" s="191"/>
      <c r="M57" s="191"/>
      <c r="N57" s="191"/>
      <c r="O57" s="191"/>
      <c r="P57" s="191"/>
      <c r="Q57" s="191"/>
      <c r="R57" s="191"/>
      <c r="S57" s="191"/>
      <c r="T57" s="191"/>
      <c r="U57" s="191"/>
      <c r="V57" s="191"/>
      <c r="W57" s="191"/>
      <c r="X57" s="191"/>
      <c r="Y57" s="191"/>
      <c r="Z57" s="191"/>
      <c r="AA57" s="191"/>
      <c r="AB57" s="191"/>
      <c r="AC57" s="191"/>
      <c r="AD57" s="191"/>
      <c r="AE57" s="191"/>
      <c r="AF57" s="191"/>
      <c r="AG57" s="191"/>
      <c r="AH57" s="191"/>
      <c r="AI57" s="191"/>
      <c r="AJ57" s="191"/>
      <c r="AK57" s="191"/>
      <c r="AL57" s="191"/>
      <c r="AM57" s="191"/>
      <c r="AN57" s="191"/>
      <c r="AO57" s="191"/>
      <c r="AP57" s="191"/>
      <c r="AQ57" s="191"/>
      <c r="AR57" s="191"/>
      <c r="AS57" s="191"/>
      <c r="AT57" s="191"/>
      <c r="AU57" s="191"/>
      <c r="AV57" s="191"/>
      <c r="AW57" s="191"/>
      <c r="AX57" s="191"/>
      <c r="AY57" s="191"/>
      <c r="AZ57" s="191"/>
      <c r="BA57" s="191"/>
      <c r="BB57" s="191"/>
      <c r="BC57" s="191"/>
      <c r="BD57" s="191"/>
      <c r="BE57" s="191"/>
      <c r="BF57" s="191"/>
      <c r="BG57" s="191"/>
    </row>
    <row r="58" spans="1:59">
      <c r="A58" s="1256">
        <v>18</v>
      </c>
      <c r="B58" s="1176" t="s">
        <v>1728</v>
      </c>
      <c r="C58" s="1166">
        <v>11.68</v>
      </c>
      <c r="D58" s="1257"/>
      <c r="E58" s="1017">
        <f t="shared" si="3"/>
        <v>115.94</v>
      </c>
      <c r="F58" s="1018">
        <f t="shared" si="0"/>
        <v>4060.06</v>
      </c>
      <c r="G58" s="1018">
        <f t="shared" si="1"/>
        <v>4071.74</v>
      </c>
      <c r="H58" s="1019"/>
      <c r="I58" s="1017">
        <f t="shared" si="2"/>
        <v>0.86779602876835282</v>
      </c>
      <c r="J58" s="191"/>
      <c r="K58" s="191"/>
      <c r="L58" s="191"/>
      <c r="M58" s="191"/>
      <c r="N58" s="191"/>
      <c r="O58" s="191"/>
      <c r="P58" s="191"/>
      <c r="Q58" s="191"/>
      <c r="R58" s="191"/>
      <c r="S58" s="191"/>
      <c r="T58" s="191"/>
      <c r="U58" s="191"/>
      <c r="V58" s="191"/>
      <c r="W58" s="191"/>
      <c r="X58" s="191"/>
      <c r="Y58" s="191"/>
      <c r="Z58" s="191"/>
      <c r="AA58" s="191"/>
      <c r="AB58" s="191"/>
      <c r="AC58" s="191"/>
      <c r="AD58" s="191"/>
      <c r="AE58" s="191"/>
      <c r="AF58" s="191"/>
      <c r="AG58" s="191"/>
      <c r="AH58" s="191"/>
      <c r="AI58" s="191"/>
      <c r="AJ58" s="191"/>
      <c r="AK58" s="191"/>
      <c r="AL58" s="191"/>
      <c r="AM58" s="191"/>
      <c r="AN58" s="191"/>
      <c r="AO58" s="191"/>
      <c r="AP58" s="191"/>
      <c r="AQ58" s="191"/>
      <c r="AR58" s="191"/>
      <c r="AS58" s="191"/>
      <c r="AT58" s="191"/>
      <c r="AU58" s="191"/>
      <c r="AV58" s="191"/>
      <c r="AW58" s="191"/>
      <c r="AX58" s="191"/>
      <c r="AY58" s="191"/>
      <c r="AZ58" s="191"/>
      <c r="BA58" s="191"/>
      <c r="BB58" s="191"/>
      <c r="BC58" s="191"/>
      <c r="BD58" s="191"/>
      <c r="BE58" s="191"/>
      <c r="BF58" s="191"/>
      <c r="BG58" s="191"/>
    </row>
    <row r="59" spans="1:59" ht="21">
      <c r="A59" s="1256">
        <v>19</v>
      </c>
      <c r="B59" s="1175" t="s">
        <v>1727</v>
      </c>
      <c r="C59" s="1168">
        <v>0.74</v>
      </c>
      <c r="D59" s="1257"/>
      <c r="E59" s="1017">
        <f t="shared" si="3"/>
        <v>116.67999999999999</v>
      </c>
      <c r="F59" s="1018">
        <f t="shared" si="0"/>
        <v>4059.32</v>
      </c>
      <c r="G59" s="1018">
        <f t="shared" si="1"/>
        <v>4060.06</v>
      </c>
      <c r="H59" s="1019"/>
      <c r="I59" s="1017">
        <f t="shared" si="2"/>
        <v>0.87355694256837602</v>
      </c>
      <c r="J59" s="191"/>
      <c r="K59" s="191"/>
      <c r="L59" s="191"/>
      <c r="M59" s="191"/>
      <c r="N59" s="191"/>
      <c r="O59" s="191"/>
      <c r="P59" s="191"/>
      <c r="Q59" s="191"/>
      <c r="R59" s="191"/>
      <c r="S59" s="191"/>
      <c r="T59" s="191"/>
      <c r="U59" s="191"/>
      <c r="V59" s="191"/>
      <c r="W59" s="191"/>
      <c r="X59" s="191"/>
      <c r="Y59" s="191"/>
      <c r="Z59" s="191"/>
      <c r="AA59" s="191"/>
      <c r="AB59" s="191"/>
      <c r="AC59" s="191"/>
      <c r="AD59" s="191"/>
      <c r="AE59" s="191"/>
      <c r="AF59" s="191"/>
      <c r="AG59" s="191"/>
      <c r="AH59" s="191"/>
      <c r="AI59" s="191"/>
      <c r="AJ59" s="191"/>
      <c r="AK59" s="191"/>
      <c r="AL59" s="191"/>
      <c r="AM59" s="191"/>
      <c r="AN59" s="191"/>
      <c r="AO59" s="191"/>
      <c r="AP59" s="191"/>
      <c r="AQ59" s="191"/>
      <c r="AR59" s="191"/>
      <c r="AS59" s="191"/>
      <c r="AT59" s="191"/>
      <c r="AU59" s="191"/>
      <c r="AV59" s="191"/>
      <c r="AW59" s="191"/>
      <c r="AX59" s="191"/>
      <c r="AY59" s="191"/>
      <c r="AZ59" s="191"/>
      <c r="BA59" s="191"/>
      <c r="BB59" s="191"/>
      <c r="BC59" s="191"/>
      <c r="BD59" s="191"/>
      <c r="BE59" s="191"/>
      <c r="BF59" s="191"/>
      <c r="BG59" s="191"/>
    </row>
    <row r="60" spans="1:59">
      <c r="A60" s="1256">
        <v>20</v>
      </c>
      <c r="B60" s="1176" t="s">
        <v>1728</v>
      </c>
      <c r="C60" s="1166">
        <v>11.12</v>
      </c>
      <c r="D60" s="1257"/>
      <c r="E60" s="1017">
        <f t="shared" si="3"/>
        <v>127.8</v>
      </c>
      <c r="F60" s="1018">
        <f t="shared" si="0"/>
        <v>4048.2</v>
      </c>
      <c r="G60" s="1018">
        <f t="shared" si="1"/>
        <v>4059.32</v>
      </c>
      <c r="H60" s="1019"/>
      <c r="I60" s="1017">
        <f t="shared" si="2"/>
        <v>0.96012634994169699</v>
      </c>
      <c r="J60" s="191"/>
      <c r="K60" s="191"/>
      <c r="L60" s="191"/>
      <c r="M60" s="191"/>
      <c r="N60" s="191"/>
      <c r="O60" s="191"/>
      <c r="P60" s="191"/>
      <c r="Q60" s="191"/>
      <c r="R60" s="191"/>
      <c r="S60" s="191"/>
      <c r="T60" s="191"/>
      <c r="U60" s="191"/>
      <c r="V60" s="191"/>
      <c r="W60" s="191"/>
      <c r="X60" s="191"/>
      <c r="Y60" s="191"/>
      <c r="Z60" s="191"/>
      <c r="AA60" s="191"/>
      <c r="AB60" s="191"/>
      <c r="AC60" s="191"/>
      <c r="AD60" s="191"/>
      <c r="AE60" s="191"/>
      <c r="AF60" s="191"/>
      <c r="AG60" s="191"/>
      <c r="AH60" s="191"/>
      <c r="AI60" s="191"/>
      <c r="AJ60" s="191"/>
      <c r="AK60" s="191"/>
      <c r="AL60" s="191"/>
      <c r="AM60" s="191"/>
      <c r="AN60" s="191"/>
      <c r="AO60" s="191"/>
      <c r="AP60" s="191"/>
      <c r="AQ60" s="191"/>
      <c r="AR60" s="191"/>
      <c r="AS60" s="191"/>
      <c r="AT60" s="191"/>
      <c r="AU60" s="191"/>
      <c r="AV60" s="191"/>
      <c r="AW60" s="191"/>
      <c r="AX60" s="191"/>
      <c r="AY60" s="191"/>
      <c r="AZ60" s="191"/>
      <c r="BA60" s="191"/>
      <c r="BB60" s="191"/>
      <c r="BC60" s="191"/>
      <c r="BD60" s="191"/>
      <c r="BE60" s="191"/>
      <c r="BF60" s="191"/>
      <c r="BG60" s="191"/>
    </row>
    <row r="61" spans="1:59">
      <c r="A61" s="1256">
        <v>21</v>
      </c>
      <c r="B61" s="1176" t="s">
        <v>1728</v>
      </c>
      <c r="C61" s="1166">
        <v>11.3</v>
      </c>
      <c r="D61" s="1257"/>
      <c r="E61" s="1017">
        <f t="shared" si="3"/>
        <v>139.1</v>
      </c>
      <c r="F61" s="1018">
        <f t="shared" si="0"/>
        <v>4036.9</v>
      </c>
      <c r="G61" s="1018">
        <f t="shared" si="1"/>
        <v>4048.2</v>
      </c>
      <c r="H61" s="1019"/>
      <c r="I61" s="1017">
        <f t="shared" si="2"/>
        <v>1.0480970606717803</v>
      </c>
      <c r="J61" s="191"/>
      <c r="K61" s="191"/>
      <c r="L61" s="191"/>
      <c r="M61" s="191"/>
      <c r="N61" s="191"/>
      <c r="O61" s="191"/>
      <c r="P61" s="191"/>
      <c r="Q61" s="191"/>
      <c r="R61" s="191"/>
      <c r="S61" s="191"/>
      <c r="T61" s="191"/>
      <c r="U61" s="191"/>
      <c r="V61" s="191"/>
      <c r="W61" s="191"/>
      <c r="X61" s="191"/>
      <c r="Y61" s="191"/>
      <c r="Z61" s="191"/>
      <c r="AA61" s="191"/>
      <c r="AB61" s="191"/>
      <c r="AC61" s="191"/>
      <c r="AD61" s="191"/>
      <c r="AE61" s="191"/>
      <c r="AF61" s="191"/>
      <c r="AG61" s="191"/>
      <c r="AH61" s="191"/>
      <c r="AI61" s="191"/>
      <c r="AJ61" s="191"/>
      <c r="AK61" s="191"/>
      <c r="AL61" s="191"/>
      <c r="AM61" s="191"/>
      <c r="AN61" s="191"/>
      <c r="AO61" s="191"/>
      <c r="AP61" s="191"/>
      <c r="AQ61" s="191"/>
      <c r="AR61" s="191"/>
      <c r="AS61" s="191"/>
      <c r="AT61" s="191"/>
      <c r="AU61" s="191"/>
      <c r="AV61" s="191"/>
      <c r="AW61" s="191"/>
      <c r="AX61" s="191"/>
      <c r="AY61" s="191"/>
      <c r="AZ61" s="191"/>
      <c r="BA61" s="191"/>
      <c r="BB61" s="191"/>
      <c r="BC61" s="191"/>
      <c r="BD61" s="191"/>
      <c r="BE61" s="191"/>
      <c r="BF61" s="191"/>
      <c r="BG61" s="191"/>
    </row>
    <row r="62" spans="1:59" ht="21">
      <c r="A62" s="1256">
        <v>22</v>
      </c>
      <c r="B62" s="1177" t="s">
        <v>1731</v>
      </c>
      <c r="C62" s="1167">
        <v>0.64</v>
      </c>
      <c r="D62" s="1257"/>
      <c r="E62" s="1017">
        <f t="shared" si="3"/>
        <v>139.73999999999998</v>
      </c>
      <c r="F62" s="1018">
        <f t="shared" si="0"/>
        <v>4036.26</v>
      </c>
      <c r="G62" s="1018">
        <f t="shared" si="1"/>
        <v>4036.9</v>
      </c>
      <c r="H62" s="1019"/>
      <c r="I62" s="1017">
        <f t="shared" si="2"/>
        <v>1.0530794726069355</v>
      </c>
      <c r="J62" s="191"/>
      <c r="K62" s="191"/>
      <c r="L62" s="191"/>
      <c r="M62" s="191"/>
      <c r="N62" s="191"/>
      <c r="O62" s="191"/>
      <c r="P62" s="191"/>
      <c r="Q62" s="191"/>
      <c r="R62" s="191"/>
      <c r="S62" s="191"/>
      <c r="T62" s="191"/>
      <c r="U62" s="191"/>
      <c r="V62" s="191"/>
      <c r="W62" s="191"/>
      <c r="X62" s="191"/>
      <c r="Y62" s="191"/>
      <c r="Z62" s="191"/>
      <c r="AA62" s="191"/>
      <c r="AB62" s="191"/>
      <c r="AC62" s="191"/>
      <c r="AD62" s="191"/>
      <c r="AE62" s="191"/>
      <c r="AF62" s="191"/>
      <c r="AG62" s="191"/>
      <c r="AH62" s="191"/>
      <c r="AI62" s="191"/>
      <c r="AJ62" s="191"/>
      <c r="AK62" s="191"/>
      <c r="AL62" s="191"/>
      <c r="AM62" s="191"/>
      <c r="AN62" s="191"/>
      <c r="AO62" s="191"/>
      <c r="AP62" s="191"/>
      <c r="AQ62" s="191"/>
      <c r="AR62" s="191"/>
      <c r="AS62" s="191"/>
      <c r="AT62" s="191"/>
      <c r="AU62" s="191"/>
      <c r="AV62" s="191"/>
      <c r="AW62" s="191"/>
      <c r="AX62" s="191"/>
      <c r="AY62" s="191"/>
      <c r="AZ62" s="191"/>
      <c r="BA62" s="191"/>
      <c r="BB62" s="191"/>
      <c r="BC62" s="191"/>
      <c r="BD62" s="191"/>
      <c r="BE62" s="191"/>
      <c r="BF62" s="191"/>
      <c r="BG62" s="191"/>
    </row>
    <row r="63" spans="1:59">
      <c r="A63" s="1256">
        <v>23</v>
      </c>
      <c r="B63" s="1176" t="s">
        <v>1728</v>
      </c>
      <c r="C63" s="1166">
        <v>11.55</v>
      </c>
      <c r="D63" s="1257"/>
      <c r="E63" s="1017">
        <f t="shared" si="3"/>
        <v>151.29</v>
      </c>
      <c r="F63" s="1018">
        <f t="shared" si="0"/>
        <v>4024.71</v>
      </c>
      <c r="G63" s="1018">
        <f t="shared" si="1"/>
        <v>4036.26</v>
      </c>
      <c r="H63" s="1019"/>
      <c r="I63" s="1017">
        <f t="shared" si="2"/>
        <v>1.1429964379991888</v>
      </c>
      <c r="J63" s="191"/>
      <c r="K63" s="191"/>
      <c r="L63" s="191"/>
      <c r="M63" s="191"/>
      <c r="N63" s="191"/>
      <c r="O63" s="191"/>
      <c r="P63" s="191"/>
      <c r="Q63" s="191"/>
      <c r="R63" s="191"/>
      <c r="S63" s="191"/>
      <c r="T63" s="191"/>
      <c r="U63" s="191"/>
      <c r="V63" s="191"/>
      <c r="W63" s="191"/>
      <c r="X63" s="191"/>
      <c r="Y63" s="191"/>
      <c r="Z63" s="191"/>
      <c r="AA63" s="191"/>
      <c r="AB63" s="191"/>
      <c r="AC63" s="191"/>
      <c r="AD63" s="191"/>
      <c r="AE63" s="191"/>
      <c r="AF63" s="191"/>
      <c r="AG63" s="191"/>
      <c r="AH63" s="191"/>
      <c r="AI63" s="191"/>
      <c r="AJ63" s="191"/>
      <c r="AK63" s="191"/>
      <c r="AL63" s="191"/>
      <c r="AM63" s="191"/>
      <c r="AN63" s="191"/>
      <c r="AO63" s="191"/>
      <c r="AP63" s="191"/>
      <c r="AQ63" s="191"/>
      <c r="AR63" s="191"/>
      <c r="AS63" s="191"/>
      <c r="AT63" s="191"/>
      <c r="AU63" s="191"/>
      <c r="AV63" s="191"/>
      <c r="AW63" s="191"/>
      <c r="AX63" s="191"/>
      <c r="AY63" s="191"/>
      <c r="AZ63" s="191"/>
      <c r="BA63" s="191"/>
      <c r="BB63" s="191"/>
      <c r="BC63" s="191"/>
      <c r="BD63" s="191"/>
      <c r="BE63" s="191"/>
      <c r="BF63" s="191"/>
      <c r="BG63" s="191"/>
    </row>
    <row r="64" spans="1:59">
      <c r="A64" s="1256">
        <v>24</v>
      </c>
      <c r="B64" s="1176" t="s">
        <v>1728</v>
      </c>
      <c r="C64" s="1166">
        <v>11.09</v>
      </c>
      <c r="D64" s="1257"/>
      <c r="E64" s="1017">
        <f t="shared" si="3"/>
        <v>162.38</v>
      </c>
      <c r="F64" s="1018">
        <f t="shared" si="0"/>
        <v>4013.62</v>
      </c>
      <c r="G64" s="1018">
        <f t="shared" si="1"/>
        <v>4024.71</v>
      </c>
      <c r="H64" s="1019"/>
      <c r="I64" s="1017">
        <f t="shared" si="2"/>
        <v>1.2293322948130494</v>
      </c>
      <c r="J64" s="191"/>
      <c r="K64" s="191"/>
      <c r="L64" s="191"/>
      <c r="M64" s="191"/>
      <c r="N64" s="191"/>
      <c r="O64" s="191"/>
      <c r="P64" s="191"/>
      <c r="Q64" s="191"/>
      <c r="R64" s="191"/>
      <c r="S64" s="191"/>
      <c r="T64" s="191"/>
      <c r="U64" s="191"/>
      <c r="V64" s="191"/>
      <c r="W64" s="191"/>
      <c r="X64" s="191"/>
      <c r="Y64" s="191"/>
      <c r="Z64" s="191"/>
      <c r="AA64" s="191"/>
      <c r="AB64" s="191"/>
      <c r="AC64" s="191"/>
      <c r="AD64" s="191"/>
      <c r="AE64" s="191"/>
      <c r="AF64" s="191"/>
      <c r="AG64" s="191"/>
      <c r="AH64" s="191"/>
      <c r="AI64" s="191"/>
      <c r="AJ64" s="191"/>
      <c r="AK64" s="191"/>
      <c r="AL64" s="191"/>
      <c r="AM64" s="191"/>
      <c r="AN64" s="191"/>
      <c r="AO64" s="191"/>
      <c r="AP64" s="191"/>
      <c r="AQ64" s="191"/>
      <c r="AR64" s="191"/>
      <c r="AS64" s="191"/>
      <c r="AT64" s="191"/>
      <c r="AU64" s="191"/>
      <c r="AV64" s="191"/>
      <c r="AW64" s="191"/>
      <c r="AX64" s="191"/>
      <c r="AY64" s="191"/>
      <c r="AZ64" s="191"/>
      <c r="BA64" s="191"/>
      <c r="BB64" s="191"/>
      <c r="BC64" s="191"/>
      <c r="BD64" s="191"/>
      <c r="BE64" s="191"/>
      <c r="BF64" s="191"/>
      <c r="BG64" s="191"/>
    </row>
    <row r="65" spans="1:59">
      <c r="A65" s="1256">
        <v>25</v>
      </c>
      <c r="B65" s="1176" t="s">
        <v>1728</v>
      </c>
      <c r="C65" s="1166">
        <v>11.7</v>
      </c>
      <c r="D65" s="1257"/>
      <c r="E65" s="1017">
        <f t="shared" si="3"/>
        <v>174.07999999999998</v>
      </c>
      <c r="F65" s="1018">
        <f t="shared" si="0"/>
        <v>4001.92</v>
      </c>
      <c r="G65" s="1018">
        <f t="shared" si="1"/>
        <v>4013.62</v>
      </c>
      <c r="H65" s="1019"/>
      <c r="I65" s="1017">
        <f t="shared" si="2"/>
        <v>1.3204170130026047</v>
      </c>
      <c r="J65" s="191"/>
      <c r="K65" s="191"/>
      <c r="L65" s="191"/>
      <c r="M65" s="191"/>
      <c r="N65" s="191"/>
      <c r="O65" s="191"/>
      <c r="P65" s="191"/>
      <c r="Q65" s="191"/>
      <c r="R65" s="191"/>
      <c r="S65" s="191"/>
      <c r="T65" s="191"/>
      <c r="U65" s="191"/>
      <c r="V65" s="191"/>
      <c r="W65" s="191"/>
      <c r="X65" s="191"/>
      <c r="Y65" s="191"/>
      <c r="Z65" s="191"/>
      <c r="AA65" s="191"/>
      <c r="AB65" s="191"/>
      <c r="AC65" s="191"/>
      <c r="AD65" s="191"/>
      <c r="AE65" s="191"/>
      <c r="AF65" s="191"/>
      <c r="AG65" s="191"/>
      <c r="AH65" s="191"/>
      <c r="AI65" s="191"/>
      <c r="AJ65" s="191"/>
      <c r="AK65" s="191"/>
      <c r="AL65" s="191"/>
      <c r="AM65" s="191"/>
      <c r="AN65" s="191"/>
      <c r="AO65" s="191"/>
      <c r="AP65" s="191"/>
      <c r="AQ65" s="191"/>
      <c r="AR65" s="191"/>
      <c r="AS65" s="191"/>
      <c r="AT65" s="191"/>
      <c r="AU65" s="191"/>
      <c r="AV65" s="191"/>
      <c r="AW65" s="191"/>
      <c r="AX65" s="191"/>
      <c r="AY65" s="191"/>
      <c r="AZ65" s="191"/>
      <c r="BA65" s="191"/>
      <c r="BB65" s="191"/>
      <c r="BC65" s="191"/>
      <c r="BD65" s="191"/>
      <c r="BE65" s="191"/>
      <c r="BF65" s="191"/>
      <c r="BG65" s="191"/>
    </row>
    <row r="66" spans="1:59" ht="21">
      <c r="A66" s="1256">
        <v>26</v>
      </c>
      <c r="B66" s="1175" t="s">
        <v>1727</v>
      </c>
      <c r="C66" s="1168">
        <v>0.74</v>
      </c>
      <c r="D66" s="1257"/>
      <c r="E66" s="1017">
        <f t="shared" si="3"/>
        <v>174.82</v>
      </c>
      <c r="F66" s="1018">
        <f t="shared" si="0"/>
        <v>4001.18</v>
      </c>
      <c r="G66" s="1018">
        <f t="shared" si="1"/>
        <v>4001.92</v>
      </c>
      <c r="H66" s="1019"/>
      <c r="I66" s="1017">
        <f t="shared" si="2"/>
        <v>1.3261779268026279</v>
      </c>
      <c r="J66" s="191"/>
      <c r="K66" s="191"/>
      <c r="L66" s="191"/>
      <c r="M66" s="191"/>
      <c r="N66" s="191"/>
      <c r="O66" s="191"/>
      <c r="P66" s="191"/>
      <c r="Q66" s="191"/>
      <c r="R66" s="191"/>
      <c r="S66" s="191"/>
      <c r="T66" s="191"/>
      <c r="U66" s="191"/>
      <c r="V66" s="191"/>
      <c r="W66" s="191"/>
      <c r="X66" s="191"/>
      <c r="Y66" s="191"/>
      <c r="Z66" s="191"/>
      <c r="AA66" s="191"/>
      <c r="AB66" s="191"/>
      <c r="AC66" s="191"/>
      <c r="AD66" s="191"/>
      <c r="AE66" s="191"/>
      <c r="AF66" s="191"/>
      <c r="AG66" s="191"/>
      <c r="AH66" s="191"/>
      <c r="AI66" s="191"/>
      <c r="AJ66" s="191"/>
      <c r="AK66" s="191"/>
      <c r="AL66" s="191"/>
      <c r="AM66" s="191"/>
      <c r="AN66" s="191"/>
      <c r="AO66" s="191"/>
      <c r="AP66" s="191"/>
      <c r="AQ66" s="191"/>
      <c r="AR66" s="191"/>
      <c r="AS66" s="191"/>
      <c r="AT66" s="191"/>
      <c r="AU66" s="191"/>
      <c r="AV66" s="191"/>
      <c r="AW66" s="191"/>
      <c r="AX66" s="191"/>
      <c r="AY66" s="191"/>
      <c r="AZ66" s="191"/>
      <c r="BA66" s="191"/>
      <c r="BB66" s="191"/>
      <c r="BC66" s="191"/>
      <c r="BD66" s="191"/>
      <c r="BE66" s="191"/>
      <c r="BF66" s="191"/>
      <c r="BG66" s="191"/>
    </row>
    <row r="67" spans="1:59">
      <c r="A67" s="1256">
        <v>27</v>
      </c>
      <c r="B67" s="1176" t="s">
        <v>1728</v>
      </c>
      <c r="C67" s="1166">
        <v>11.7</v>
      </c>
      <c r="D67" s="1257"/>
      <c r="E67" s="1017">
        <f t="shared" si="3"/>
        <v>186.51999999999998</v>
      </c>
      <c r="F67" s="1018">
        <f t="shared" si="0"/>
        <v>3989.48</v>
      </c>
      <c r="G67" s="1018">
        <f t="shared" si="1"/>
        <v>4001.18</v>
      </c>
      <c r="H67" s="1019"/>
      <c r="I67" s="1017">
        <f t="shared" si="2"/>
        <v>1.4172626449921832</v>
      </c>
      <c r="J67" s="191"/>
      <c r="K67" s="191"/>
      <c r="L67" s="191"/>
      <c r="M67" s="191"/>
      <c r="N67" s="191"/>
      <c r="O67" s="191"/>
      <c r="P67" s="191"/>
      <c r="Q67" s="191"/>
      <c r="R67" s="191"/>
      <c r="S67" s="191"/>
      <c r="T67" s="191"/>
      <c r="U67" s="191"/>
      <c r="V67" s="191"/>
      <c r="W67" s="191"/>
      <c r="X67" s="191"/>
      <c r="Y67" s="191"/>
      <c r="Z67" s="191"/>
      <c r="AA67" s="191"/>
      <c r="AB67" s="191"/>
      <c r="AC67" s="191"/>
      <c r="AD67" s="191"/>
      <c r="AE67" s="191"/>
      <c r="AF67" s="191"/>
      <c r="AG67" s="191"/>
      <c r="AH67" s="191"/>
      <c r="AI67" s="191"/>
      <c r="AJ67" s="191"/>
      <c r="AK67" s="191"/>
      <c r="AL67" s="191"/>
      <c r="AM67" s="191"/>
      <c r="AN67" s="191"/>
      <c r="AO67" s="191"/>
      <c r="AP67" s="191"/>
      <c r="AQ67" s="191"/>
      <c r="AR67" s="191"/>
      <c r="AS67" s="191"/>
      <c r="AT67" s="191"/>
      <c r="AU67" s="191"/>
      <c r="AV67" s="191"/>
      <c r="AW67" s="191"/>
      <c r="AX67" s="191"/>
      <c r="AY67" s="191"/>
      <c r="AZ67" s="191"/>
      <c r="BA67" s="191"/>
      <c r="BB67" s="191"/>
      <c r="BC67" s="191"/>
      <c r="BD67" s="191"/>
      <c r="BE67" s="191"/>
      <c r="BF67" s="191"/>
      <c r="BG67" s="191"/>
    </row>
    <row r="68" spans="1:59">
      <c r="A68" s="1256">
        <v>28</v>
      </c>
      <c r="B68" s="1176" t="s">
        <v>1728</v>
      </c>
      <c r="C68" s="1166">
        <v>11.69</v>
      </c>
      <c r="D68" s="1257"/>
      <c r="E68" s="1017">
        <f t="shared" si="3"/>
        <v>198.20999999999998</v>
      </c>
      <c r="F68" s="1018">
        <f t="shared" si="0"/>
        <v>3977.79</v>
      </c>
      <c r="G68" s="1018">
        <f t="shared" si="1"/>
        <v>3989.48</v>
      </c>
      <c r="H68" s="1019"/>
      <c r="I68" s="1017">
        <f t="shared" si="2"/>
        <v>1.5082695129952517</v>
      </c>
      <c r="J68" s="191"/>
      <c r="K68" s="191"/>
      <c r="L68" s="191"/>
      <c r="M68" s="191"/>
      <c r="N68" s="191"/>
      <c r="O68" s="191"/>
      <c r="P68" s="191"/>
      <c r="Q68" s="191"/>
      <c r="R68" s="191"/>
      <c r="S68" s="191"/>
      <c r="T68" s="191"/>
      <c r="U68" s="191"/>
      <c r="V68" s="191"/>
      <c r="W68" s="191"/>
      <c r="X68" s="191"/>
      <c r="Y68" s="191"/>
      <c r="Z68" s="191"/>
      <c r="AA68" s="191"/>
      <c r="AB68" s="191"/>
      <c r="AC68" s="191"/>
      <c r="AD68" s="191"/>
      <c r="AE68" s="191"/>
      <c r="AF68" s="191"/>
      <c r="AG68" s="191"/>
      <c r="AH68" s="191"/>
      <c r="AI68" s="191"/>
      <c r="AJ68" s="191"/>
      <c r="AK68" s="191"/>
      <c r="AL68" s="191"/>
      <c r="AM68" s="191"/>
      <c r="AN68" s="191"/>
      <c r="AO68" s="191"/>
      <c r="AP68" s="191"/>
      <c r="AQ68" s="191"/>
      <c r="AR68" s="191"/>
      <c r="AS68" s="191"/>
      <c r="AT68" s="191"/>
      <c r="AU68" s="191"/>
      <c r="AV68" s="191"/>
      <c r="AW68" s="191"/>
      <c r="AX68" s="191"/>
      <c r="AY68" s="191"/>
      <c r="AZ68" s="191"/>
      <c r="BA68" s="191"/>
      <c r="BB68" s="191"/>
      <c r="BC68" s="191"/>
      <c r="BD68" s="191"/>
      <c r="BE68" s="191"/>
      <c r="BF68" s="191"/>
      <c r="BG68" s="191"/>
    </row>
    <row r="69" spans="1:59" ht="21">
      <c r="A69" s="1256">
        <v>29</v>
      </c>
      <c r="B69" s="1177" t="s">
        <v>1732</v>
      </c>
      <c r="C69" s="1167">
        <v>0.64</v>
      </c>
      <c r="D69" s="1257"/>
      <c r="E69" s="1017">
        <f t="shared" si="3"/>
        <v>198.84999999999997</v>
      </c>
      <c r="F69" s="1018">
        <f t="shared" si="0"/>
        <v>3977.15</v>
      </c>
      <c r="G69" s="1018">
        <f t="shared" si="1"/>
        <v>3977.79</v>
      </c>
      <c r="H69" s="1019"/>
      <c r="I69" s="1017">
        <f t="shared" si="2"/>
        <v>1.5132519249304068</v>
      </c>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row>
    <row r="70" spans="1:59">
      <c r="A70" s="1256">
        <v>30</v>
      </c>
      <c r="B70" s="1176" t="s">
        <v>1728</v>
      </c>
      <c r="C70" s="1166">
        <v>11.62</v>
      </c>
      <c r="D70" s="1257"/>
      <c r="E70" s="1017">
        <f t="shared" si="3"/>
        <v>210.46999999999997</v>
      </c>
      <c r="F70" s="1018">
        <f t="shared" si="0"/>
        <v>3965.53</v>
      </c>
      <c r="G70" s="1018">
        <f t="shared" si="1"/>
        <v>3977.15</v>
      </c>
      <c r="H70" s="1019"/>
      <c r="I70" s="1017">
        <f t="shared" si="2"/>
        <v>1.6037138416280676</v>
      </c>
      <c r="J70" s="191"/>
      <c r="K70" s="191"/>
      <c r="L70" s="191"/>
      <c r="M70" s="191"/>
      <c r="N70" s="191"/>
      <c r="O70" s="191"/>
      <c r="P70" s="191"/>
      <c r="Q70" s="191"/>
      <c r="R70" s="191"/>
      <c r="S70" s="191"/>
      <c r="T70" s="191"/>
      <c r="U70" s="191"/>
      <c r="V70" s="191"/>
      <c r="W70" s="191"/>
      <c r="X70" s="191"/>
      <c r="Y70" s="191"/>
      <c r="Z70" s="191"/>
      <c r="AA70" s="191"/>
      <c r="AB70" s="191"/>
      <c r="AC70" s="191"/>
      <c r="AD70" s="191"/>
      <c r="AE70" s="191"/>
      <c r="AF70" s="191"/>
      <c r="AG70" s="191"/>
      <c r="AH70" s="191"/>
      <c r="AI70" s="191"/>
      <c r="AJ70" s="191"/>
      <c r="AK70" s="191"/>
      <c r="AL70" s="191"/>
      <c r="AM70" s="191"/>
      <c r="AN70" s="191"/>
      <c r="AO70" s="191"/>
      <c r="AP70" s="191"/>
      <c r="AQ70" s="191"/>
      <c r="AR70" s="191"/>
      <c r="AS70" s="191"/>
      <c r="AT70" s="191"/>
      <c r="AU70" s="191"/>
      <c r="AV70" s="191"/>
      <c r="AW70" s="191"/>
      <c r="AX70" s="191"/>
      <c r="AY70" s="191"/>
      <c r="AZ70" s="191"/>
      <c r="BA70" s="191"/>
      <c r="BB70" s="191"/>
      <c r="BC70" s="191"/>
      <c r="BD70" s="191"/>
      <c r="BE70" s="191"/>
      <c r="BF70" s="191"/>
      <c r="BG70" s="191"/>
    </row>
    <row r="71" spans="1:59">
      <c r="A71" s="1256">
        <v>31</v>
      </c>
      <c r="B71" s="1176" t="s">
        <v>1728</v>
      </c>
      <c r="C71" s="1166">
        <v>11.71</v>
      </c>
      <c r="D71" s="1257"/>
      <c r="E71" s="1017">
        <f t="shared" si="3"/>
        <v>222.17999999999998</v>
      </c>
      <c r="F71" s="1018">
        <f t="shared" si="0"/>
        <v>3953.82</v>
      </c>
      <c r="G71" s="1018">
        <f t="shared" si="1"/>
        <v>3965.53</v>
      </c>
      <c r="H71" s="1019"/>
      <c r="I71" s="1017">
        <f t="shared" si="2"/>
        <v>1.6948764100041098</v>
      </c>
      <c r="J71" s="191"/>
      <c r="K71" s="191"/>
      <c r="L71" s="191"/>
      <c r="M71" s="191"/>
      <c r="N71" s="191"/>
      <c r="O71" s="191"/>
      <c r="P71" s="191"/>
      <c r="Q71" s="191"/>
      <c r="R71" s="191"/>
      <c r="S71" s="191"/>
      <c r="T71" s="191"/>
      <c r="U71" s="191"/>
      <c r="V71" s="191"/>
      <c r="W71" s="191"/>
      <c r="X71" s="191"/>
      <c r="Y71" s="191"/>
      <c r="Z71" s="191"/>
      <c r="AA71" s="191"/>
      <c r="AB71" s="191"/>
      <c r="AC71" s="191"/>
      <c r="AD71" s="191"/>
      <c r="AE71" s="191"/>
      <c r="AF71" s="191"/>
      <c r="AG71" s="191"/>
      <c r="AH71" s="191"/>
      <c r="AI71" s="191"/>
      <c r="AJ71" s="191"/>
      <c r="AK71" s="191"/>
      <c r="AL71" s="191"/>
      <c r="AM71" s="191"/>
      <c r="AN71" s="191"/>
      <c r="AO71" s="191"/>
      <c r="AP71" s="191"/>
      <c r="AQ71" s="191"/>
      <c r="AR71" s="191"/>
      <c r="AS71" s="191"/>
      <c r="AT71" s="191"/>
      <c r="AU71" s="191"/>
      <c r="AV71" s="191"/>
      <c r="AW71" s="191"/>
      <c r="AX71" s="191"/>
      <c r="AY71" s="191"/>
      <c r="AZ71" s="191"/>
      <c r="BA71" s="191"/>
      <c r="BB71" s="191"/>
      <c r="BC71" s="191"/>
      <c r="BD71" s="191"/>
      <c r="BE71" s="191"/>
      <c r="BF71" s="191"/>
      <c r="BG71" s="191"/>
    </row>
    <row r="72" spans="1:59">
      <c r="A72" s="1256">
        <v>32</v>
      </c>
      <c r="B72" s="1176" t="s">
        <v>1728</v>
      </c>
      <c r="C72" s="1166">
        <v>11.39</v>
      </c>
      <c r="D72" s="1257"/>
      <c r="E72" s="1017">
        <f t="shared" si="3"/>
        <v>233.57</v>
      </c>
      <c r="F72" s="1018">
        <f t="shared" si="0"/>
        <v>3942.43</v>
      </c>
      <c r="G72" s="1018">
        <f t="shared" si="1"/>
        <v>3953.82</v>
      </c>
      <c r="H72" s="1019"/>
      <c r="I72" s="1017">
        <f t="shared" si="2"/>
        <v>1.7835477724125743</v>
      </c>
      <c r="J72" s="191"/>
      <c r="K72" s="191"/>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1"/>
      <c r="AP72" s="191"/>
      <c r="AQ72" s="191"/>
      <c r="AR72" s="191"/>
      <c r="AS72" s="191"/>
      <c r="AT72" s="191"/>
      <c r="AU72" s="191"/>
      <c r="AV72" s="191"/>
      <c r="AW72" s="191"/>
      <c r="AX72" s="191"/>
      <c r="AY72" s="191"/>
      <c r="AZ72" s="191"/>
      <c r="BA72" s="191"/>
      <c r="BB72" s="191"/>
      <c r="BC72" s="191"/>
      <c r="BD72" s="191"/>
      <c r="BE72" s="191"/>
      <c r="BF72" s="191"/>
      <c r="BG72" s="191"/>
    </row>
    <row r="73" spans="1:59" ht="21">
      <c r="A73" s="1256">
        <v>33</v>
      </c>
      <c r="B73" s="1175" t="s">
        <v>1727</v>
      </c>
      <c r="C73" s="1168">
        <v>0.74</v>
      </c>
      <c r="D73" s="1257"/>
      <c r="E73" s="1017">
        <f t="shared" si="3"/>
        <v>234.31</v>
      </c>
      <c r="F73" s="1018">
        <f t="shared" si="0"/>
        <v>3941.69</v>
      </c>
      <c r="G73" s="1018">
        <f t="shared" si="1"/>
        <v>3942.43</v>
      </c>
      <c r="H73" s="1019"/>
      <c r="I73" s="1017">
        <f t="shared" si="2"/>
        <v>1.7893086862125975</v>
      </c>
      <c r="J73" s="191"/>
      <c r="K73" s="191"/>
      <c r="L73" s="191"/>
      <c r="M73" s="191"/>
      <c r="N73" s="191"/>
      <c r="O73" s="191"/>
      <c r="P73" s="191"/>
      <c r="Q73" s="191"/>
      <c r="R73" s="191"/>
      <c r="S73" s="191"/>
      <c r="T73" s="191"/>
      <c r="U73" s="191"/>
      <c r="V73" s="191"/>
      <c r="W73" s="191"/>
      <c r="X73" s="191"/>
      <c r="Y73" s="191"/>
      <c r="Z73" s="191"/>
      <c r="AA73" s="191"/>
      <c r="AB73" s="191"/>
      <c r="AC73" s="191"/>
      <c r="AD73" s="191"/>
      <c r="AE73" s="191"/>
      <c r="AF73" s="191"/>
      <c r="AG73" s="191"/>
      <c r="AH73" s="191"/>
      <c r="AI73" s="191"/>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row>
    <row r="74" spans="1:59">
      <c r="A74" s="1256">
        <v>34</v>
      </c>
      <c r="B74" s="1176" t="s">
        <v>1728</v>
      </c>
      <c r="C74" s="1166">
        <v>11.23</v>
      </c>
      <c r="D74" s="1257"/>
      <c r="E74" s="1017">
        <f t="shared" si="3"/>
        <v>245.54</v>
      </c>
      <c r="F74" s="1018">
        <f t="shared" si="0"/>
        <v>3930.46</v>
      </c>
      <c r="G74" s="1018">
        <f t="shared" si="1"/>
        <v>3941.69</v>
      </c>
      <c r="H74" s="1019"/>
      <c r="I74" s="1017">
        <f t="shared" si="2"/>
        <v>1.8767344456372732</v>
      </c>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c r="AR74" s="191"/>
      <c r="AS74" s="191"/>
      <c r="AT74" s="191"/>
      <c r="AU74" s="191"/>
      <c r="AV74" s="191"/>
      <c r="AW74" s="191"/>
      <c r="AX74" s="191"/>
      <c r="AY74" s="191"/>
      <c r="AZ74" s="191"/>
      <c r="BA74" s="191"/>
      <c r="BB74" s="191"/>
      <c r="BC74" s="191"/>
      <c r="BD74" s="191"/>
      <c r="BE74" s="191"/>
      <c r="BF74" s="191"/>
      <c r="BG74" s="191"/>
    </row>
    <row r="75" spans="1:59">
      <c r="A75" s="1256">
        <v>35</v>
      </c>
      <c r="B75" s="1176" t="s">
        <v>1728</v>
      </c>
      <c r="C75" s="1166">
        <v>11.69</v>
      </c>
      <c r="D75" s="1257"/>
      <c r="E75" s="1017">
        <f t="shared" si="3"/>
        <v>257.23</v>
      </c>
      <c r="F75" s="1018">
        <f t="shared" si="0"/>
        <v>3918.77</v>
      </c>
      <c r="G75" s="1018">
        <f t="shared" si="1"/>
        <v>3930.46</v>
      </c>
      <c r="H75" s="1019"/>
      <c r="I75" s="1017">
        <f t="shared" si="2"/>
        <v>1.9677413136403417</v>
      </c>
      <c r="J75" s="191"/>
      <c r="K75" s="191"/>
      <c r="L75" s="191"/>
      <c r="M75" s="191"/>
      <c r="N75" s="191"/>
      <c r="O75" s="191"/>
      <c r="P75" s="191"/>
      <c r="Q75" s="191"/>
      <c r="R75" s="191"/>
      <c r="S75" s="191"/>
      <c r="T75" s="191"/>
      <c r="U75" s="191"/>
      <c r="V75" s="191"/>
      <c r="W75" s="191"/>
      <c r="X75" s="191"/>
      <c r="Y75" s="191"/>
      <c r="Z75" s="191"/>
      <c r="AA75" s="191"/>
      <c r="AB75" s="191"/>
      <c r="AC75" s="191"/>
      <c r="AD75" s="191"/>
      <c r="AE75" s="191"/>
      <c r="AF75" s="191"/>
      <c r="AG75" s="191"/>
      <c r="AH75" s="191"/>
      <c r="AI75" s="191"/>
      <c r="AJ75" s="191"/>
      <c r="AK75" s="191"/>
      <c r="AL75" s="191"/>
      <c r="AM75" s="191"/>
      <c r="AN75" s="191"/>
      <c r="AO75" s="191"/>
      <c r="AP75" s="191"/>
      <c r="AQ75" s="191"/>
      <c r="AR75" s="191"/>
      <c r="AS75" s="191"/>
      <c r="AT75" s="191"/>
      <c r="AU75" s="191"/>
      <c r="AV75" s="191"/>
      <c r="AW75" s="191"/>
      <c r="AX75" s="191"/>
      <c r="AY75" s="191"/>
      <c r="AZ75" s="191"/>
      <c r="BA75" s="191"/>
      <c r="BB75" s="191"/>
      <c r="BC75" s="191"/>
      <c r="BD75" s="191"/>
      <c r="BE75" s="191"/>
      <c r="BF75" s="191"/>
      <c r="BG75" s="191"/>
    </row>
    <row r="76" spans="1:59" ht="21">
      <c r="A76" s="1256">
        <v>36</v>
      </c>
      <c r="B76" s="1177" t="s">
        <v>1733</v>
      </c>
      <c r="C76" s="1167">
        <v>0.64</v>
      </c>
      <c r="D76" s="1257"/>
      <c r="E76" s="1017">
        <f t="shared" si="3"/>
        <v>257.87</v>
      </c>
      <c r="F76" s="1018">
        <f t="shared" si="0"/>
        <v>3918.13</v>
      </c>
      <c r="G76" s="1018">
        <f t="shared" si="1"/>
        <v>3918.77</v>
      </c>
      <c r="H76" s="1019"/>
      <c r="I76" s="1017">
        <f t="shared" si="2"/>
        <v>1.9727237255754968</v>
      </c>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row>
    <row r="77" spans="1:59">
      <c r="A77" s="1256">
        <v>37</v>
      </c>
      <c r="B77" s="1176" t="s">
        <v>1728</v>
      </c>
      <c r="C77" s="1166">
        <v>11.66</v>
      </c>
      <c r="D77" s="1257"/>
      <c r="E77" s="1017">
        <f t="shared" si="3"/>
        <v>269.53000000000003</v>
      </c>
      <c r="F77" s="1018">
        <f t="shared" si="0"/>
        <v>3906.47</v>
      </c>
      <c r="G77" s="1018">
        <f t="shared" si="1"/>
        <v>3918.13</v>
      </c>
      <c r="H77" s="1019"/>
      <c r="I77" s="1017">
        <f t="shared" si="2"/>
        <v>2.0634970430191051</v>
      </c>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row>
    <row r="78" spans="1:59">
      <c r="A78" s="1256">
        <v>38</v>
      </c>
      <c r="B78" s="1176" t="s">
        <v>1728</v>
      </c>
      <c r="C78" s="1166">
        <v>11.66</v>
      </c>
      <c r="D78" s="1257"/>
      <c r="E78" s="1017">
        <f t="shared" si="3"/>
        <v>281.19000000000005</v>
      </c>
      <c r="F78" s="1018">
        <f t="shared" si="0"/>
        <v>3894.81</v>
      </c>
      <c r="G78" s="1018">
        <f t="shared" si="1"/>
        <v>3906.47</v>
      </c>
      <c r="H78" s="1019"/>
      <c r="I78" s="1017">
        <f t="shared" si="2"/>
        <v>2.1542703604627134</v>
      </c>
      <c r="J78" s="191"/>
      <c r="K78" s="191"/>
      <c r="L78" s="191"/>
      <c r="M78" s="191"/>
      <c r="N78" s="191"/>
      <c r="O78" s="191"/>
      <c r="P78" s="191"/>
      <c r="Q78" s="191"/>
      <c r="R78" s="191"/>
      <c r="S78" s="191"/>
      <c r="T78" s="191"/>
      <c r="U78" s="191"/>
      <c r="V78" s="191"/>
      <c r="W78" s="191"/>
      <c r="X78" s="191"/>
      <c r="Y78" s="191"/>
      <c r="Z78" s="191"/>
      <c r="AA78" s="191"/>
      <c r="AB78" s="191"/>
      <c r="AC78" s="191"/>
      <c r="AD78" s="191"/>
      <c r="AE78" s="191"/>
      <c r="AF78" s="191"/>
      <c r="AG78" s="191"/>
      <c r="AH78" s="191"/>
      <c r="AI78" s="191"/>
      <c r="AJ78" s="191"/>
      <c r="AK78" s="191"/>
      <c r="AL78" s="191"/>
      <c r="AM78" s="191"/>
      <c r="AN78" s="191"/>
      <c r="AO78" s="191"/>
      <c r="AP78" s="191"/>
      <c r="AQ78" s="191"/>
      <c r="AR78" s="191"/>
      <c r="AS78" s="191"/>
      <c r="AT78" s="191"/>
      <c r="AU78" s="191"/>
      <c r="AV78" s="191"/>
      <c r="AW78" s="191"/>
      <c r="AX78" s="191"/>
      <c r="AY78" s="191"/>
      <c r="AZ78" s="191"/>
      <c r="BA78" s="191"/>
      <c r="BB78" s="191"/>
      <c r="BC78" s="191"/>
      <c r="BD78" s="191"/>
      <c r="BE78" s="191"/>
      <c r="BF78" s="191"/>
      <c r="BG78" s="191"/>
    </row>
    <row r="79" spans="1:59">
      <c r="A79" s="1256">
        <v>39</v>
      </c>
      <c r="B79" s="1176" t="s">
        <v>1728</v>
      </c>
      <c r="C79" s="1166">
        <v>11.69</v>
      </c>
      <c r="D79" s="1257"/>
      <c r="E79" s="1017">
        <f>IF(C79="","",IF(D79="O",E78,E78+C79))</f>
        <v>292.88000000000005</v>
      </c>
      <c r="F79" s="1018">
        <f t="shared" si="0"/>
        <v>3883.12</v>
      </c>
      <c r="G79" s="1018">
        <f t="shared" si="1"/>
        <v>3894.81</v>
      </c>
      <c r="H79" s="1019"/>
      <c r="I79" s="1017">
        <f>IF(C79="","",IF(D79="O",I78,$C$12*C79+I78))</f>
        <v>2.245277228465782</v>
      </c>
      <c r="J79" s="191"/>
      <c r="K79" s="191"/>
      <c r="L79" s="191"/>
      <c r="M79" s="191"/>
      <c r="N79" s="191"/>
      <c r="O79" s="191"/>
      <c r="P79" s="191"/>
      <c r="Q79" s="191"/>
      <c r="R79" s="191"/>
      <c r="S79" s="191"/>
      <c r="T79" s="191"/>
      <c r="U79" s="191"/>
      <c r="V79" s="191"/>
      <c r="W79" s="191"/>
      <c r="X79" s="191"/>
      <c r="Y79" s="191"/>
      <c r="Z79" s="191"/>
      <c r="AA79" s="191"/>
      <c r="AB79" s="191"/>
      <c r="AC79" s="191"/>
      <c r="AD79" s="191"/>
      <c r="AE79" s="191"/>
      <c r="AF79" s="191"/>
      <c r="AG79" s="191"/>
      <c r="AH79" s="191"/>
      <c r="AI79" s="191"/>
      <c r="AJ79" s="191"/>
      <c r="AK79" s="191"/>
      <c r="AL79" s="191"/>
      <c r="AM79" s="191"/>
      <c r="AN79" s="191"/>
      <c r="AO79" s="191"/>
      <c r="AP79" s="191"/>
      <c r="AQ79" s="191"/>
      <c r="AR79" s="191"/>
      <c r="AS79" s="191"/>
      <c r="AT79" s="191"/>
      <c r="AU79" s="191"/>
      <c r="AV79" s="191"/>
      <c r="AW79" s="191"/>
      <c r="AX79" s="191"/>
      <c r="AY79" s="191"/>
      <c r="AZ79" s="191"/>
      <c r="BA79" s="191"/>
      <c r="BB79" s="191"/>
      <c r="BC79" s="191"/>
      <c r="BD79" s="191"/>
      <c r="BE79" s="191"/>
      <c r="BF79" s="191"/>
      <c r="BG79" s="191"/>
    </row>
    <row r="80" spans="1:59" ht="21">
      <c r="A80" s="1256">
        <v>40</v>
      </c>
      <c r="B80" s="1175" t="s">
        <v>1727</v>
      </c>
      <c r="C80" s="1168">
        <v>0.74</v>
      </c>
      <c r="D80" s="1257"/>
      <c r="E80" s="1017">
        <f t="shared" si="3"/>
        <v>293.62000000000006</v>
      </c>
      <c r="F80" s="1018">
        <f t="shared" si="0"/>
        <v>3882.38</v>
      </c>
      <c r="G80" s="1018">
        <f t="shared" si="1"/>
        <v>3883.12</v>
      </c>
      <c r="H80" s="1019"/>
      <c r="I80" s="1017">
        <f t="shared" si="2"/>
        <v>2.2510381422658052</v>
      </c>
      <c r="J80" s="191"/>
      <c r="K80" s="191"/>
      <c r="L80" s="191"/>
      <c r="M80" s="191"/>
      <c r="N80" s="191"/>
      <c r="O80" s="191"/>
      <c r="P80" s="191"/>
      <c r="Q80" s="191"/>
      <c r="R80" s="191"/>
      <c r="S80" s="191"/>
      <c r="T80" s="191"/>
      <c r="U80" s="191"/>
      <c r="V80" s="191"/>
      <c r="W80" s="191"/>
      <c r="X80" s="191"/>
      <c r="Y80" s="191"/>
      <c r="Z80" s="191"/>
      <c r="AA80" s="191"/>
      <c r="AB80" s="191"/>
      <c r="AC80" s="191"/>
      <c r="AD80" s="191"/>
      <c r="AE80" s="191"/>
      <c r="AF80" s="191"/>
      <c r="AG80" s="191"/>
      <c r="AH80" s="191"/>
      <c r="AI80" s="191"/>
      <c r="AJ80" s="191"/>
      <c r="AK80" s="191"/>
      <c r="AL80" s="191"/>
      <c r="AM80" s="191"/>
      <c r="AN80" s="191"/>
      <c r="AO80" s="191"/>
      <c r="AP80" s="191"/>
      <c r="AQ80" s="191"/>
      <c r="AR80" s="191"/>
      <c r="AS80" s="191"/>
      <c r="AT80" s="191"/>
      <c r="AU80" s="191"/>
      <c r="AV80" s="191"/>
      <c r="AW80" s="191"/>
      <c r="AX80" s="191"/>
      <c r="AY80" s="191"/>
      <c r="AZ80" s="191"/>
      <c r="BA80" s="191"/>
      <c r="BB80" s="191"/>
      <c r="BC80" s="191"/>
      <c r="BD80" s="191"/>
      <c r="BE80" s="191"/>
      <c r="BF80" s="191"/>
      <c r="BG80" s="191"/>
    </row>
    <row r="81" spans="1:59">
      <c r="A81" s="1256">
        <v>41</v>
      </c>
      <c r="B81" s="1176" t="s">
        <v>1728</v>
      </c>
      <c r="C81" s="1166">
        <v>11.7</v>
      </c>
      <c r="D81" s="1257"/>
      <c r="E81" s="1017">
        <f t="shared" si="3"/>
        <v>305.32000000000005</v>
      </c>
      <c r="F81" s="1018">
        <f t="shared" si="0"/>
        <v>3870.68</v>
      </c>
      <c r="G81" s="1018">
        <f t="shared" si="1"/>
        <v>3882.38</v>
      </c>
      <c r="H81" s="1019"/>
      <c r="I81" s="1017">
        <f t="shared" si="2"/>
        <v>2.3421228604553606</v>
      </c>
      <c r="J81" s="191"/>
      <c r="K81" s="191"/>
      <c r="L81" s="191"/>
      <c r="M81" s="191"/>
      <c r="N81" s="191"/>
      <c r="O81" s="191"/>
      <c r="P81" s="191"/>
      <c r="Q81" s="191"/>
      <c r="R81" s="191"/>
      <c r="S81" s="191"/>
      <c r="T81" s="191"/>
      <c r="U81" s="191"/>
      <c r="V81" s="191"/>
      <c r="W81" s="191"/>
      <c r="X81" s="191"/>
      <c r="Y81" s="191"/>
      <c r="Z81" s="191"/>
      <c r="AA81" s="191"/>
      <c r="AB81" s="191"/>
      <c r="AC81" s="191"/>
      <c r="AD81" s="191"/>
      <c r="AE81" s="191"/>
      <c r="AF81" s="191"/>
      <c r="AG81" s="191"/>
      <c r="AH81" s="191"/>
      <c r="AI81" s="191"/>
      <c r="AJ81" s="191"/>
      <c r="AK81" s="191"/>
      <c r="AL81" s="191"/>
      <c r="AM81" s="191"/>
      <c r="AN81" s="191"/>
      <c r="AO81" s="191"/>
      <c r="AP81" s="191"/>
      <c r="AQ81" s="191"/>
      <c r="AR81" s="191"/>
      <c r="AS81" s="191"/>
      <c r="AT81" s="191"/>
      <c r="AU81" s="191"/>
      <c r="AV81" s="191"/>
      <c r="AW81" s="191"/>
      <c r="AX81" s="191"/>
      <c r="AY81" s="191"/>
      <c r="AZ81" s="191"/>
      <c r="BA81" s="191"/>
      <c r="BB81" s="191"/>
      <c r="BC81" s="191"/>
      <c r="BD81" s="191"/>
      <c r="BE81" s="191"/>
      <c r="BF81" s="191"/>
      <c r="BG81" s="191"/>
    </row>
    <row r="82" spans="1:59">
      <c r="A82" s="1256">
        <v>42</v>
      </c>
      <c r="B82" s="1176" t="s">
        <v>1728</v>
      </c>
      <c r="C82" s="1166">
        <v>11.69</v>
      </c>
      <c r="D82" s="1257"/>
      <c r="E82" s="1017">
        <f t="shared" si="3"/>
        <v>317.01000000000005</v>
      </c>
      <c r="F82" s="1018">
        <f t="shared" si="0"/>
        <v>3858.99</v>
      </c>
      <c r="G82" s="1018">
        <f t="shared" si="1"/>
        <v>3870.68</v>
      </c>
      <c r="H82" s="1019"/>
      <c r="I82" s="1017">
        <f t="shared" si="2"/>
        <v>2.4331297284584292</v>
      </c>
      <c r="J82" s="191"/>
      <c r="K82" s="191"/>
      <c r="L82" s="191"/>
      <c r="M82" s="191"/>
      <c r="N82" s="191"/>
      <c r="O82" s="191"/>
      <c r="P82" s="191"/>
      <c r="Q82" s="191"/>
      <c r="R82" s="191"/>
      <c r="S82" s="191"/>
      <c r="T82" s="191"/>
      <c r="U82" s="191"/>
      <c r="V82" s="191"/>
      <c r="W82" s="191"/>
      <c r="X82" s="191"/>
      <c r="Y82" s="191"/>
      <c r="Z82" s="191"/>
      <c r="AA82" s="191"/>
      <c r="AB82" s="191"/>
      <c r="AC82" s="191"/>
      <c r="AD82" s="191"/>
      <c r="AE82" s="191"/>
      <c r="AF82" s="191"/>
      <c r="AG82" s="191"/>
      <c r="AH82" s="191"/>
      <c r="AI82" s="191"/>
      <c r="AJ82" s="191"/>
      <c r="AK82" s="191"/>
      <c r="AL82" s="191"/>
      <c r="AM82" s="191"/>
      <c r="AN82" s="191"/>
      <c r="AO82" s="191"/>
      <c r="AP82" s="191"/>
      <c r="AQ82" s="191"/>
      <c r="AR82" s="191"/>
      <c r="AS82" s="191"/>
      <c r="AT82" s="191"/>
      <c r="AU82" s="191"/>
      <c r="AV82" s="191"/>
      <c r="AW82" s="191"/>
      <c r="AX82" s="191"/>
      <c r="AY82" s="191"/>
      <c r="AZ82" s="191"/>
      <c r="BA82" s="191"/>
      <c r="BB82" s="191"/>
      <c r="BC82" s="191"/>
      <c r="BD82" s="191"/>
      <c r="BE82" s="191"/>
      <c r="BF82" s="191"/>
      <c r="BG82" s="191"/>
    </row>
    <row r="83" spans="1:59" ht="21">
      <c r="A83" s="1256">
        <v>43</v>
      </c>
      <c r="B83" s="1177" t="s">
        <v>1734</v>
      </c>
      <c r="C83" s="1167">
        <v>0.64</v>
      </c>
      <c r="D83" s="1257"/>
      <c r="E83" s="1017">
        <f t="shared" si="3"/>
        <v>317.65000000000003</v>
      </c>
      <c r="F83" s="1018">
        <f t="shared" si="0"/>
        <v>3858.35</v>
      </c>
      <c r="G83" s="1018">
        <f t="shared" si="1"/>
        <v>3858.99</v>
      </c>
      <c r="H83" s="1019"/>
      <c r="I83" s="1017">
        <f t="shared" si="2"/>
        <v>2.4381121403935846</v>
      </c>
      <c r="J83" s="191"/>
      <c r="K83" s="191"/>
      <c r="L83" s="191"/>
      <c r="M83" s="191"/>
      <c r="N83" s="191"/>
      <c r="O83" s="191"/>
      <c r="P83" s="191"/>
      <c r="Q83" s="191"/>
      <c r="R83" s="191"/>
      <c r="S83" s="191"/>
      <c r="T83" s="191"/>
      <c r="U83" s="191"/>
      <c r="V83" s="191"/>
      <c r="W83" s="191"/>
      <c r="X83" s="191"/>
      <c r="Y83" s="191"/>
      <c r="Z83" s="191"/>
      <c r="AA83" s="191"/>
      <c r="AB83" s="191"/>
      <c r="AC83" s="191"/>
      <c r="AD83" s="191"/>
      <c r="AE83" s="191"/>
      <c r="AF83" s="191"/>
      <c r="AG83" s="191"/>
      <c r="AH83" s="191"/>
      <c r="AI83" s="191"/>
      <c r="AJ83" s="191"/>
      <c r="AK83" s="191"/>
      <c r="AL83" s="191"/>
      <c r="AM83" s="191"/>
      <c r="AN83" s="191"/>
      <c r="AO83" s="191"/>
      <c r="AP83" s="191"/>
      <c r="AQ83" s="191"/>
      <c r="AR83" s="191"/>
      <c r="AS83" s="191"/>
      <c r="AT83" s="191"/>
      <c r="AU83" s="191"/>
      <c r="AV83" s="191"/>
      <c r="AW83" s="191"/>
      <c r="AX83" s="191"/>
      <c r="AY83" s="191"/>
      <c r="AZ83" s="191"/>
      <c r="BA83" s="191"/>
      <c r="BB83" s="191"/>
      <c r="BC83" s="191"/>
      <c r="BD83" s="191"/>
      <c r="BE83" s="191"/>
      <c r="BF83" s="191"/>
      <c r="BG83" s="191"/>
    </row>
    <row r="84" spans="1:59">
      <c r="A84" s="1256">
        <v>44</v>
      </c>
      <c r="B84" s="1179" t="s">
        <v>1728</v>
      </c>
      <c r="C84" s="1165">
        <v>11.63</v>
      </c>
      <c r="D84" s="1257"/>
      <c r="E84" s="1017">
        <f t="shared" si="3"/>
        <v>329.28000000000003</v>
      </c>
      <c r="F84" s="1018">
        <f t="shared" si="0"/>
        <v>3846.72</v>
      </c>
      <c r="G84" s="1018">
        <f t="shared" si="1"/>
        <v>3858.35</v>
      </c>
      <c r="H84" s="1019"/>
      <c r="I84" s="1017">
        <f t="shared" si="2"/>
        <v>2.5286519072777325</v>
      </c>
      <c r="J84" s="191"/>
      <c r="K84" s="191"/>
      <c r="L84" s="191"/>
      <c r="M84" s="191"/>
      <c r="N84" s="191"/>
      <c r="O84" s="191"/>
      <c r="P84" s="191"/>
      <c r="Q84" s="191"/>
      <c r="R84" s="191"/>
      <c r="S84" s="191"/>
      <c r="T84" s="191"/>
      <c r="U84" s="191"/>
      <c r="V84" s="191"/>
      <c r="W84" s="191"/>
      <c r="X84" s="191"/>
      <c r="Y84" s="191"/>
      <c r="Z84" s="191"/>
      <c r="AA84" s="191"/>
      <c r="AB84" s="191"/>
      <c r="AC84" s="191"/>
      <c r="AD84" s="191"/>
      <c r="AE84" s="191"/>
      <c r="AF84" s="191"/>
      <c r="AG84" s="191"/>
      <c r="AH84" s="191"/>
      <c r="AI84" s="191"/>
      <c r="AJ84" s="191"/>
      <c r="AK84" s="191"/>
      <c r="AL84" s="191"/>
      <c r="AM84" s="191"/>
      <c r="AN84" s="191"/>
      <c r="AO84" s="191"/>
      <c r="AP84" s="191"/>
      <c r="AQ84" s="191"/>
      <c r="AR84" s="191"/>
      <c r="AS84" s="191"/>
      <c r="AT84" s="191"/>
      <c r="AU84" s="191"/>
      <c r="AV84" s="191"/>
      <c r="AW84" s="191"/>
      <c r="AX84" s="191"/>
      <c r="AY84" s="191"/>
      <c r="AZ84" s="191"/>
      <c r="BA84" s="191"/>
      <c r="BB84" s="191"/>
      <c r="BC84" s="191"/>
      <c r="BD84" s="191"/>
      <c r="BE84" s="191"/>
      <c r="BF84" s="191"/>
      <c r="BG84" s="191"/>
    </row>
    <row r="85" spans="1:59">
      <c r="A85" s="1256">
        <v>45</v>
      </c>
      <c r="B85" s="1179" t="s">
        <v>1728</v>
      </c>
      <c r="C85" s="1166">
        <v>11.63</v>
      </c>
      <c r="D85" s="1257"/>
      <c r="E85" s="1017">
        <f t="shared" si="3"/>
        <v>340.91</v>
      </c>
      <c r="F85" s="1018">
        <f t="shared" si="0"/>
        <v>3835.09</v>
      </c>
      <c r="G85" s="1018">
        <f t="shared" si="1"/>
        <v>3846.72</v>
      </c>
      <c r="H85" s="1019"/>
      <c r="I85" s="1017">
        <f t="shared" si="2"/>
        <v>2.6191916741618804</v>
      </c>
      <c r="J85" s="191"/>
      <c r="K85" s="191"/>
      <c r="L85" s="191"/>
      <c r="M85" s="191"/>
      <c r="N85" s="191"/>
      <c r="O85" s="191"/>
      <c r="P85" s="191"/>
      <c r="Q85" s="191"/>
      <c r="R85" s="191"/>
      <c r="S85" s="191"/>
      <c r="T85" s="191"/>
      <c r="U85" s="191"/>
      <c r="V85" s="191"/>
      <c r="W85" s="191"/>
      <c r="X85" s="191"/>
      <c r="Y85" s="191"/>
      <c r="Z85" s="191"/>
      <c r="AA85" s="191"/>
      <c r="AB85" s="191"/>
      <c r="AC85" s="191"/>
      <c r="AD85" s="191"/>
      <c r="AE85" s="191"/>
      <c r="AF85" s="191"/>
      <c r="AG85" s="191"/>
      <c r="AH85" s="191"/>
      <c r="AI85" s="191"/>
      <c r="AJ85" s="191"/>
      <c r="AK85" s="191"/>
      <c r="AL85" s="191"/>
      <c r="AM85" s="191"/>
      <c r="AN85" s="191"/>
      <c r="AO85" s="191"/>
      <c r="AP85" s="191"/>
      <c r="AQ85" s="191"/>
      <c r="AR85" s="191"/>
      <c r="AS85" s="191"/>
      <c r="AT85" s="191"/>
      <c r="AU85" s="191"/>
      <c r="AV85" s="191"/>
      <c r="AW85" s="191"/>
      <c r="AX85" s="191"/>
      <c r="AY85" s="191"/>
      <c r="AZ85" s="191"/>
      <c r="BA85" s="191"/>
      <c r="BB85" s="191"/>
      <c r="BC85" s="191"/>
      <c r="BD85" s="191"/>
      <c r="BE85" s="191"/>
      <c r="BF85" s="191"/>
      <c r="BG85" s="191"/>
    </row>
    <row r="86" spans="1:59">
      <c r="A86" s="1256">
        <v>46</v>
      </c>
      <c r="B86" s="1179" t="s">
        <v>1728</v>
      </c>
      <c r="C86" s="1166">
        <v>11.13</v>
      </c>
      <c r="D86" s="1257"/>
      <c r="E86" s="1017">
        <f t="shared" si="3"/>
        <v>352.04</v>
      </c>
      <c r="F86" s="1018">
        <f t="shared" si="0"/>
        <v>3823.96</v>
      </c>
      <c r="G86" s="1018">
        <f t="shared" si="1"/>
        <v>3835.09</v>
      </c>
      <c r="H86" s="1019"/>
      <c r="I86" s="1017">
        <f t="shared" si="2"/>
        <v>2.7058389317216882</v>
      </c>
      <c r="J86" s="191"/>
      <c r="K86" s="191"/>
      <c r="L86" s="191"/>
      <c r="M86" s="191"/>
      <c r="N86" s="191"/>
      <c r="O86" s="191"/>
      <c r="P86" s="191"/>
      <c r="Q86" s="191"/>
      <c r="R86" s="191"/>
      <c r="S86" s="191"/>
      <c r="T86" s="191"/>
      <c r="U86" s="191"/>
      <c r="V86" s="191"/>
      <c r="W86" s="191"/>
      <c r="X86" s="191"/>
      <c r="Y86" s="191"/>
      <c r="Z86" s="191"/>
      <c r="AA86" s="191"/>
      <c r="AB86" s="191"/>
      <c r="AC86" s="191"/>
      <c r="AD86" s="191"/>
      <c r="AE86" s="191"/>
      <c r="AF86" s="191"/>
      <c r="AG86" s="191"/>
      <c r="AH86" s="191"/>
      <c r="AI86" s="191"/>
      <c r="AJ86" s="191"/>
      <c r="AK86" s="191"/>
      <c r="AL86" s="191"/>
      <c r="AM86" s="191"/>
      <c r="AN86" s="191"/>
      <c r="AO86" s="191"/>
      <c r="AP86" s="191"/>
      <c r="AQ86" s="191"/>
      <c r="AR86" s="191"/>
      <c r="AS86" s="191"/>
      <c r="AT86" s="191"/>
      <c r="AU86" s="191"/>
      <c r="AV86" s="191"/>
      <c r="AW86" s="191"/>
      <c r="AX86" s="191"/>
      <c r="AY86" s="191"/>
      <c r="AZ86" s="191"/>
      <c r="BA86" s="191"/>
      <c r="BB86" s="191"/>
      <c r="BC86" s="191"/>
      <c r="BD86" s="191"/>
      <c r="BE86" s="191"/>
      <c r="BF86" s="191"/>
      <c r="BG86" s="191"/>
    </row>
    <row r="87" spans="1:59" ht="21">
      <c r="A87" s="1256">
        <v>47</v>
      </c>
      <c r="B87" s="1178" t="s">
        <v>1727</v>
      </c>
      <c r="C87" s="1168">
        <v>0.74</v>
      </c>
      <c r="D87" s="1257"/>
      <c r="E87" s="1017">
        <f t="shared" si="3"/>
        <v>352.78000000000003</v>
      </c>
      <c r="F87" s="1018">
        <f t="shared" si="0"/>
        <v>3823.22</v>
      </c>
      <c r="G87" s="1018">
        <f t="shared" si="1"/>
        <v>3823.96</v>
      </c>
      <c r="H87" s="1019"/>
      <c r="I87" s="1017">
        <f t="shared" si="2"/>
        <v>2.7115998455217114</v>
      </c>
      <c r="J87" s="191"/>
      <c r="K87" s="191"/>
      <c r="L87" s="191"/>
      <c r="M87" s="191"/>
      <c r="N87" s="191"/>
      <c r="O87" s="191"/>
      <c r="P87" s="191"/>
      <c r="Q87" s="191"/>
      <c r="R87" s="191"/>
      <c r="S87" s="191"/>
      <c r="T87" s="191"/>
      <c r="U87" s="191"/>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c r="BA87" s="191"/>
      <c r="BB87" s="191"/>
      <c r="BC87" s="191"/>
      <c r="BD87" s="191"/>
      <c r="BE87" s="191"/>
      <c r="BF87" s="191"/>
      <c r="BG87" s="191"/>
    </row>
    <row r="88" spans="1:59">
      <c r="A88" s="1256">
        <v>48</v>
      </c>
      <c r="B88" s="1179" t="s">
        <v>1728</v>
      </c>
      <c r="C88" s="1166">
        <v>11.69</v>
      </c>
      <c r="D88" s="1257"/>
      <c r="E88" s="1017">
        <f t="shared" si="3"/>
        <v>364.47</v>
      </c>
      <c r="F88" s="1018">
        <f t="shared" si="0"/>
        <v>3811.5299999999997</v>
      </c>
      <c r="G88" s="1018">
        <f t="shared" si="1"/>
        <v>3823.22</v>
      </c>
      <c r="H88" s="1019"/>
      <c r="I88" s="1017">
        <f t="shared" si="2"/>
        <v>2.8026067135247801</v>
      </c>
      <c r="J88" s="191"/>
      <c r="K88" s="191"/>
      <c r="L88" s="191"/>
      <c r="M88" s="191"/>
      <c r="N88" s="191"/>
      <c r="O88" s="191"/>
      <c r="P88" s="191"/>
      <c r="Q88" s="191"/>
      <c r="R88" s="191"/>
      <c r="S88" s="191"/>
      <c r="T88" s="191"/>
      <c r="U88" s="191"/>
      <c r="V88" s="191"/>
      <c r="W88" s="191"/>
      <c r="X88" s="191"/>
      <c r="Y88" s="191"/>
      <c r="Z88" s="191"/>
      <c r="AA88" s="191"/>
      <c r="AB88" s="191"/>
      <c r="AC88" s="191"/>
      <c r="AD88" s="191"/>
      <c r="AE88" s="191"/>
      <c r="AF88" s="191"/>
      <c r="AG88" s="191"/>
      <c r="AH88" s="191"/>
      <c r="AI88" s="191"/>
      <c r="AJ88" s="191"/>
      <c r="AK88" s="191"/>
      <c r="AL88" s="191"/>
      <c r="AM88" s="191"/>
      <c r="AN88" s="191"/>
      <c r="AO88" s="191"/>
      <c r="AP88" s="191"/>
      <c r="AQ88" s="191"/>
      <c r="AR88" s="191"/>
      <c r="AS88" s="191"/>
      <c r="AT88" s="191"/>
      <c r="AU88" s="191"/>
      <c r="AV88" s="191"/>
      <c r="AW88" s="191"/>
      <c r="AX88" s="191"/>
      <c r="AY88" s="191"/>
      <c r="AZ88" s="191"/>
      <c r="BA88" s="191"/>
      <c r="BB88" s="191"/>
      <c r="BC88" s="191"/>
      <c r="BD88" s="191"/>
      <c r="BE88" s="191"/>
      <c r="BF88" s="191"/>
      <c r="BG88" s="191"/>
    </row>
    <row r="89" spans="1:59">
      <c r="A89" s="1256">
        <v>49</v>
      </c>
      <c r="B89" s="1179" t="s">
        <v>1728</v>
      </c>
      <c r="C89" s="1166">
        <v>11.67</v>
      </c>
      <c r="D89" s="1257"/>
      <c r="E89" s="1017">
        <f t="shared" si="3"/>
        <v>376.14000000000004</v>
      </c>
      <c r="F89" s="1018">
        <f t="shared" si="0"/>
        <v>3799.86</v>
      </c>
      <c r="G89" s="1018">
        <f t="shared" si="1"/>
        <v>3811.5299999999997</v>
      </c>
      <c r="H89" s="1019"/>
      <c r="I89" s="1017">
        <f t="shared" si="2"/>
        <v>2.893457881154875</v>
      </c>
      <c r="J89" s="191"/>
      <c r="K89" s="191"/>
      <c r="L89" s="191"/>
      <c r="M89" s="191"/>
      <c r="N89" s="191"/>
      <c r="O89" s="191"/>
      <c r="P89" s="191"/>
      <c r="Q89" s="191"/>
      <c r="R89" s="191"/>
      <c r="S89" s="191"/>
      <c r="T89" s="191"/>
      <c r="U89" s="191"/>
      <c r="V89" s="191"/>
      <c r="W89" s="191"/>
      <c r="X89" s="191"/>
      <c r="Y89" s="191"/>
      <c r="Z89" s="191"/>
      <c r="AA89" s="191"/>
      <c r="AB89" s="191"/>
      <c r="AC89" s="191"/>
      <c r="AD89" s="191"/>
      <c r="AE89" s="191"/>
      <c r="AF89" s="191"/>
      <c r="AG89" s="191"/>
      <c r="AH89" s="191"/>
      <c r="AI89" s="191"/>
      <c r="AJ89" s="191"/>
      <c r="AK89" s="191"/>
      <c r="AL89" s="191"/>
      <c r="AM89" s="191"/>
      <c r="AN89" s="191"/>
      <c r="AO89" s="191"/>
      <c r="AP89" s="191"/>
      <c r="AQ89" s="191"/>
      <c r="AR89" s="191"/>
      <c r="AS89" s="191"/>
      <c r="AT89" s="191"/>
      <c r="AU89" s="191"/>
      <c r="AV89" s="191"/>
      <c r="AW89" s="191"/>
      <c r="AX89" s="191"/>
      <c r="AY89" s="191"/>
      <c r="AZ89" s="191"/>
      <c r="BA89" s="191"/>
      <c r="BB89" s="191"/>
      <c r="BC89" s="191"/>
      <c r="BD89" s="191"/>
      <c r="BE89" s="191"/>
      <c r="BF89" s="191"/>
      <c r="BG89" s="191"/>
    </row>
    <row r="90" spans="1:59" ht="21">
      <c r="A90" s="1256">
        <v>50</v>
      </c>
      <c r="B90" s="1180" t="s">
        <v>1735</v>
      </c>
      <c r="C90" s="1167">
        <v>0.64</v>
      </c>
      <c r="D90" s="1257"/>
      <c r="E90" s="1017">
        <f t="shared" si="3"/>
        <v>376.78000000000003</v>
      </c>
      <c r="F90" s="1018">
        <f t="shared" si="0"/>
        <v>3799.22</v>
      </c>
      <c r="G90" s="1018">
        <f t="shared" si="1"/>
        <v>3799.86</v>
      </c>
      <c r="H90" s="1019"/>
      <c r="I90" s="1017">
        <f t="shared" si="2"/>
        <v>2.8984402930900304</v>
      </c>
      <c r="J90" s="191"/>
      <c r="K90" s="191"/>
      <c r="L90" s="191"/>
      <c r="M90" s="191"/>
      <c r="N90" s="191"/>
      <c r="O90" s="191"/>
      <c r="P90" s="191"/>
      <c r="Q90" s="191"/>
      <c r="R90" s="191"/>
      <c r="S90" s="191"/>
      <c r="T90" s="191"/>
      <c r="U90" s="191"/>
      <c r="V90" s="191"/>
      <c r="W90" s="191"/>
      <c r="X90" s="191"/>
      <c r="Y90" s="191"/>
      <c r="Z90" s="191"/>
      <c r="AA90" s="191"/>
      <c r="AB90" s="191"/>
      <c r="AC90" s="191"/>
      <c r="AD90" s="191"/>
      <c r="AE90" s="191"/>
      <c r="AF90" s="191"/>
      <c r="AG90" s="191"/>
      <c r="AH90" s="191"/>
      <c r="AI90" s="191"/>
      <c r="AJ90" s="191"/>
      <c r="AK90" s="191"/>
      <c r="AL90" s="191"/>
      <c r="AM90" s="191"/>
      <c r="AN90" s="191"/>
      <c r="AO90" s="191"/>
      <c r="AP90" s="191"/>
      <c r="AQ90" s="191"/>
      <c r="AR90" s="191"/>
      <c r="AS90" s="191"/>
      <c r="AT90" s="191"/>
      <c r="AU90" s="191"/>
      <c r="AV90" s="191"/>
      <c r="AW90" s="191"/>
      <c r="AX90" s="191"/>
      <c r="AY90" s="191"/>
      <c r="AZ90" s="191"/>
      <c r="BA90" s="191"/>
      <c r="BB90" s="191"/>
      <c r="BC90" s="191"/>
      <c r="BD90" s="191"/>
      <c r="BE90" s="191"/>
      <c r="BF90" s="191"/>
      <c r="BG90" s="191"/>
    </row>
    <row r="91" spans="1:59">
      <c r="A91" s="1256">
        <v>51</v>
      </c>
      <c r="B91" s="1179" t="s">
        <v>1728</v>
      </c>
      <c r="C91" s="1166">
        <v>11.68</v>
      </c>
      <c r="D91" s="1257"/>
      <c r="E91" s="1017">
        <f t="shared" si="3"/>
        <v>388.46000000000004</v>
      </c>
      <c r="F91" s="1018">
        <f t="shared" si="0"/>
        <v>3787.54</v>
      </c>
      <c r="G91" s="1018">
        <f t="shared" si="1"/>
        <v>3799.22</v>
      </c>
      <c r="H91" s="1019"/>
      <c r="I91" s="1017">
        <f t="shared" si="2"/>
        <v>2.989369310906612</v>
      </c>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c r="AR91" s="191"/>
      <c r="AS91" s="191"/>
      <c r="AT91" s="191"/>
      <c r="AU91" s="191"/>
      <c r="AV91" s="191"/>
      <c r="AW91" s="191"/>
      <c r="AX91" s="191"/>
      <c r="AY91" s="191"/>
      <c r="AZ91" s="191"/>
      <c r="BA91" s="191"/>
      <c r="BB91" s="191"/>
      <c r="BC91" s="191"/>
      <c r="BD91" s="191"/>
      <c r="BE91" s="191"/>
      <c r="BF91" s="191"/>
      <c r="BG91" s="191"/>
    </row>
    <row r="92" spans="1:59">
      <c r="A92" s="1256">
        <v>52</v>
      </c>
      <c r="B92" s="1179" t="s">
        <v>1728</v>
      </c>
      <c r="C92" s="1166">
        <v>11.63</v>
      </c>
      <c r="D92" s="1257"/>
      <c r="E92" s="1017">
        <f t="shared" si="3"/>
        <v>400.09000000000003</v>
      </c>
      <c r="F92" s="1018">
        <f t="shared" si="0"/>
        <v>3775.91</v>
      </c>
      <c r="G92" s="1018">
        <f t="shared" si="1"/>
        <v>3787.54</v>
      </c>
      <c r="H92" s="1019"/>
      <c r="I92" s="1017">
        <f t="shared" si="2"/>
        <v>3.0799090777907598</v>
      </c>
      <c r="J92" s="191"/>
      <c r="K92" s="191"/>
      <c r="L92" s="191"/>
      <c r="M92" s="191"/>
      <c r="N92" s="191"/>
      <c r="O92" s="191"/>
      <c r="P92" s="191"/>
      <c r="Q92" s="191"/>
      <c r="R92" s="191"/>
      <c r="S92" s="191"/>
      <c r="T92" s="191"/>
      <c r="U92" s="191"/>
      <c r="V92" s="191"/>
      <c r="W92" s="191"/>
      <c r="X92" s="191"/>
      <c r="Y92" s="191"/>
      <c r="Z92" s="191"/>
      <c r="AA92" s="191"/>
      <c r="AB92" s="191"/>
      <c r="AC92" s="191"/>
      <c r="AD92" s="191"/>
      <c r="AE92" s="191"/>
      <c r="AF92" s="191"/>
      <c r="AG92" s="191"/>
      <c r="AH92" s="191"/>
      <c r="AI92" s="191"/>
      <c r="AJ92" s="191"/>
      <c r="AK92" s="191"/>
      <c r="AL92" s="191"/>
      <c r="AM92" s="191"/>
      <c r="AN92" s="191"/>
      <c r="AO92" s="191"/>
      <c r="AP92" s="191"/>
      <c r="AQ92" s="191"/>
      <c r="AR92" s="191"/>
      <c r="AS92" s="191"/>
      <c r="AT92" s="191"/>
      <c r="AU92" s="191"/>
      <c r="AV92" s="191"/>
      <c r="AW92" s="191"/>
      <c r="AX92" s="191"/>
      <c r="AY92" s="191"/>
      <c r="AZ92" s="191"/>
      <c r="BA92" s="191"/>
      <c r="BB92" s="191"/>
      <c r="BC92" s="191"/>
      <c r="BD92" s="191"/>
      <c r="BE92" s="191"/>
      <c r="BF92" s="191"/>
      <c r="BG92" s="191"/>
    </row>
    <row r="93" spans="1:59" ht="21">
      <c r="A93" s="1256">
        <v>53</v>
      </c>
      <c r="B93" s="1178" t="s">
        <v>1727</v>
      </c>
      <c r="C93" s="1168">
        <v>0.74</v>
      </c>
      <c r="D93" s="1257"/>
      <c r="E93" s="1017">
        <f t="shared" si="3"/>
        <v>400.83000000000004</v>
      </c>
      <c r="F93" s="1018">
        <f t="shared" si="0"/>
        <v>3775.17</v>
      </c>
      <c r="G93" s="1018">
        <f t="shared" si="1"/>
        <v>3775.91</v>
      </c>
      <c r="H93" s="1019"/>
      <c r="I93" s="1017">
        <f t="shared" si="2"/>
        <v>3.085669991590783</v>
      </c>
      <c r="J93" s="191"/>
      <c r="K93" s="191"/>
      <c r="L93" s="191"/>
      <c r="M93" s="191"/>
      <c r="N93" s="191"/>
      <c r="O93" s="191"/>
      <c r="P93" s="191"/>
      <c r="Q93" s="191"/>
      <c r="R93" s="191"/>
      <c r="S93" s="191"/>
      <c r="T93" s="191"/>
      <c r="U93" s="191"/>
      <c r="V93" s="191"/>
      <c r="W93" s="191"/>
      <c r="X93" s="191"/>
      <c r="Y93" s="191"/>
      <c r="Z93" s="191"/>
      <c r="AA93" s="191"/>
      <c r="AB93" s="191"/>
      <c r="AC93" s="191"/>
      <c r="AD93" s="191"/>
      <c r="AE93" s="191"/>
      <c r="AF93" s="191"/>
      <c r="AG93" s="191"/>
      <c r="AH93" s="191"/>
      <c r="AI93" s="191"/>
      <c r="AJ93" s="191"/>
      <c r="AK93" s="191"/>
      <c r="AL93" s="191"/>
      <c r="AM93" s="191"/>
      <c r="AN93" s="191"/>
      <c r="AO93" s="191"/>
      <c r="AP93" s="191"/>
      <c r="AQ93" s="191"/>
      <c r="AR93" s="191"/>
      <c r="AS93" s="191"/>
      <c r="AT93" s="191"/>
      <c r="AU93" s="191"/>
      <c r="AV93" s="191"/>
      <c r="AW93" s="191"/>
      <c r="AX93" s="191"/>
      <c r="AY93" s="191"/>
      <c r="AZ93" s="191"/>
      <c r="BA93" s="191"/>
      <c r="BB93" s="191"/>
      <c r="BC93" s="191"/>
      <c r="BD93" s="191"/>
      <c r="BE93" s="191"/>
      <c r="BF93" s="191"/>
      <c r="BG93" s="191"/>
    </row>
    <row r="94" spans="1:59">
      <c r="A94" s="1256">
        <v>54</v>
      </c>
      <c r="B94" s="1179" t="s">
        <v>1728</v>
      </c>
      <c r="C94" s="1166">
        <v>11.71</v>
      </c>
      <c r="D94" s="1257"/>
      <c r="E94" s="1017">
        <f t="shared" si="3"/>
        <v>412.54</v>
      </c>
      <c r="F94" s="1018">
        <f t="shared" si="0"/>
        <v>3763.46</v>
      </c>
      <c r="G94" s="1018">
        <f t="shared" si="1"/>
        <v>3775.17</v>
      </c>
      <c r="H94" s="1019"/>
      <c r="I94" s="1017">
        <f t="shared" si="2"/>
        <v>3.176832559966825</v>
      </c>
      <c r="J94" s="191"/>
      <c r="K94" s="191"/>
      <c r="L94" s="191"/>
      <c r="M94" s="191"/>
      <c r="N94" s="191"/>
      <c r="O94" s="191"/>
      <c r="P94" s="191"/>
      <c r="Q94" s="191"/>
      <c r="R94" s="191"/>
      <c r="S94" s="191"/>
      <c r="T94" s="191"/>
      <c r="U94" s="191"/>
      <c r="V94" s="191"/>
      <c r="W94" s="191"/>
      <c r="X94" s="191"/>
      <c r="Y94" s="191"/>
      <c r="Z94" s="191"/>
      <c r="AA94" s="191"/>
      <c r="AB94" s="191"/>
      <c r="AC94" s="191"/>
      <c r="AD94" s="191"/>
      <c r="AE94" s="191"/>
      <c r="AF94" s="191"/>
      <c r="AG94" s="191"/>
      <c r="AH94" s="191"/>
      <c r="AI94" s="191"/>
      <c r="AJ94" s="191"/>
      <c r="AK94" s="191"/>
      <c r="AL94" s="191"/>
      <c r="AM94" s="191"/>
      <c r="AN94" s="191"/>
      <c r="AO94" s="191"/>
      <c r="AP94" s="191"/>
      <c r="AQ94" s="191"/>
      <c r="AR94" s="191"/>
      <c r="AS94" s="191"/>
      <c r="AT94" s="191"/>
      <c r="AU94" s="191"/>
      <c r="AV94" s="191"/>
      <c r="AW94" s="191"/>
      <c r="AX94" s="191"/>
      <c r="AY94" s="191"/>
      <c r="AZ94" s="191"/>
      <c r="BA94" s="191"/>
      <c r="BB94" s="191"/>
      <c r="BC94" s="191"/>
      <c r="BD94" s="191"/>
      <c r="BE94" s="191"/>
      <c r="BF94" s="191"/>
      <c r="BG94" s="191"/>
    </row>
    <row r="95" spans="1:59">
      <c r="A95" s="1256">
        <v>55</v>
      </c>
      <c r="B95" s="1179" t="s">
        <v>1728</v>
      </c>
      <c r="C95" s="1166">
        <v>11.7</v>
      </c>
      <c r="D95" s="1257"/>
      <c r="E95" s="1017">
        <f t="shared" si="3"/>
        <v>424.24</v>
      </c>
      <c r="F95" s="1018">
        <f t="shared" si="0"/>
        <v>3751.76</v>
      </c>
      <c r="G95" s="1018">
        <f t="shared" si="1"/>
        <v>3763.46</v>
      </c>
      <c r="H95" s="1019"/>
      <c r="I95" s="1017">
        <f t="shared" si="2"/>
        <v>3.2679172781563803</v>
      </c>
      <c r="J95" s="191"/>
      <c r="K95" s="191"/>
      <c r="L95" s="191"/>
      <c r="M95" s="191"/>
      <c r="N95" s="191"/>
      <c r="O95" s="191"/>
      <c r="P95" s="191"/>
      <c r="Q95" s="191"/>
      <c r="R95" s="191"/>
      <c r="S95" s="191"/>
      <c r="T95" s="191"/>
      <c r="U95" s="191"/>
      <c r="V95" s="191"/>
      <c r="W95" s="191"/>
      <c r="X95" s="191"/>
      <c r="Y95" s="191"/>
      <c r="Z95" s="191"/>
      <c r="AA95" s="191"/>
      <c r="AB95" s="191"/>
      <c r="AC95" s="191"/>
      <c r="AD95" s="191"/>
      <c r="AE95" s="191"/>
      <c r="AF95" s="191"/>
      <c r="AG95" s="191"/>
      <c r="AH95" s="191"/>
      <c r="AI95" s="191"/>
      <c r="AJ95" s="191"/>
      <c r="AK95" s="191"/>
      <c r="AL95" s="191"/>
      <c r="AM95" s="191"/>
      <c r="AN95" s="191"/>
      <c r="AO95" s="191"/>
      <c r="AP95" s="191"/>
      <c r="AQ95" s="191"/>
      <c r="AR95" s="191"/>
      <c r="AS95" s="191"/>
      <c r="AT95" s="191"/>
      <c r="AU95" s="191"/>
      <c r="AV95" s="191"/>
      <c r="AW95" s="191"/>
      <c r="AX95" s="191"/>
      <c r="AY95" s="191"/>
      <c r="AZ95" s="191"/>
      <c r="BA95" s="191"/>
      <c r="BB95" s="191"/>
      <c r="BC95" s="191"/>
      <c r="BD95" s="191"/>
      <c r="BE95" s="191"/>
      <c r="BF95" s="191"/>
      <c r="BG95" s="191"/>
    </row>
    <row r="96" spans="1:59" ht="21">
      <c r="A96" s="1256">
        <v>56</v>
      </c>
      <c r="B96" s="1180" t="s">
        <v>1736</v>
      </c>
      <c r="C96" s="1167">
        <v>0.64</v>
      </c>
      <c r="D96" s="1257"/>
      <c r="E96" s="1017">
        <f t="shared" si="3"/>
        <v>424.88</v>
      </c>
      <c r="F96" s="1018">
        <f t="shared" si="0"/>
        <v>3751.12</v>
      </c>
      <c r="G96" s="1018">
        <f t="shared" si="1"/>
        <v>3751.76</v>
      </c>
      <c r="H96" s="1019"/>
      <c r="I96" s="1017">
        <f t="shared" si="2"/>
        <v>3.2728996900915357</v>
      </c>
      <c r="J96" s="191"/>
      <c r="K96" s="191"/>
      <c r="L96" s="191"/>
      <c r="M96" s="191"/>
      <c r="N96" s="191"/>
      <c r="O96" s="191"/>
      <c r="P96" s="191"/>
      <c r="Q96" s="191"/>
      <c r="R96" s="191"/>
      <c r="S96" s="191"/>
      <c r="T96" s="191"/>
      <c r="U96" s="191"/>
      <c r="V96" s="191"/>
      <c r="W96" s="191"/>
      <c r="X96" s="191"/>
      <c r="Y96" s="191"/>
      <c r="Z96" s="191"/>
      <c r="AA96" s="191"/>
      <c r="AB96" s="191"/>
      <c r="AC96" s="191"/>
      <c r="AD96" s="191"/>
      <c r="AE96" s="191"/>
      <c r="AF96" s="191"/>
      <c r="AG96" s="191"/>
      <c r="AH96" s="191"/>
      <c r="AI96" s="191"/>
      <c r="AJ96" s="191"/>
      <c r="AK96" s="191"/>
      <c r="AL96" s="191"/>
      <c r="AM96" s="191"/>
      <c r="AN96" s="191"/>
      <c r="AO96" s="191"/>
      <c r="AP96" s="191"/>
      <c r="AQ96" s="191"/>
      <c r="AR96" s="191"/>
      <c r="AS96" s="191"/>
      <c r="AT96" s="191"/>
      <c r="AU96" s="191"/>
      <c r="AV96" s="191"/>
      <c r="AW96" s="191"/>
      <c r="AX96" s="191"/>
      <c r="AY96" s="191"/>
      <c r="AZ96" s="191"/>
      <c r="BA96" s="191"/>
      <c r="BB96" s="191"/>
      <c r="BC96" s="191"/>
      <c r="BD96" s="191"/>
      <c r="BE96" s="191"/>
      <c r="BF96" s="191"/>
      <c r="BG96" s="191"/>
    </row>
    <row r="97" spans="1:59">
      <c r="A97" s="1256">
        <v>57</v>
      </c>
      <c r="B97" s="1179" t="s">
        <v>1728</v>
      </c>
      <c r="C97" s="1166">
        <v>11.68</v>
      </c>
      <c r="D97" s="1257"/>
      <c r="E97" s="1017">
        <f t="shared" si="3"/>
        <v>436.56</v>
      </c>
      <c r="F97" s="1018">
        <f t="shared" si="0"/>
        <v>3739.44</v>
      </c>
      <c r="G97" s="1018">
        <f t="shared" si="1"/>
        <v>3751.12</v>
      </c>
      <c r="H97" s="1019"/>
      <c r="I97" s="1017">
        <f t="shared" si="2"/>
        <v>3.3638287079081173</v>
      </c>
      <c r="J97" s="191"/>
      <c r="K97" s="191"/>
      <c r="L97" s="191"/>
      <c r="M97" s="191"/>
      <c r="N97" s="191"/>
      <c r="O97" s="191"/>
      <c r="P97" s="191"/>
      <c r="Q97" s="191"/>
      <c r="R97" s="191"/>
      <c r="S97" s="191"/>
      <c r="T97" s="191"/>
      <c r="U97" s="191"/>
      <c r="V97" s="191"/>
      <c r="W97" s="191"/>
      <c r="X97" s="191"/>
      <c r="Y97" s="191"/>
      <c r="Z97" s="191"/>
      <c r="AA97" s="191"/>
      <c r="AB97" s="191"/>
      <c r="AC97" s="191"/>
      <c r="AD97" s="191"/>
      <c r="AE97" s="191"/>
      <c r="AF97" s="191"/>
      <c r="AG97" s="191"/>
      <c r="AH97" s="191"/>
      <c r="AI97" s="191"/>
      <c r="AJ97" s="191"/>
      <c r="AK97" s="191"/>
      <c r="AL97" s="191"/>
      <c r="AM97" s="191"/>
      <c r="AN97" s="191"/>
      <c r="AO97" s="191"/>
      <c r="AP97" s="191"/>
      <c r="AQ97" s="191"/>
      <c r="AR97" s="191"/>
      <c r="AS97" s="191"/>
      <c r="AT97" s="191"/>
      <c r="AU97" s="191"/>
      <c r="AV97" s="191"/>
      <c r="AW97" s="191"/>
      <c r="AX97" s="191"/>
      <c r="AY97" s="191"/>
      <c r="AZ97" s="191"/>
      <c r="BA97" s="191"/>
      <c r="BB97" s="191"/>
      <c r="BC97" s="191"/>
      <c r="BD97" s="191"/>
      <c r="BE97" s="191"/>
      <c r="BF97" s="191"/>
      <c r="BG97" s="191"/>
    </row>
    <row r="98" spans="1:59">
      <c r="A98" s="1256">
        <v>58</v>
      </c>
      <c r="B98" s="1179" t="s">
        <v>1728</v>
      </c>
      <c r="C98" s="1166">
        <v>11.67</v>
      </c>
      <c r="D98" s="1257"/>
      <c r="E98" s="1017">
        <f t="shared" si="3"/>
        <v>448.23</v>
      </c>
      <c r="F98" s="1018">
        <f t="shared" si="0"/>
        <v>3727.77</v>
      </c>
      <c r="G98" s="1018">
        <f t="shared" si="1"/>
        <v>3739.44</v>
      </c>
      <c r="H98" s="1019"/>
      <c r="I98" s="1017">
        <f t="shared" si="2"/>
        <v>3.4546798755382122</v>
      </c>
      <c r="J98" s="191"/>
      <c r="K98" s="191"/>
      <c r="L98" s="191"/>
      <c r="M98" s="191"/>
      <c r="N98" s="191"/>
      <c r="O98" s="191"/>
      <c r="P98" s="191"/>
      <c r="Q98" s="191"/>
      <c r="R98" s="191"/>
      <c r="S98" s="191"/>
      <c r="T98" s="191"/>
      <c r="U98" s="191"/>
      <c r="V98" s="191"/>
      <c r="W98" s="191"/>
      <c r="X98" s="191"/>
      <c r="Y98" s="191"/>
      <c r="Z98" s="191"/>
      <c r="AA98" s="191"/>
      <c r="AB98" s="191"/>
      <c r="AC98" s="191"/>
      <c r="AD98" s="191"/>
      <c r="AE98" s="191"/>
      <c r="AF98" s="191"/>
      <c r="AG98" s="191"/>
      <c r="AH98" s="191"/>
      <c r="AI98" s="191"/>
      <c r="AJ98" s="191"/>
      <c r="AK98" s="191"/>
      <c r="AL98" s="191"/>
      <c r="AM98" s="191"/>
      <c r="AN98" s="191"/>
      <c r="AO98" s="191"/>
      <c r="AP98" s="191"/>
      <c r="AQ98" s="191"/>
      <c r="AR98" s="191"/>
      <c r="AS98" s="191"/>
      <c r="AT98" s="191"/>
      <c r="AU98" s="191"/>
      <c r="AV98" s="191"/>
      <c r="AW98" s="191"/>
      <c r="AX98" s="191"/>
      <c r="AY98" s="191"/>
      <c r="AZ98" s="191"/>
      <c r="BA98" s="191"/>
      <c r="BB98" s="191"/>
      <c r="BC98" s="191"/>
      <c r="BD98" s="191"/>
      <c r="BE98" s="191"/>
      <c r="BF98" s="191"/>
      <c r="BG98" s="191"/>
    </row>
    <row r="99" spans="1:59">
      <c r="A99" s="1256">
        <v>59</v>
      </c>
      <c r="B99" s="1179" t="s">
        <v>1728</v>
      </c>
      <c r="C99" s="1166">
        <v>11.66</v>
      </c>
      <c r="D99" s="1257"/>
      <c r="E99" s="1017">
        <f t="shared" si="3"/>
        <v>459.89000000000004</v>
      </c>
      <c r="F99" s="1018">
        <f t="shared" si="0"/>
        <v>3716.11</v>
      </c>
      <c r="G99" s="1018">
        <f t="shared" si="1"/>
        <v>3727.77</v>
      </c>
      <c r="H99" s="1019"/>
      <c r="I99" s="1017">
        <f t="shared" si="2"/>
        <v>3.5454531929818205</v>
      </c>
      <c r="J99" s="191"/>
      <c r="K99" s="191"/>
      <c r="L99" s="191"/>
      <c r="M99" s="191"/>
      <c r="N99" s="191"/>
      <c r="O99" s="191"/>
      <c r="P99" s="191"/>
      <c r="Q99" s="191"/>
      <c r="R99" s="191"/>
      <c r="S99" s="191"/>
      <c r="T99" s="191"/>
      <c r="U99" s="191"/>
      <c r="V99" s="191"/>
      <c r="W99" s="191"/>
      <c r="X99" s="191"/>
      <c r="Y99" s="191"/>
      <c r="Z99" s="191"/>
      <c r="AA99" s="191"/>
      <c r="AB99" s="191"/>
      <c r="AC99" s="191"/>
      <c r="AD99" s="191"/>
      <c r="AE99" s="191"/>
      <c r="AF99" s="191"/>
      <c r="AG99" s="191"/>
      <c r="AH99" s="191"/>
      <c r="AI99" s="191"/>
      <c r="AJ99" s="191"/>
      <c r="AK99" s="191"/>
      <c r="AL99" s="191"/>
      <c r="AM99" s="191"/>
      <c r="AN99" s="191"/>
      <c r="AO99" s="191"/>
      <c r="AP99" s="191"/>
      <c r="AQ99" s="191"/>
      <c r="AR99" s="191"/>
      <c r="AS99" s="191"/>
      <c r="AT99" s="191"/>
      <c r="AU99" s="191"/>
      <c r="AV99" s="191"/>
      <c r="AW99" s="191"/>
      <c r="AX99" s="191"/>
      <c r="AY99" s="191"/>
      <c r="AZ99" s="191"/>
      <c r="BA99" s="191"/>
      <c r="BB99" s="191"/>
      <c r="BC99" s="191"/>
      <c r="BD99" s="191"/>
      <c r="BE99" s="191"/>
      <c r="BF99" s="191"/>
      <c r="BG99" s="191"/>
    </row>
    <row r="100" spans="1:59" ht="21">
      <c r="A100" s="1256">
        <v>60</v>
      </c>
      <c r="B100" s="1178" t="s">
        <v>1727</v>
      </c>
      <c r="C100" s="1168">
        <v>0.74</v>
      </c>
      <c r="D100" s="1257"/>
      <c r="E100" s="1017">
        <f t="shared" si="3"/>
        <v>460.63000000000005</v>
      </c>
      <c r="F100" s="1018">
        <f t="shared" si="0"/>
        <v>3715.37</v>
      </c>
      <c r="G100" s="1018">
        <f t="shared" si="1"/>
        <v>3716.11</v>
      </c>
      <c r="H100" s="1019"/>
      <c r="I100" s="1017">
        <f t="shared" si="2"/>
        <v>3.5512141067818437</v>
      </c>
      <c r="J100" s="191"/>
      <c r="K100" s="191"/>
      <c r="L100" s="191"/>
      <c r="M100" s="191"/>
      <c r="N100" s="191"/>
      <c r="O100" s="191"/>
      <c r="P100" s="191"/>
      <c r="Q100" s="191"/>
      <c r="R100" s="191"/>
      <c r="S100" s="191"/>
      <c r="T100" s="191"/>
      <c r="U100" s="191"/>
      <c r="V100" s="191"/>
      <c r="W100" s="191"/>
      <c r="X100" s="191"/>
      <c r="Y100" s="191"/>
      <c r="Z100" s="191"/>
      <c r="AA100" s="191"/>
      <c r="AB100" s="191"/>
      <c r="AC100" s="191"/>
      <c r="AD100" s="191"/>
      <c r="AE100" s="191"/>
      <c r="AF100" s="191"/>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c r="BA100" s="191"/>
      <c r="BB100" s="191"/>
      <c r="BC100" s="191"/>
      <c r="BD100" s="191"/>
      <c r="BE100" s="191"/>
      <c r="BF100" s="191"/>
      <c r="BG100" s="191"/>
    </row>
    <row r="101" spans="1:59">
      <c r="A101" s="1256">
        <v>61</v>
      </c>
      <c r="B101" s="1179" t="s">
        <v>1728</v>
      </c>
      <c r="C101" s="1166">
        <v>11.39</v>
      </c>
      <c r="D101" s="1257"/>
      <c r="E101" s="1017">
        <f t="shared" si="3"/>
        <v>472.02000000000004</v>
      </c>
      <c r="F101" s="1018">
        <f t="shared" si="0"/>
        <v>3703.98</v>
      </c>
      <c r="G101" s="1018">
        <f t="shared" si="1"/>
        <v>3715.37</v>
      </c>
      <c r="H101" s="1019"/>
      <c r="I101" s="1017">
        <f t="shared" si="2"/>
        <v>3.6398854691903084</v>
      </c>
      <c r="J101" s="191"/>
      <c r="K101" s="191"/>
      <c r="L101" s="191"/>
      <c r="M101" s="191"/>
      <c r="N101" s="191"/>
      <c r="O101" s="191"/>
      <c r="P101" s="191"/>
      <c r="Q101" s="191"/>
      <c r="R101" s="191"/>
      <c r="S101" s="191"/>
      <c r="T101" s="191"/>
      <c r="U101" s="191"/>
      <c r="V101" s="191"/>
      <c r="W101" s="191"/>
      <c r="X101" s="191"/>
      <c r="Y101" s="191"/>
      <c r="Z101" s="191"/>
      <c r="AA101" s="191"/>
      <c r="AB101" s="191"/>
      <c r="AC101" s="191"/>
      <c r="AD101" s="191"/>
      <c r="AE101" s="191"/>
      <c r="AF101" s="191"/>
      <c r="AG101" s="191"/>
      <c r="AH101" s="191"/>
      <c r="AI101" s="191"/>
      <c r="AJ101" s="191"/>
      <c r="AK101" s="191"/>
      <c r="AL101" s="191"/>
      <c r="AM101" s="191"/>
      <c r="AN101" s="191"/>
      <c r="AO101" s="191"/>
      <c r="AP101" s="191"/>
      <c r="AQ101" s="191"/>
      <c r="AR101" s="191"/>
      <c r="AS101" s="191"/>
      <c r="AT101" s="191"/>
      <c r="AU101" s="191"/>
      <c r="AV101" s="191"/>
      <c r="AW101" s="191"/>
      <c r="AX101" s="191"/>
      <c r="AY101" s="191"/>
      <c r="AZ101" s="191"/>
      <c r="BA101" s="191"/>
      <c r="BB101" s="191"/>
      <c r="BC101" s="191"/>
      <c r="BD101" s="191"/>
      <c r="BE101" s="191"/>
      <c r="BF101" s="191"/>
      <c r="BG101" s="191"/>
    </row>
    <row r="102" spans="1:59">
      <c r="A102" s="1256">
        <v>62</v>
      </c>
      <c r="B102" s="1179" t="s">
        <v>1728</v>
      </c>
      <c r="C102" s="1166">
        <v>11.64</v>
      </c>
      <c r="D102" s="1257"/>
      <c r="E102" s="1017">
        <f t="shared" si="3"/>
        <v>483.66</v>
      </c>
      <c r="F102" s="1018">
        <f t="shared" si="0"/>
        <v>3692.34</v>
      </c>
      <c r="G102" s="1018">
        <f t="shared" si="1"/>
        <v>3703.98</v>
      </c>
      <c r="H102" s="1019"/>
      <c r="I102" s="1017">
        <f t="shared" si="2"/>
        <v>3.730503086260943</v>
      </c>
      <c r="J102" s="191"/>
      <c r="K102" s="191"/>
      <c r="L102" s="191"/>
      <c r="M102" s="191"/>
      <c r="N102" s="191"/>
      <c r="O102" s="191"/>
      <c r="P102" s="191"/>
      <c r="Q102" s="191"/>
      <c r="R102" s="191"/>
      <c r="S102" s="191"/>
      <c r="T102" s="191"/>
      <c r="U102" s="191"/>
      <c r="V102" s="191"/>
      <c r="W102" s="191"/>
      <c r="X102" s="191"/>
      <c r="Y102" s="191"/>
      <c r="Z102" s="191"/>
      <c r="AA102" s="191"/>
      <c r="AB102" s="191"/>
      <c r="AC102" s="191"/>
      <c r="AD102" s="191"/>
      <c r="AE102" s="191"/>
      <c r="AF102" s="191"/>
      <c r="AG102" s="191"/>
      <c r="AH102" s="191"/>
      <c r="AI102" s="191"/>
      <c r="AJ102" s="191"/>
      <c r="AK102" s="191"/>
      <c r="AL102" s="191"/>
      <c r="AM102" s="191"/>
      <c r="AN102" s="191"/>
      <c r="AO102" s="191"/>
      <c r="AP102" s="191"/>
      <c r="AQ102" s="191"/>
      <c r="AR102" s="191"/>
      <c r="AS102" s="191"/>
      <c r="AT102" s="191"/>
      <c r="AU102" s="191"/>
      <c r="AV102" s="191"/>
      <c r="AW102" s="191"/>
      <c r="AX102" s="191"/>
      <c r="AY102" s="191"/>
      <c r="AZ102" s="191"/>
      <c r="BA102" s="191"/>
      <c r="BB102" s="191"/>
      <c r="BC102" s="191"/>
      <c r="BD102" s="191"/>
      <c r="BE102" s="191"/>
      <c r="BF102" s="191"/>
      <c r="BG102" s="191"/>
    </row>
    <row r="103" spans="1:59" ht="21">
      <c r="A103" s="1256">
        <v>63</v>
      </c>
      <c r="B103" s="1180" t="s">
        <v>1737</v>
      </c>
      <c r="C103" s="1167">
        <v>0.64</v>
      </c>
      <c r="D103" s="1257"/>
      <c r="E103" s="1017">
        <f t="shared" si="3"/>
        <v>484.3</v>
      </c>
      <c r="F103" s="1018">
        <f t="shared" si="0"/>
        <v>3691.7</v>
      </c>
      <c r="G103" s="1018">
        <f t="shared" si="1"/>
        <v>3692.34</v>
      </c>
      <c r="H103" s="1019"/>
      <c r="I103" s="1017">
        <f t="shared" si="2"/>
        <v>3.7354854981960983</v>
      </c>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c r="AR103" s="191"/>
      <c r="AS103" s="191"/>
      <c r="AT103" s="191"/>
      <c r="AU103" s="191"/>
      <c r="AV103" s="191"/>
      <c r="AW103" s="191"/>
      <c r="AX103" s="191"/>
      <c r="AY103" s="191"/>
      <c r="AZ103" s="191"/>
      <c r="BA103" s="191"/>
      <c r="BB103" s="191"/>
      <c r="BC103" s="191"/>
      <c r="BD103" s="191"/>
      <c r="BE103" s="191"/>
      <c r="BF103" s="191"/>
      <c r="BG103" s="191"/>
    </row>
    <row r="104" spans="1:59">
      <c r="A104" s="1256">
        <v>64</v>
      </c>
      <c r="B104" s="1179" t="s">
        <v>1728</v>
      </c>
      <c r="C104" s="1166">
        <v>11.7</v>
      </c>
      <c r="D104" s="1257"/>
      <c r="E104" s="1017">
        <f t="shared" si="3"/>
        <v>496</v>
      </c>
      <c r="F104" s="1018">
        <f t="shared" si="0"/>
        <v>3680</v>
      </c>
      <c r="G104" s="1018">
        <f t="shared" si="1"/>
        <v>3691.7</v>
      </c>
      <c r="H104" s="1019"/>
      <c r="I104" s="1017">
        <f t="shared" si="2"/>
        <v>3.8265702163856536</v>
      </c>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191"/>
      <c r="AU104" s="191"/>
      <c r="AV104" s="191"/>
      <c r="AW104" s="191"/>
      <c r="AX104" s="191"/>
      <c r="AY104" s="191"/>
      <c r="AZ104" s="191"/>
      <c r="BA104" s="191"/>
      <c r="BB104" s="191"/>
      <c r="BC104" s="191"/>
      <c r="BD104" s="191"/>
      <c r="BE104" s="191"/>
      <c r="BF104" s="191"/>
      <c r="BG104" s="191"/>
    </row>
    <row r="105" spans="1:59">
      <c r="A105" s="1256">
        <v>65</v>
      </c>
      <c r="B105" s="1179" t="s">
        <v>1728</v>
      </c>
      <c r="C105" s="1166">
        <v>11.69</v>
      </c>
      <c r="D105" s="1257"/>
      <c r="E105" s="1017">
        <f t="shared" si="3"/>
        <v>507.69</v>
      </c>
      <c r="F105" s="1018">
        <f t="shared" si="0"/>
        <v>3668.31</v>
      </c>
      <c r="G105" s="1018">
        <f t="shared" si="1"/>
        <v>3680</v>
      </c>
      <c r="H105" s="1019"/>
      <c r="I105" s="1017">
        <f t="shared" si="2"/>
        <v>3.9175770843887223</v>
      </c>
      <c r="J105" s="191"/>
      <c r="K105" s="191"/>
      <c r="L105" s="191"/>
      <c r="M105" s="191"/>
      <c r="N105" s="191"/>
      <c r="O105" s="191"/>
      <c r="P105" s="191"/>
      <c r="Q105" s="191"/>
      <c r="R105" s="191"/>
      <c r="S105" s="191"/>
      <c r="T105" s="191"/>
      <c r="U105" s="191"/>
      <c r="V105" s="191"/>
      <c r="W105" s="191"/>
      <c r="X105" s="191"/>
      <c r="Y105" s="191"/>
      <c r="Z105" s="191"/>
      <c r="AA105" s="191"/>
      <c r="AB105" s="191"/>
      <c r="AC105" s="191"/>
      <c r="AD105" s="191"/>
      <c r="AE105" s="191"/>
      <c r="AF105" s="191"/>
      <c r="AG105" s="191"/>
      <c r="AH105" s="191"/>
      <c r="AI105" s="191"/>
      <c r="AJ105" s="191"/>
      <c r="AK105" s="191"/>
      <c r="AL105" s="191"/>
      <c r="AM105" s="191"/>
      <c r="AN105" s="191"/>
      <c r="AO105" s="191"/>
      <c r="AP105" s="191"/>
      <c r="AQ105" s="191"/>
      <c r="AR105" s="191"/>
      <c r="AS105" s="191"/>
      <c r="AT105" s="191"/>
      <c r="AU105" s="191"/>
      <c r="AV105" s="191"/>
      <c r="AW105" s="191"/>
      <c r="AX105" s="191"/>
      <c r="AY105" s="191"/>
      <c r="AZ105" s="191"/>
      <c r="BA105" s="191"/>
      <c r="BB105" s="191"/>
      <c r="BC105" s="191"/>
      <c r="BD105" s="191"/>
      <c r="BE105" s="191"/>
      <c r="BF105" s="191"/>
      <c r="BG105" s="191"/>
    </row>
    <row r="106" spans="1:59">
      <c r="A106" s="1256">
        <v>66</v>
      </c>
      <c r="B106" s="1179" t="s">
        <v>1728</v>
      </c>
      <c r="C106" s="1166">
        <v>11.7</v>
      </c>
      <c r="D106" s="1257"/>
      <c r="E106" s="1017">
        <f>IF(C106="","",IF(D106="O",E105,E105+C106))</f>
        <v>519.39</v>
      </c>
      <c r="F106" s="1018">
        <f t="shared" ref="F106:F169" si="4">IF(E106="","",$G$41-E106)</f>
        <v>3656.61</v>
      </c>
      <c r="G106" s="1018">
        <f t="shared" si="1"/>
        <v>3668.31</v>
      </c>
      <c r="H106" s="1019"/>
      <c r="I106" s="1017">
        <f t="shared" si="2"/>
        <v>4.0086618025782776</v>
      </c>
      <c r="J106" s="191"/>
      <c r="K106" s="191"/>
      <c r="L106" s="191"/>
      <c r="M106" s="191"/>
      <c r="N106" s="191"/>
      <c r="O106" s="191"/>
      <c r="P106" s="191"/>
      <c r="Q106" s="191"/>
      <c r="R106" s="191"/>
      <c r="S106" s="191"/>
      <c r="T106" s="191"/>
      <c r="U106" s="191"/>
      <c r="V106" s="191"/>
      <c r="W106" s="191"/>
      <c r="X106" s="191"/>
      <c r="Y106" s="191"/>
      <c r="Z106" s="191"/>
      <c r="AA106" s="191"/>
      <c r="AB106" s="191"/>
      <c r="AC106" s="191"/>
      <c r="AD106" s="191"/>
      <c r="AE106" s="191"/>
      <c r="AF106" s="191"/>
      <c r="AG106" s="191"/>
      <c r="AH106" s="191"/>
      <c r="AI106" s="191"/>
      <c r="AJ106" s="191"/>
      <c r="AK106" s="191"/>
      <c r="AL106" s="191"/>
      <c r="AM106" s="191"/>
      <c r="AN106" s="191"/>
      <c r="AO106" s="191"/>
      <c r="AP106" s="191"/>
      <c r="AQ106" s="191"/>
      <c r="AR106" s="191"/>
      <c r="AS106" s="191"/>
      <c r="AT106" s="191"/>
      <c r="AU106" s="191"/>
      <c r="AV106" s="191"/>
      <c r="AW106" s="191"/>
      <c r="AX106" s="191"/>
      <c r="AY106" s="191"/>
      <c r="AZ106" s="191"/>
      <c r="BA106" s="191"/>
      <c r="BB106" s="191"/>
      <c r="BC106" s="191"/>
      <c r="BD106" s="191"/>
      <c r="BE106" s="191"/>
      <c r="BF106" s="191"/>
      <c r="BG106" s="191"/>
    </row>
    <row r="107" spans="1:59" ht="21">
      <c r="A107" s="1256">
        <v>67</v>
      </c>
      <c r="B107" s="1178" t="s">
        <v>1727</v>
      </c>
      <c r="C107" s="1168">
        <v>0.74</v>
      </c>
      <c r="D107" s="1257"/>
      <c r="E107" s="1017">
        <f t="shared" ref="E107:E170" si="5">IF(C107="","",IF(D107="O",E106,E106+C107))</f>
        <v>520.13</v>
      </c>
      <c r="F107" s="1018">
        <f t="shared" si="4"/>
        <v>3655.87</v>
      </c>
      <c r="G107" s="1018">
        <f t="shared" ref="G107:G170" si="6">IF(E107="","",$G$41-E106)</f>
        <v>3656.61</v>
      </c>
      <c r="H107" s="1019"/>
      <c r="I107" s="1017">
        <f t="shared" si="2"/>
        <v>4.0144227163783004</v>
      </c>
      <c r="J107" s="191"/>
      <c r="K107" s="191"/>
      <c r="L107" s="191"/>
      <c r="M107" s="191"/>
      <c r="N107" s="191"/>
      <c r="O107" s="191"/>
      <c r="P107" s="191"/>
      <c r="Q107" s="191"/>
      <c r="R107" s="191"/>
      <c r="S107" s="191"/>
      <c r="T107" s="191"/>
      <c r="U107" s="191"/>
      <c r="V107" s="191"/>
      <c r="W107" s="191"/>
      <c r="X107" s="191"/>
      <c r="Y107" s="191"/>
      <c r="Z107" s="191"/>
      <c r="AA107" s="191"/>
      <c r="AB107" s="191"/>
      <c r="AC107" s="191"/>
      <c r="AD107" s="191"/>
      <c r="AE107" s="191"/>
      <c r="AF107" s="191"/>
      <c r="AG107" s="191"/>
      <c r="AH107" s="191"/>
      <c r="AI107" s="191"/>
      <c r="AJ107" s="191"/>
      <c r="AK107" s="191"/>
      <c r="AL107" s="191"/>
      <c r="AM107" s="191"/>
      <c r="AN107" s="191"/>
      <c r="AO107" s="191"/>
      <c r="AP107" s="191"/>
      <c r="AQ107" s="191"/>
      <c r="AR107" s="191"/>
      <c r="AS107" s="191"/>
      <c r="AT107" s="191"/>
      <c r="AU107" s="191"/>
      <c r="AV107" s="191"/>
      <c r="AW107" s="191"/>
      <c r="AX107" s="191"/>
      <c r="AY107" s="191"/>
      <c r="AZ107" s="191"/>
      <c r="BA107" s="191"/>
      <c r="BB107" s="191"/>
      <c r="BC107" s="191"/>
      <c r="BD107" s="191"/>
      <c r="BE107" s="191"/>
      <c r="BF107" s="191"/>
      <c r="BG107" s="191"/>
    </row>
    <row r="108" spans="1:59">
      <c r="A108" s="1256">
        <v>68</v>
      </c>
      <c r="B108" s="1179" t="s">
        <v>1728</v>
      </c>
      <c r="C108" s="1166">
        <v>11.69</v>
      </c>
      <c r="D108" s="1257"/>
      <c r="E108" s="1017">
        <f t="shared" si="5"/>
        <v>531.82000000000005</v>
      </c>
      <c r="F108" s="1018">
        <f t="shared" si="4"/>
        <v>3644.18</v>
      </c>
      <c r="G108" s="1018">
        <f t="shared" si="6"/>
        <v>3655.87</v>
      </c>
      <c r="H108" s="1019"/>
      <c r="I108" s="1017">
        <f t="shared" si="2"/>
        <v>4.1054295843813691</v>
      </c>
      <c r="J108" s="191"/>
      <c r="K108" s="191"/>
      <c r="L108" s="191"/>
      <c r="M108" s="191"/>
      <c r="N108" s="191"/>
      <c r="O108" s="191"/>
      <c r="P108" s="191"/>
      <c r="Q108" s="191"/>
      <c r="R108" s="191"/>
      <c r="S108" s="191"/>
      <c r="T108" s="191"/>
      <c r="U108" s="191"/>
      <c r="V108" s="191"/>
      <c r="W108" s="191"/>
      <c r="X108" s="191"/>
      <c r="Y108" s="191"/>
      <c r="Z108" s="191"/>
      <c r="AA108" s="191"/>
      <c r="AB108" s="191"/>
      <c r="AC108" s="191"/>
      <c r="AD108" s="191"/>
      <c r="AE108" s="191"/>
      <c r="AF108" s="191"/>
      <c r="AG108" s="191"/>
      <c r="AH108" s="191"/>
      <c r="AI108" s="191"/>
      <c r="AJ108" s="191"/>
      <c r="AK108" s="191"/>
      <c r="AL108" s="191"/>
      <c r="AM108" s="191"/>
      <c r="AN108" s="191"/>
      <c r="AO108" s="191"/>
      <c r="AP108" s="191"/>
      <c r="AQ108" s="191"/>
      <c r="AR108" s="191"/>
      <c r="AS108" s="191"/>
      <c r="AT108" s="191"/>
      <c r="AU108" s="191"/>
      <c r="AV108" s="191"/>
      <c r="AW108" s="191"/>
      <c r="AX108" s="191"/>
      <c r="AY108" s="191"/>
      <c r="AZ108" s="191"/>
      <c r="BA108" s="191"/>
      <c r="BB108" s="191"/>
      <c r="BC108" s="191"/>
      <c r="BD108" s="191"/>
      <c r="BE108" s="191"/>
      <c r="BF108" s="191"/>
      <c r="BG108" s="191"/>
    </row>
    <row r="109" spans="1:59">
      <c r="A109" s="1256">
        <v>69</v>
      </c>
      <c r="B109" s="1179" t="s">
        <v>1728</v>
      </c>
      <c r="C109" s="1166">
        <v>11.69</v>
      </c>
      <c r="D109" s="1257"/>
      <c r="E109" s="1017">
        <f t="shared" si="5"/>
        <v>543.5100000000001</v>
      </c>
      <c r="F109" s="1018">
        <f t="shared" si="4"/>
        <v>3632.49</v>
      </c>
      <c r="G109" s="1018">
        <f t="shared" si="6"/>
        <v>3644.18</v>
      </c>
      <c r="H109" s="1019"/>
      <c r="I109" s="1017">
        <f t="shared" ref="I109:I172" si="7">IF(C109="","",IF(D109="O",I108,$C$12*C109+I108))</f>
        <v>4.1964364523844377</v>
      </c>
      <c r="J109" s="191"/>
      <c r="K109" s="191"/>
      <c r="L109" s="191"/>
      <c r="M109" s="191"/>
      <c r="N109" s="191"/>
      <c r="O109" s="191"/>
      <c r="P109" s="191"/>
      <c r="Q109" s="191"/>
      <c r="R109" s="191"/>
      <c r="S109" s="191"/>
      <c r="T109" s="191"/>
      <c r="U109" s="191"/>
      <c r="V109" s="191"/>
      <c r="W109" s="191"/>
      <c r="X109" s="191"/>
      <c r="Y109" s="191"/>
      <c r="Z109" s="191"/>
      <c r="AA109" s="191"/>
      <c r="AB109" s="191"/>
      <c r="AC109" s="191"/>
      <c r="AD109" s="191"/>
      <c r="AE109" s="191"/>
      <c r="AF109" s="191"/>
      <c r="AG109" s="191"/>
      <c r="AH109" s="191"/>
      <c r="AI109" s="191"/>
      <c r="AJ109" s="191"/>
      <c r="AK109" s="191"/>
      <c r="AL109" s="191"/>
      <c r="AM109" s="191"/>
      <c r="AN109" s="191"/>
      <c r="AO109" s="191"/>
      <c r="AP109" s="191"/>
      <c r="AQ109" s="191"/>
      <c r="AR109" s="191"/>
      <c r="AS109" s="191"/>
      <c r="AT109" s="191"/>
      <c r="AU109" s="191"/>
      <c r="AV109" s="191"/>
      <c r="AW109" s="191"/>
      <c r="AX109" s="191"/>
      <c r="AY109" s="191"/>
      <c r="AZ109" s="191"/>
      <c r="BA109" s="191"/>
      <c r="BB109" s="191"/>
      <c r="BC109" s="191"/>
      <c r="BD109" s="191"/>
      <c r="BE109" s="191"/>
      <c r="BF109" s="191"/>
      <c r="BG109" s="191"/>
    </row>
    <row r="110" spans="1:59" ht="21">
      <c r="A110" s="1256">
        <v>70</v>
      </c>
      <c r="B110" s="1180" t="s">
        <v>1738</v>
      </c>
      <c r="C110" s="1167">
        <v>0.64</v>
      </c>
      <c r="D110" s="1257"/>
      <c r="E110" s="1017">
        <f t="shared" si="5"/>
        <v>544.15000000000009</v>
      </c>
      <c r="F110" s="1018">
        <f t="shared" si="4"/>
        <v>3631.85</v>
      </c>
      <c r="G110" s="1018">
        <f t="shared" si="6"/>
        <v>3632.49</v>
      </c>
      <c r="H110" s="1019"/>
      <c r="I110" s="1017">
        <f t="shared" si="7"/>
        <v>4.2014188643195931</v>
      </c>
      <c r="J110" s="191"/>
      <c r="K110" s="191"/>
      <c r="L110" s="191"/>
      <c r="M110" s="191"/>
      <c r="N110" s="191"/>
      <c r="O110" s="191"/>
      <c r="P110" s="191"/>
      <c r="Q110" s="191"/>
      <c r="R110" s="191"/>
      <c r="S110" s="191"/>
      <c r="T110" s="191"/>
      <c r="U110" s="191"/>
      <c r="V110" s="191"/>
      <c r="W110" s="191"/>
      <c r="X110" s="191"/>
      <c r="Y110" s="191"/>
      <c r="Z110" s="191"/>
      <c r="AA110" s="191"/>
      <c r="AB110" s="191"/>
      <c r="AC110" s="191"/>
      <c r="AD110" s="191"/>
      <c r="AE110" s="191"/>
      <c r="AF110" s="191"/>
      <c r="AG110" s="191"/>
      <c r="AH110" s="191"/>
      <c r="AI110" s="191"/>
      <c r="AJ110" s="191"/>
      <c r="AK110" s="191"/>
      <c r="AL110" s="191"/>
      <c r="AM110" s="191"/>
      <c r="AN110" s="191"/>
      <c r="AO110" s="191"/>
      <c r="AP110" s="191"/>
      <c r="AQ110" s="191"/>
      <c r="AR110" s="191"/>
      <c r="AS110" s="191"/>
      <c r="AT110" s="191"/>
      <c r="AU110" s="191"/>
      <c r="AV110" s="191"/>
      <c r="AW110" s="191"/>
      <c r="AX110" s="191"/>
      <c r="AY110" s="191"/>
      <c r="AZ110" s="191"/>
      <c r="BA110" s="191"/>
      <c r="BB110" s="191"/>
      <c r="BC110" s="191"/>
      <c r="BD110" s="191"/>
      <c r="BE110" s="191"/>
      <c r="BF110" s="191"/>
      <c r="BG110" s="191"/>
    </row>
    <row r="111" spans="1:59">
      <c r="A111" s="1256">
        <v>71</v>
      </c>
      <c r="B111" s="1179" t="s">
        <v>1728</v>
      </c>
      <c r="C111" s="1166">
        <v>11.62</v>
      </c>
      <c r="D111" s="1257"/>
      <c r="E111" s="1017">
        <f t="shared" si="5"/>
        <v>555.7700000000001</v>
      </c>
      <c r="F111" s="1018">
        <f t="shared" si="4"/>
        <v>3620.23</v>
      </c>
      <c r="G111" s="1018">
        <f t="shared" si="6"/>
        <v>3631.85</v>
      </c>
      <c r="H111" s="1019"/>
      <c r="I111" s="1017">
        <f t="shared" si="7"/>
        <v>4.2918807810172543</v>
      </c>
      <c r="J111" s="191"/>
      <c r="K111" s="191"/>
      <c r="L111" s="191"/>
      <c r="M111" s="191"/>
      <c r="N111" s="191"/>
      <c r="O111" s="191"/>
      <c r="P111" s="191"/>
      <c r="Q111" s="191"/>
      <c r="R111" s="191"/>
      <c r="S111" s="191"/>
      <c r="T111" s="191"/>
      <c r="U111" s="191"/>
      <c r="V111" s="191"/>
      <c r="W111" s="191"/>
      <c r="X111" s="191"/>
      <c r="Y111" s="191"/>
      <c r="Z111" s="191"/>
      <c r="AA111" s="191"/>
      <c r="AB111" s="191"/>
      <c r="AC111" s="191"/>
      <c r="AD111" s="191"/>
      <c r="AE111" s="191"/>
      <c r="AF111" s="191"/>
      <c r="AG111" s="191"/>
      <c r="AH111" s="191"/>
      <c r="AI111" s="191"/>
      <c r="AJ111" s="191"/>
      <c r="AK111" s="191"/>
      <c r="AL111" s="191"/>
      <c r="AM111" s="191"/>
      <c r="AN111" s="191"/>
      <c r="AO111" s="191"/>
      <c r="AP111" s="191"/>
      <c r="AQ111" s="191"/>
      <c r="AR111" s="191"/>
      <c r="AS111" s="191"/>
      <c r="AT111" s="191"/>
      <c r="AU111" s="191"/>
      <c r="AV111" s="191"/>
      <c r="AW111" s="191"/>
      <c r="AX111" s="191"/>
      <c r="AY111" s="191"/>
      <c r="AZ111" s="191"/>
      <c r="BA111" s="191"/>
      <c r="BB111" s="191"/>
      <c r="BC111" s="191"/>
      <c r="BD111" s="191"/>
      <c r="BE111" s="191"/>
      <c r="BF111" s="191"/>
      <c r="BG111" s="191"/>
    </row>
    <row r="112" spans="1:59">
      <c r="A112" s="1256">
        <v>72</v>
      </c>
      <c r="B112" s="1179" t="s">
        <v>1728</v>
      </c>
      <c r="C112" s="1166">
        <v>11.63</v>
      </c>
      <c r="D112" s="1257"/>
      <c r="E112" s="1017">
        <f t="shared" si="5"/>
        <v>567.40000000000009</v>
      </c>
      <c r="F112" s="1018">
        <f t="shared" si="4"/>
        <v>3608.6</v>
      </c>
      <c r="G112" s="1018">
        <f t="shared" si="6"/>
        <v>3620.23</v>
      </c>
      <c r="H112" s="1019"/>
      <c r="I112" s="1017">
        <f t="shared" si="7"/>
        <v>4.3824205479014022</v>
      </c>
      <c r="J112" s="191"/>
      <c r="K112" s="191"/>
      <c r="L112" s="191"/>
      <c r="M112" s="191"/>
      <c r="N112" s="191"/>
      <c r="O112" s="191"/>
      <c r="P112" s="191"/>
      <c r="Q112" s="191"/>
      <c r="R112" s="191"/>
      <c r="S112" s="191"/>
      <c r="T112" s="191"/>
      <c r="U112" s="191"/>
      <c r="V112" s="191"/>
      <c r="W112" s="191"/>
      <c r="X112" s="191"/>
      <c r="Y112" s="191"/>
      <c r="Z112" s="191"/>
      <c r="AA112" s="191"/>
      <c r="AB112" s="191"/>
      <c r="AC112" s="191"/>
      <c r="AD112" s="191"/>
      <c r="AE112" s="191"/>
      <c r="AF112" s="191"/>
      <c r="AG112" s="191"/>
      <c r="AH112" s="191"/>
      <c r="AI112" s="191"/>
      <c r="AJ112" s="191"/>
      <c r="AK112" s="191"/>
      <c r="AL112" s="191"/>
      <c r="AM112" s="191"/>
      <c r="AN112" s="191"/>
      <c r="AO112" s="191"/>
      <c r="AP112" s="191"/>
      <c r="AQ112" s="191"/>
      <c r="AR112" s="191"/>
      <c r="AS112" s="191"/>
      <c r="AT112" s="191"/>
      <c r="AU112" s="191"/>
      <c r="AV112" s="191"/>
      <c r="AW112" s="191"/>
      <c r="AX112" s="191"/>
      <c r="AY112" s="191"/>
      <c r="AZ112" s="191"/>
      <c r="BA112" s="191"/>
      <c r="BB112" s="191"/>
      <c r="BC112" s="191"/>
      <c r="BD112" s="191"/>
      <c r="BE112" s="191"/>
      <c r="BF112" s="191"/>
      <c r="BG112" s="191"/>
    </row>
    <row r="113" spans="1:59" ht="21">
      <c r="A113" s="1256">
        <v>73</v>
      </c>
      <c r="B113" s="1178" t="s">
        <v>1727</v>
      </c>
      <c r="C113" s="1168">
        <v>0.74</v>
      </c>
      <c r="D113" s="1257"/>
      <c r="E113" s="1017">
        <f t="shared" si="5"/>
        <v>568.1400000000001</v>
      </c>
      <c r="F113" s="1018">
        <f t="shared" si="4"/>
        <v>3607.8599999999997</v>
      </c>
      <c r="G113" s="1018">
        <f t="shared" si="6"/>
        <v>3608.6</v>
      </c>
      <c r="H113" s="1019"/>
      <c r="I113" s="1017">
        <f t="shared" si="7"/>
        <v>4.388181461701425</v>
      </c>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c r="AR113" s="191"/>
      <c r="AS113" s="191"/>
      <c r="AT113" s="191"/>
      <c r="AU113" s="191"/>
      <c r="AV113" s="191"/>
      <c r="AW113" s="191"/>
      <c r="AX113" s="191"/>
      <c r="AY113" s="191"/>
      <c r="AZ113" s="191"/>
      <c r="BA113" s="191"/>
      <c r="BB113" s="191"/>
      <c r="BC113" s="191"/>
      <c r="BD113" s="191"/>
      <c r="BE113" s="191"/>
      <c r="BF113" s="191"/>
      <c r="BG113" s="191"/>
    </row>
    <row r="114" spans="1:59">
      <c r="A114" s="1256">
        <v>74</v>
      </c>
      <c r="B114" s="1179" t="s">
        <v>1728</v>
      </c>
      <c r="C114" s="1166">
        <v>11.65</v>
      </c>
      <c r="D114" s="1257"/>
      <c r="E114" s="1017">
        <f t="shared" si="5"/>
        <v>579.79000000000008</v>
      </c>
      <c r="F114" s="1018">
        <f t="shared" si="4"/>
        <v>3596.21</v>
      </c>
      <c r="G114" s="1018">
        <f t="shared" si="6"/>
        <v>3607.8599999999997</v>
      </c>
      <c r="H114" s="1019"/>
      <c r="I114" s="1017">
        <f t="shared" si="7"/>
        <v>4.4788769289585462</v>
      </c>
      <c r="J114" s="191"/>
      <c r="K114" s="191"/>
      <c r="L114" s="191"/>
      <c r="M114" s="191"/>
      <c r="N114" s="191"/>
      <c r="O114" s="191"/>
      <c r="P114" s="191"/>
      <c r="Q114" s="191"/>
      <c r="R114" s="191"/>
      <c r="S114" s="191"/>
      <c r="T114" s="191"/>
      <c r="U114" s="191"/>
      <c r="V114" s="191"/>
      <c r="W114" s="191"/>
      <c r="X114" s="191"/>
      <c r="Y114" s="191"/>
      <c r="Z114" s="191"/>
      <c r="AA114" s="191"/>
      <c r="AB114" s="191"/>
      <c r="AC114" s="191"/>
      <c r="AD114" s="191"/>
      <c r="AE114" s="191"/>
      <c r="AF114" s="191"/>
      <c r="AG114" s="191"/>
      <c r="AH114" s="191"/>
      <c r="AI114" s="191"/>
      <c r="AJ114" s="191"/>
      <c r="AK114" s="191"/>
      <c r="AL114" s="191"/>
      <c r="AM114" s="191"/>
      <c r="AN114" s="191"/>
      <c r="AO114" s="191"/>
      <c r="AP114" s="191"/>
      <c r="AQ114" s="191"/>
      <c r="AR114" s="191"/>
      <c r="AS114" s="191"/>
      <c r="AT114" s="191"/>
      <c r="AU114" s="191"/>
      <c r="AV114" s="191"/>
      <c r="AW114" s="191"/>
      <c r="AX114" s="191"/>
      <c r="AY114" s="191"/>
      <c r="AZ114" s="191"/>
      <c r="BA114" s="191"/>
      <c r="BB114" s="191"/>
      <c r="BC114" s="191"/>
      <c r="BD114" s="191"/>
      <c r="BE114" s="191"/>
      <c r="BF114" s="191"/>
      <c r="BG114" s="191"/>
    </row>
    <row r="115" spans="1:59">
      <c r="A115" s="1256">
        <v>75</v>
      </c>
      <c r="B115" s="1179" t="s">
        <v>1728</v>
      </c>
      <c r="C115" s="1166">
        <v>11.67</v>
      </c>
      <c r="D115" s="1257"/>
      <c r="E115" s="1017">
        <f t="shared" si="5"/>
        <v>591.46</v>
      </c>
      <c r="F115" s="1018">
        <f t="shared" si="4"/>
        <v>3584.54</v>
      </c>
      <c r="G115" s="1018">
        <f t="shared" si="6"/>
        <v>3596.21</v>
      </c>
      <c r="H115" s="1019"/>
      <c r="I115" s="1017">
        <f t="shared" si="7"/>
        <v>4.5697280965886407</v>
      </c>
      <c r="J115" s="191"/>
      <c r="K115" s="191"/>
      <c r="L115" s="191"/>
      <c r="M115" s="191"/>
      <c r="N115" s="191"/>
      <c r="O115" s="191"/>
      <c r="P115" s="191"/>
      <c r="Q115" s="191"/>
      <c r="R115" s="191"/>
      <c r="S115" s="191"/>
      <c r="T115" s="191"/>
      <c r="U115" s="191"/>
      <c r="V115" s="191"/>
      <c r="W115" s="191"/>
      <c r="X115" s="191"/>
      <c r="Y115" s="191"/>
      <c r="Z115" s="191"/>
      <c r="AA115" s="191"/>
      <c r="AB115" s="191"/>
      <c r="AC115" s="191"/>
      <c r="AD115" s="191"/>
      <c r="AE115" s="191"/>
      <c r="AF115" s="191"/>
      <c r="AG115" s="191"/>
      <c r="AH115" s="191"/>
      <c r="AI115" s="191"/>
      <c r="AJ115" s="191"/>
      <c r="AK115" s="191"/>
      <c r="AL115" s="191"/>
      <c r="AM115" s="191"/>
      <c r="AN115" s="191"/>
      <c r="AO115" s="191"/>
      <c r="AP115" s="191"/>
      <c r="AQ115" s="191"/>
      <c r="AR115" s="191"/>
      <c r="AS115" s="191"/>
      <c r="AT115" s="191"/>
      <c r="AU115" s="191"/>
      <c r="AV115" s="191"/>
      <c r="AW115" s="191"/>
      <c r="AX115" s="191"/>
      <c r="AY115" s="191"/>
      <c r="AZ115" s="191"/>
      <c r="BA115" s="191"/>
      <c r="BB115" s="191"/>
      <c r="BC115" s="191"/>
      <c r="BD115" s="191"/>
      <c r="BE115" s="191"/>
      <c r="BF115" s="191"/>
      <c r="BG115" s="191"/>
    </row>
    <row r="116" spans="1:59" ht="21">
      <c r="A116" s="1256">
        <v>76</v>
      </c>
      <c r="B116" s="1180" t="s">
        <v>1739</v>
      </c>
      <c r="C116" s="1167">
        <v>0.64</v>
      </c>
      <c r="D116" s="1257"/>
      <c r="E116" s="1017">
        <f t="shared" si="5"/>
        <v>592.1</v>
      </c>
      <c r="F116" s="1018">
        <f t="shared" si="4"/>
        <v>3583.9</v>
      </c>
      <c r="G116" s="1018">
        <f t="shared" si="6"/>
        <v>3584.54</v>
      </c>
      <c r="H116" s="1019"/>
      <c r="I116" s="1017">
        <f t="shared" si="7"/>
        <v>4.574710508523796</v>
      </c>
      <c r="J116" s="191"/>
      <c r="K116" s="191"/>
      <c r="L116" s="191"/>
      <c r="M116" s="191"/>
      <c r="N116" s="191"/>
      <c r="O116" s="191"/>
      <c r="P116" s="191"/>
      <c r="Q116" s="191"/>
      <c r="R116" s="191"/>
      <c r="S116" s="191"/>
      <c r="T116" s="191"/>
      <c r="U116" s="191"/>
      <c r="V116" s="191"/>
      <c r="W116" s="191"/>
      <c r="X116" s="191"/>
      <c r="Y116" s="191"/>
      <c r="Z116" s="191"/>
      <c r="AA116" s="191"/>
      <c r="AB116" s="191"/>
      <c r="AC116" s="191"/>
      <c r="AD116" s="191"/>
      <c r="AE116" s="191"/>
      <c r="AF116" s="191"/>
      <c r="AG116" s="191"/>
      <c r="AH116" s="191"/>
      <c r="AI116" s="191"/>
      <c r="AJ116" s="191"/>
      <c r="AK116" s="191"/>
      <c r="AL116" s="191"/>
      <c r="AM116" s="191"/>
      <c r="AN116" s="191"/>
      <c r="AO116" s="191"/>
      <c r="AP116" s="191"/>
      <c r="AQ116" s="191"/>
      <c r="AR116" s="191"/>
      <c r="AS116" s="191"/>
      <c r="AT116" s="191"/>
      <c r="AU116" s="191"/>
      <c r="AV116" s="191"/>
      <c r="AW116" s="191"/>
      <c r="AX116" s="191"/>
      <c r="AY116" s="191"/>
      <c r="AZ116" s="191"/>
      <c r="BA116" s="191"/>
      <c r="BB116" s="191"/>
      <c r="BC116" s="191"/>
      <c r="BD116" s="191"/>
      <c r="BE116" s="191"/>
      <c r="BF116" s="191"/>
      <c r="BG116" s="191"/>
    </row>
    <row r="117" spans="1:59">
      <c r="A117" s="1256">
        <v>77</v>
      </c>
      <c r="B117" s="1179" t="s">
        <v>1728</v>
      </c>
      <c r="C117" s="1166">
        <v>11.43</v>
      </c>
      <c r="D117" s="1257"/>
      <c r="E117" s="1017">
        <f t="shared" si="5"/>
        <v>603.53</v>
      </c>
      <c r="F117" s="1018">
        <f t="shared" si="4"/>
        <v>3572.4700000000003</v>
      </c>
      <c r="G117" s="1018">
        <f t="shared" si="6"/>
        <v>3583.9</v>
      </c>
      <c r="H117" s="1019"/>
      <c r="I117" s="1017">
        <f t="shared" si="7"/>
        <v>4.6636932716782074</v>
      </c>
      <c r="J117" s="191"/>
      <c r="K117" s="191"/>
      <c r="L117" s="191"/>
      <c r="M117" s="191"/>
      <c r="N117" s="191"/>
      <c r="O117" s="191"/>
      <c r="P117" s="191"/>
      <c r="Q117" s="191"/>
      <c r="R117" s="191"/>
      <c r="S117" s="191"/>
      <c r="T117" s="191"/>
      <c r="U117" s="191"/>
      <c r="V117" s="191"/>
      <c r="W117" s="191"/>
      <c r="X117" s="191"/>
      <c r="Y117" s="191"/>
      <c r="Z117" s="191"/>
      <c r="AA117" s="191"/>
      <c r="AB117" s="191"/>
      <c r="AC117" s="191"/>
      <c r="AD117" s="191"/>
      <c r="AE117" s="191"/>
      <c r="AF117" s="191"/>
      <c r="AG117" s="191"/>
      <c r="AH117" s="191"/>
      <c r="AI117" s="191"/>
      <c r="AJ117" s="191"/>
      <c r="AK117" s="191"/>
      <c r="AL117" s="191"/>
      <c r="AM117" s="191"/>
      <c r="AN117" s="191"/>
      <c r="AO117" s="191"/>
      <c r="AP117" s="191"/>
      <c r="AQ117" s="191"/>
      <c r="AR117" s="191"/>
      <c r="AS117" s="191"/>
      <c r="AT117" s="191"/>
      <c r="AU117" s="191"/>
      <c r="AV117" s="191"/>
      <c r="AW117" s="191"/>
      <c r="AX117" s="191"/>
      <c r="AY117" s="191"/>
      <c r="AZ117" s="191"/>
      <c r="BA117" s="191"/>
      <c r="BB117" s="191"/>
      <c r="BC117" s="191"/>
      <c r="BD117" s="191"/>
      <c r="BE117" s="191"/>
      <c r="BF117" s="191"/>
      <c r="BG117" s="191"/>
    </row>
    <row r="118" spans="1:59">
      <c r="A118" s="1256">
        <v>78</v>
      </c>
      <c r="B118" s="1179" t="s">
        <v>1728</v>
      </c>
      <c r="C118" s="1166">
        <v>11.67</v>
      </c>
      <c r="D118" s="1257"/>
      <c r="E118" s="1017">
        <f t="shared" si="5"/>
        <v>615.19999999999993</v>
      </c>
      <c r="F118" s="1018">
        <f t="shared" si="4"/>
        <v>3560.8</v>
      </c>
      <c r="G118" s="1018">
        <f t="shared" si="6"/>
        <v>3572.4700000000003</v>
      </c>
      <c r="H118" s="1019"/>
      <c r="I118" s="1017">
        <f t="shared" si="7"/>
        <v>4.7545444393083018</v>
      </c>
      <c r="J118" s="191"/>
      <c r="K118" s="191"/>
      <c r="L118" s="191"/>
      <c r="M118" s="191"/>
      <c r="N118" s="191"/>
      <c r="O118" s="191"/>
      <c r="P118" s="191"/>
      <c r="Q118" s="191"/>
      <c r="R118" s="191"/>
      <c r="S118" s="191"/>
      <c r="T118" s="191"/>
      <c r="U118" s="191"/>
      <c r="V118" s="191"/>
      <c r="W118" s="191"/>
      <c r="X118" s="191"/>
      <c r="Y118" s="191"/>
      <c r="Z118" s="191"/>
      <c r="AA118" s="191"/>
      <c r="AB118" s="191"/>
      <c r="AC118" s="191"/>
      <c r="AD118" s="191"/>
      <c r="AE118" s="191"/>
      <c r="AF118" s="191"/>
      <c r="AG118" s="191"/>
      <c r="AH118" s="191"/>
      <c r="AI118" s="191"/>
      <c r="AJ118" s="191"/>
      <c r="AK118" s="191"/>
      <c r="AL118" s="191"/>
      <c r="AM118" s="191"/>
      <c r="AN118" s="191"/>
      <c r="AO118" s="191"/>
      <c r="AP118" s="191"/>
      <c r="AQ118" s="191"/>
      <c r="AR118" s="191"/>
      <c r="AS118" s="191"/>
      <c r="AT118" s="191"/>
      <c r="AU118" s="191"/>
      <c r="AV118" s="191"/>
      <c r="AW118" s="191"/>
      <c r="AX118" s="191"/>
      <c r="AY118" s="191"/>
      <c r="AZ118" s="191"/>
      <c r="BA118" s="191"/>
      <c r="BB118" s="191"/>
      <c r="BC118" s="191"/>
      <c r="BD118" s="191"/>
      <c r="BE118" s="191"/>
      <c r="BF118" s="191"/>
      <c r="BG118" s="191"/>
    </row>
    <row r="119" spans="1:59">
      <c r="A119" s="1258">
        <v>79</v>
      </c>
      <c r="B119" s="1179" t="s">
        <v>1728</v>
      </c>
      <c r="C119" s="1166">
        <v>11.17</v>
      </c>
      <c r="D119" s="1257"/>
      <c r="E119" s="1017">
        <f t="shared" si="5"/>
        <v>626.36999999999989</v>
      </c>
      <c r="F119" s="1018">
        <f t="shared" si="4"/>
        <v>3549.63</v>
      </c>
      <c r="G119" s="1018">
        <f t="shared" si="6"/>
        <v>3560.8</v>
      </c>
      <c r="H119" s="1019"/>
      <c r="I119" s="1017">
        <f t="shared" si="7"/>
        <v>4.8415030976140567</v>
      </c>
      <c r="J119" s="191"/>
      <c r="K119" s="191"/>
      <c r="L119" s="191"/>
      <c r="M119" s="191"/>
      <c r="N119" s="191"/>
      <c r="O119" s="191"/>
      <c r="P119" s="191"/>
      <c r="Q119" s="191"/>
      <c r="R119" s="191"/>
      <c r="S119" s="191"/>
      <c r="T119" s="191"/>
      <c r="U119" s="191"/>
      <c r="V119" s="191"/>
      <c r="W119" s="191"/>
      <c r="X119" s="191"/>
      <c r="Y119" s="191"/>
      <c r="Z119" s="191"/>
      <c r="AA119" s="191"/>
      <c r="AB119" s="191"/>
      <c r="AC119" s="191"/>
      <c r="AD119" s="191"/>
      <c r="AE119" s="191"/>
      <c r="AF119" s="191"/>
      <c r="AG119" s="191"/>
      <c r="AH119" s="191"/>
      <c r="AI119" s="191"/>
      <c r="AJ119" s="191"/>
      <c r="AK119" s="191"/>
      <c r="AL119" s="191"/>
      <c r="AM119" s="191"/>
      <c r="AN119" s="191"/>
      <c r="AO119" s="191"/>
      <c r="AP119" s="191"/>
      <c r="AQ119" s="191"/>
      <c r="AR119" s="191"/>
      <c r="AS119" s="191"/>
      <c r="AT119" s="191"/>
      <c r="AU119" s="191"/>
      <c r="AV119" s="191"/>
      <c r="AW119" s="191"/>
      <c r="AX119" s="191"/>
      <c r="AY119" s="191"/>
      <c r="AZ119" s="191"/>
      <c r="BA119" s="191"/>
      <c r="BB119" s="191"/>
      <c r="BC119" s="191"/>
      <c r="BD119" s="191"/>
      <c r="BE119" s="191"/>
      <c r="BF119" s="191"/>
      <c r="BG119" s="191"/>
    </row>
    <row r="120" spans="1:59" ht="21">
      <c r="A120" s="1258">
        <v>80</v>
      </c>
      <c r="B120" s="1178" t="s">
        <v>1727</v>
      </c>
      <c r="C120" s="1168">
        <v>0.74</v>
      </c>
      <c r="D120" s="1257"/>
      <c r="E120" s="1017">
        <f t="shared" si="5"/>
        <v>627.1099999999999</v>
      </c>
      <c r="F120" s="1018">
        <f t="shared" si="4"/>
        <v>3548.8900000000003</v>
      </c>
      <c r="G120" s="1018">
        <f t="shared" si="6"/>
        <v>3549.63</v>
      </c>
      <c r="H120" s="1019"/>
      <c r="I120" s="1017">
        <f t="shared" si="7"/>
        <v>4.8472640114140795</v>
      </c>
      <c r="J120" s="191"/>
      <c r="K120" s="191"/>
      <c r="L120" s="191"/>
      <c r="M120" s="191"/>
      <c r="N120" s="191"/>
      <c r="O120" s="191"/>
      <c r="P120" s="191"/>
      <c r="Q120" s="191"/>
      <c r="R120" s="191"/>
      <c r="S120" s="191"/>
      <c r="T120" s="191"/>
      <c r="U120" s="191"/>
      <c r="V120" s="191"/>
      <c r="W120" s="191"/>
      <c r="X120" s="191"/>
      <c r="Y120" s="191"/>
      <c r="Z120" s="191"/>
      <c r="AA120" s="191"/>
      <c r="AB120" s="191"/>
      <c r="AC120" s="191"/>
      <c r="AD120" s="191"/>
      <c r="AE120" s="191"/>
      <c r="AF120" s="191"/>
      <c r="AG120" s="191"/>
      <c r="AH120" s="191"/>
      <c r="AI120" s="191"/>
      <c r="AJ120" s="191"/>
      <c r="AK120" s="191"/>
      <c r="AL120" s="191"/>
      <c r="AM120" s="191"/>
      <c r="AN120" s="191"/>
      <c r="AO120" s="191"/>
      <c r="AP120" s="191"/>
      <c r="AQ120" s="191"/>
      <c r="AR120" s="191"/>
      <c r="AS120" s="191"/>
      <c r="AT120" s="191"/>
      <c r="AU120" s="191"/>
      <c r="AV120" s="191"/>
      <c r="AW120" s="191"/>
      <c r="AX120" s="191"/>
      <c r="AY120" s="191"/>
      <c r="AZ120" s="191"/>
      <c r="BA120" s="191"/>
      <c r="BB120" s="191"/>
      <c r="BC120" s="191"/>
      <c r="BD120" s="191"/>
      <c r="BE120" s="191"/>
      <c r="BF120" s="191"/>
      <c r="BG120" s="191"/>
    </row>
    <row r="121" spans="1:59">
      <c r="A121" s="1258">
        <v>81</v>
      </c>
      <c r="B121" s="1179" t="s">
        <v>1728</v>
      </c>
      <c r="C121" s="1166">
        <v>11.36</v>
      </c>
      <c r="D121" s="1257"/>
      <c r="E121" s="1017">
        <f t="shared" si="5"/>
        <v>638.46999999999991</v>
      </c>
      <c r="F121" s="1018">
        <f t="shared" si="4"/>
        <v>3537.53</v>
      </c>
      <c r="G121" s="1018">
        <f t="shared" si="6"/>
        <v>3548.8900000000003</v>
      </c>
      <c r="H121" s="1019"/>
      <c r="I121" s="1017">
        <f t="shared" si="7"/>
        <v>4.9357018232630834</v>
      </c>
      <c r="J121" s="191"/>
      <c r="K121" s="191"/>
      <c r="L121" s="191"/>
      <c r="M121" s="191"/>
      <c r="N121" s="191"/>
      <c r="O121" s="191"/>
      <c r="P121" s="191"/>
      <c r="Q121" s="191"/>
      <c r="R121" s="191"/>
      <c r="S121" s="191"/>
      <c r="T121" s="191"/>
      <c r="U121" s="191"/>
      <c r="V121" s="191"/>
      <c r="W121" s="191"/>
      <c r="X121" s="191"/>
      <c r="Y121" s="191"/>
      <c r="Z121" s="191"/>
      <c r="AA121" s="191"/>
      <c r="AB121" s="191"/>
      <c r="AC121" s="191"/>
      <c r="AD121" s="191"/>
      <c r="AE121" s="191"/>
      <c r="AF121" s="191"/>
      <c r="AG121" s="191"/>
      <c r="AH121" s="191"/>
      <c r="AI121" s="191"/>
      <c r="AJ121" s="191"/>
      <c r="AK121" s="191"/>
      <c r="AL121" s="191"/>
      <c r="AM121" s="191"/>
      <c r="AN121" s="191"/>
      <c r="AO121" s="191"/>
      <c r="AP121" s="191"/>
      <c r="AQ121" s="191"/>
      <c r="AR121" s="191"/>
      <c r="AS121" s="191"/>
      <c r="AT121" s="191"/>
      <c r="AU121" s="191"/>
      <c r="AV121" s="191"/>
      <c r="AW121" s="191"/>
      <c r="AX121" s="191"/>
      <c r="AY121" s="191"/>
      <c r="AZ121" s="191"/>
      <c r="BA121" s="191"/>
      <c r="BB121" s="191"/>
      <c r="BC121" s="191"/>
      <c r="BD121" s="191"/>
      <c r="BE121" s="191"/>
      <c r="BF121" s="191"/>
      <c r="BG121" s="191"/>
    </row>
    <row r="122" spans="1:59">
      <c r="A122" s="1258">
        <v>82</v>
      </c>
      <c r="B122" s="1179" t="s">
        <v>1728</v>
      </c>
      <c r="C122" s="1166">
        <v>11.69</v>
      </c>
      <c r="D122" s="1257"/>
      <c r="E122" s="1017">
        <f t="shared" si="5"/>
        <v>650.16</v>
      </c>
      <c r="F122" s="1018">
        <f t="shared" si="4"/>
        <v>3525.84</v>
      </c>
      <c r="G122" s="1018">
        <f t="shared" si="6"/>
        <v>3537.53</v>
      </c>
      <c r="H122" s="1019"/>
      <c r="I122" s="1017">
        <f t="shared" si="7"/>
        <v>5.0267086912661521</v>
      </c>
      <c r="J122" s="191"/>
      <c r="K122" s="191"/>
      <c r="L122" s="191"/>
      <c r="M122" s="191"/>
      <c r="N122" s="191"/>
      <c r="O122" s="191"/>
      <c r="P122" s="191"/>
      <c r="Q122" s="191"/>
      <c r="R122" s="191"/>
      <c r="S122" s="191"/>
      <c r="T122" s="191"/>
      <c r="U122" s="191"/>
      <c r="V122" s="191"/>
      <c r="W122" s="191"/>
      <c r="X122" s="191"/>
      <c r="Y122" s="191"/>
      <c r="Z122" s="191"/>
      <c r="AA122" s="191"/>
      <c r="AB122" s="191"/>
      <c r="AC122" s="191"/>
      <c r="AD122" s="191"/>
      <c r="AE122" s="191"/>
      <c r="AF122" s="191"/>
      <c r="AG122" s="191"/>
      <c r="AH122" s="191"/>
      <c r="AI122" s="191"/>
      <c r="AJ122" s="191"/>
      <c r="AK122" s="191"/>
      <c r="AL122" s="191"/>
      <c r="AM122" s="191"/>
      <c r="AN122" s="191"/>
      <c r="AO122" s="191"/>
      <c r="AP122" s="191"/>
      <c r="AQ122" s="191"/>
      <c r="AR122" s="191"/>
      <c r="AS122" s="191"/>
      <c r="AT122" s="191"/>
      <c r="AU122" s="191"/>
      <c r="AV122" s="191"/>
      <c r="AW122" s="191"/>
      <c r="AX122" s="191"/>
      <c r="AY122" s="191"/>
      <c r="AZ122" s="191"/>
      <c r="BA122" s="191"/>
      <c r="BB122" s="191"/>
      <c r="BC122" s="191"/>
      <c r="BD122" s="191"/>
      <c r="BE122" s="191"/>
      <c r="BF122" s="191"/>
      <c r="BG122" s="191"/>
    </row>
    <row r="123" spans="1:59" ht="21">
      <c r="A123" s="1258">
        <v>83</v>
      </c>
      <c r="B123" s="1180" t="s">
        <v>1740</v>
      </c>
      <c r="C123" s="1167">
        <v>0.64</v>
      </c>
      <c r="D123" s="1257"/>
      <c r="E123" s="1017">
        <f t="shared" si="5"/>
        <v>650.79999999999995</v>
      </c>
      <c r="F123" s="1018">
        <f t="shared" si="4"/>
        <v>3525.2</v>
      </c>
      <c r="G123" s="1018">
        <f t="shared" si="6"/>
        <v>3525.84</v>
      </c>
      <c r="H123" s="1019"/>
      <c r="I123" s="1017">
        <f t="shared" si="7"/>
        <v>5.0316911032013074</v>
      </c>
      <c r="J123" s="191"/>
      <c r="K123" s="191"/>
      <c r="L123" s="191"/>
      <c r="M123" s="191"/>
      <c r="N123" s="191"/>
      <c r="O123" s="191"/>
      <c r="P123" s="191"/>
      <c r="Q123" s="191"/>
      <c r="R123" s="191"/>
      <c r="S123" s="191"/>
      <c r="T123" s="191"/>
      <c r="U123" s="191"/>
      <c r="V123" s="191"/>
      <c r="W123" s="191"/>
      <c r="X123" s="191"/>
      <c r="Y123" s="191"/>
      <c r="Z123" s="191"/>
      <c r="AA123" s="191"/>
      <c r="AB123" s="191"/>
      <c r="AC123" s="191"/>
      <c r="AD123" s="191"/>
      <c r="AE123" s="191"/>
      <c r="AF123" s="191"/>
      <c r="AG123" s="191"/>
      <c r="AH123" s="191"/>
      <c r="AI123" s="191"/>
      <c r="AJ123" s="191"/>
      <c r="AK123" s="191"/>
      <c r="AL123" s="191"/>
      <c r="AM123" s="191"/>
      <c r="AN123" s="191"/>
      <c r="AO123" s="191"/>
      <c r="AP123" s="191"/>
      <c r="AQ123" s="191"/>
      <c r="AR123" s="191"/>
      <c r="AS123" s="191"/>
      <c r="AT123" s="191"/>
      <c r="AU123" s="191"/>
      <c r="AV123" s="191"/>
      <c r="AW123" s="191"/>
      <c r="AX123" s="191"/>
      <c r="AY123" s="191"/>
      <c r="AZ123" s="191"/>
      <c r="BA123" s="191"/>
      <c r="BB123" s="191"/>
      <c r="BC123" s="191"/>
      <c r="BD123" s="191"/>
      <c r="BE123" s="191"/>
      <c r="BF123" s="191"/>
      <c r="BG123" s="191"/>
    </row>
    <row r="124" spans="1:59">
      <c r="A124" s="1258">
        <v>84</v>
      </c>
      <c r="B124" s="1179" t="s">
        <v>1728</v>
      </c>
      <c r="C124" s="1166">
        <v>11.69</v>
      </c>
      <c r="D124" s="1257"/>
      <c r="E124" s="1017">
        <f t="shared" si="5"/>
        <v>662.49</v>
      </c>
      <c r="F124" s="1018">
        <f t="shared" si="4"/>
        <v>3513.51</v>
      </c>
      <c r="G124" s="1018">
        <f t="shared" si="6"/>
        <v>3525.2</v>
      </c>
      <c r="H124" s="1019"/>
      <c r="I124" s="1017">
        <f t="shared" si="7"/>
        <v>5.1226979712043761</v>
      </c>
      <c r="J124" s="191"/>
      <c r="K124" s="191"/>
      <c r="L124" s="191"/>
      <c r="M124" s="191"/>
      <c r="N124" s="191"/>
      <c r="O124" s="191"/>
      <c r="P124" s="191"/>
      <c r="Q124" s="191"/>
      <c r="R124" s="191"/>
      <c r="S124" s="191"/>
      <c r="T124" s="191"/>
      <c r="U124" s="191"/>
      <c r="V124" s="191"/>
      <c r="W124" s="191"/>
      <c r="X124" s="191"/>
      <c r="Y124" s="191"/>
      <c r="Z124" s="191"/>
      <c r="AA124" s="191"/>
      <c r="AB124" s="191"/>
      <c r="AC124" s="191"/>
      <c r="AD124" s="191"/>
      <c r="AE124" s="191"/>
      <c r="AF124" s="191"/>
      <c r="AG124" s="191"/>
      <c r="AH124" s="191"/>
      <c r="AI124" s="191"/>
      <c r="AJ124" s="191"/>
      <c r="AK124" s="191"/>
      <c r="AL124" s="191"/>
      <c r="AM124" s="191"/>
      <c r="AN124" s="191"/>
      <c r="AO124" s="191"/>
      <c r="AP124" s="191"/>
      <c r="AQ124" s="191"/>
      <c r="AR124" s="191"/>
      <c r="AS124" s="191"/>
      <c r="AT124" s="191"/>
      <c r="AU124" s="191"/>
      <c r="AV124" s="191"/>
      <c r="AW124" s="191"/>
      <c r="AX124" s="191"/>
      <c r="AY124" s="191"/>
      <c r="AZ124" s="191"/>
      <c r="BA124" s="191"/>
      <c r="BB124" s="191"/>
      <c r="BC124" s="191"/>
      <c r="BD124" s="191"/>
      <c r="BE124" s="191"/>
      <c r="BF124" s="191"/>
      <c r="BG124" s="191"/>
    </row>
    <row r="125" spans="1:59">
      <c r="A125" s="1258">
        <v>85</v>
      </c>
      <c r="B125" s="1179" t="s">
        <v>1728</v>
      </c>
      <c r="C125" s="1166">
        <v>11.67</v>
      </c>
      <c r="D125" s="1257"/>
      <c r="E125" s="1017">
        <f t="shared" si="5"/>
        <v>674.16</v>
      </c>
      <c r="F125" s="1018">
        <f t="shared" si="4"/>
        <v>3501.84</v>
      </c>
      <c r="G125" s="1018">
        <f t="shared" si="6"/>
        <v>3513.51</v>
      </c>
      <c r="H125" s="1019"/>
      <c r="I125" s="1017">
        <f t="shared" si="7"/>
        <v>5.2135491388344706</v>
      </c>
      <c r="J125" s="191"/>
      <c r="K125" s="191"/>
      <c r="L125" s="191"/>
      <c r="M125" s="191"/>
      <c r="N125" s="191"/>
      <c r="O125" s="191"/>
      <c r="P125" s="191"/>
      <c r="Q125" s="191"/>
      <c r="R125" s="191"/>
      <c r="S125" s="191"/>
      <c r="T125" s="191"/>
      <c r="U125" s="191"/>
      <c r="V125" s="191"/>
      <c r="W125" s="191"/>
      <c r="X125" s="191"/>
      <c r="Y125" s="191"/>
      <c r="Z125" s="191"/>
      <c r="AA125" s="191"/>
      <c r="AB125" s="191"/>
      <c r="AC125" s="191"/>
      <c r="AD125" s="191"/>
      <c r="AE125" s="191"/>
      <c r="AF125" s="191"/>
      <c r="AG125" s="191"/>
      <c r="AH125" s="191"/>
      <c r="AI125" s="191"/>
      <c r="AJ125" s="191"/>
      <c r="AK125" s="191"/>
      <c r="AL125" s="191"/>
      <c r="AM125" s="191"/>
      <c r="AN125" s="191"/>
      <c r="AO125" s="191"/>
      <c r="AP125" s="191"/>
      <c r="AQ125" s="191"/>
      <c r="AR125" s="191"/>
      <c r="AS125" s="191"/>
      <c r="AT125" s="191"/>
      <c r="AU125" s="191"/>
      <c r="AV125" s="191"/>
      <c r="AW125" s="191"/>
      <c r="AX125" s="191"/>
      <c r="AY125" s="191"/>
      <c r="AZ125" s="191"/>
      <c r="BA125" s="191"/>
      <c r="BB125" s="191"/>
      <c r="BC125" s="191"/>
      <c r="BD125" s="191"/>
      <c r="BE125" s="191"/>
      <c r="BF125" s="191"/>
      <c r="BG125" s="191"/>
    </row>
    <row r="126" spans="1:59">
      <c r="A126" s="1258">
        <v>86</v>
      </c>
      <c r="B126" s="1179" t="s">
        <v>1728</v>
      </c>
      <c r="C126" s="1166">
        <v>11.47</v>
      </c>
      <c r="D126" s="1257"/>
      <c r="E126" s="1017">
        <f t="shared" si="5"/>
        <v>685.63</v>
      </c>
      <c r="F126" s="1018">
        <f t="shared" si="4"/>
        <v>3490.37</v>
      </c>
      <c r="G126" s="1018">
        <f t="shared" si="6"/>
        <v>3501.84</v>
      </c>
      <c r="H126" s="1019"/>
      <c r="I126" s="1017">
        <f t="shared" si="7"/>
        <v>5.3028433027348294</v>
      </c>
      <c r="J126" s="191"/>
      <c r="K126" s="191"/>
      <c r="L126" s="191"/>
      <c r="M126" s="191"/>
      <c r="N126" s="191"/>
      <c r="O126" s="191"/>
      <c r="P126" s="191"/>
      <c r="Q126" s="191"/>
      <c r="R126" s="191"/>
      <c r="S126" s="191"/>
      <c r="T126" s="191"/>
      <c r="U126" s="191"/>
      <c r="V126" s="191"/>
      <c r="W126" s="191"/>
      <c r="X126" s="191"/>
      <c r="Y126" s="191"/>
      <c r="Z126" s="191"/>
      <c r="AA126" s="191"/>
      <c r="AB126" s="191"/>
      <c r="AC126" s="191"/>
      <c r="AD126" s="191"/>
      <c r="AE126" s="191"/>
      <c r="AF126" s="191"/>
      <c r="AG126" s="191"/>
      <c r="AH126" s="191"/>
      <c r="AI126" s="191"/>
      <c r="AJ126" s="191"/>
      <c r="AK126" s="191"/>
      <c r="AL126" s="191"/>
      <c r="AM126" s="191"/>
      <c r="AN126" s="191"/>
      <c r="AO126" s="191"/>
      <c r="AP126" s="191"/>
      <c r="AQ126" s="191"/>
      <c r="AR126" s="191"/>
      <c r="AS126" s="191"/>
      <c r="AT126" s="191"/>
      <c r="AU126" s="191"/>
      <c r="AV126" s="191"/>
      <c r="AW126" s="191"/>
      <c r="AX126" s="191"/>
      <c r="AY126" s="191"/>
      <c r="AZ126" s="191"/>
      <c r="BA126" s="191"/>
      <c r="BB126" s="191"/>
      <c r="BC126" s="191"/>
      <c r="BD126" s="191"/>
      <c r="BE126" s="191"/>
      <c r="BF126" s="191"/>
      <c r="BG126" s="191"/>
    </row>
    <row r="127" spans="1:59" ht="21">
      <c r="A127" s="1258">
        <v>87</v>
      </c>
      <c r="B127" s="1178" t="s">
        <v>1727</v>
      </c>
      <c r="C127" s="1168">
        <v>0.74</v>
      </c>
      <c r="D127" s="1257"/>
      <c r="E127" s="1017">
        <f t="shared" si="5"/>
        <v>686.37</v>
      </c>
      <c r="F127" s="1018">
        <f t="shared" si="4"/>
        <v>3489.63</v>
      </c>
      <c r="G127" s="1018">
        <f t="shared" si="6"/>
        <v>3490.37</v>
      </c>
      <c r="H127" s="1019"/>
      <c r="I127" s="1017">
        <f t="shared" si="7"/>
        <v>5.3086042165348521</v>
      </c>
      <c r="J127" s="191"/>
      <c r="K127" s="191"/>
      <c r="L127" s="191"/>
      <c r="M127" s="191"/>
      <c r="N127" s="191"/>
      <c r="O127" s="191"/>
      <c r="P127" s="191"/>
      <c r="Q127" s="191"/>
      <c r="R127" s="191"/>
      <c r="S127" s="191"/>
      <c r="T127" s="191"/>
      <c r="U127" s="191"/>
      <c r="V127" s="191"/>
      <c r="W127" s="191"/>
      <c r="X127" s="191"/>
      <c r="Y127" s="191"/>
      <c r="Z127" s="191"/>
      <c r="AA127" s="191"/>
      <c r="AB127" s="191"/>
      <c r="AC127" s="191"/>
      <c r="AD127" s="191"/>
      <c r="AE127" s="191"/>
      <c r="AF127" s="191"/>
      <c r="AG127" s="191"/>
      <c r="AH127" s="191"/>
      <c r="AI127" s="191"/>
      <c r="AJ127" s="191"/>
      <c r="AK127" s="191"/>
      <c r="AL127" s="191"/>
      <c r="AM127" s="191"/>
      <c r="AN127" s="191"/>
      <c r="AO127" s="191"/>
      <c r="AP127" s="191"/>
      <c r="AQ127" s="191"/>
      <c r="AR127" s="191"/>
      <c r="AS127" s="191"/>
      <c r="AT127" s="191"/>
      <c r="AU127" s="191"/>
      <c r="AV127" s="191"/>
      <c r="AW127" s="191"/>
      <c r="AX127" s="191"/>
      <c r="AY127" s="191"/>
      <c r="AZ127" s="191"/>
      <c r="BA127" s="191"/>
      <c r="BB127" s="191"/>
      <c r="BC127" s="191"/>
      <c r="BD127" s="191"/>
      <c r="BE127" s="191"/>
      <c r="BF127" s="191"/>
      <c r="BG127" s="191"/>
    </row>
    <row r="128" spans="1:59">
      <c r="A128" s="1258">
        <v>88</v>
      </c>
      <c r="B128" s="1179" t="s">
        <v>1728</v>
      </c>
      <c r="C128" s="1166">
        <v>11.65</v>
      </c>
      <c r="D128" s="1257"/>
      <c r="E128" s="1017">
        <f t="shared" si="5"/>
        <v>698.02</v>
      </c>
      <c r="F128" s="1018">
        <f t="shared" si="4"/>
        <v>3477.98</v>
      </c>
      <c r="G128" s="1018">
        <f t="shared" si="6"/>
        <v>3489.63</v>
      </c>
      <c r="H128" s="1019"/>
      <c r="I128" s="1017">
        <f t="shared" si="7"/>
        <v>5.3992996837919733</v>
      </c>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c r="AR128" s="191"/>
      <c r="AS128" s="191"/>
      <c r="AT128" s="191"/>
      <c r="AU128" s="191"/>
      <c r="AV128" s="191"/>
      <c r="AW128" s="191"/>
      <c r="AX128" s="191"/>
      <c r="AY128" s="191"/>
      <c r="AZ128" s="191"/>
      <c r="BA128" s="191"/>
      <c r="BB128" s="191"/>
      <c r="BC128" s="191"/>
      <c r="BD128" s="191"/>
      <c r="BE128" s="191"/>
      <c r="BF128" s="191"/>
      <c r="BG128" s="191"/>
    </row>
    <row r="129" spans="1:59">
      <c r="A129" s="1258">
        <v>89</v>
      </c>
      <c r="B129" s="1179" t="s">
        <v>1728</v>
      </c>
      <c r="C129" s="1166">
        <v>11.69</v>
      </c>
      <c r="D129" s="1257"/>
      <c r="E129" s="1017">
        <f t="shared" si="5"/>
        <v>709.71</v>
      </c>
      <c r="F129" s="1018">
        <f t="shared" si="4"/>
        <v>3466.29</v>
      </c>
      <c r="G129" s="1018">
        <f t="shared" si="6"/>
        <v>3477.98</v>
      </c>
      <c r="H129" s="1019"/>
      <c r="I129" s="1017">
        <f t="shared" si="7"/>
        <v>5.490306551795042</v>
      </c>
      <c r="J129" s="191"/>
      <c r="K129" s="191"/>
      <c r="L129" s="191"/>
      <c r="M129" s="191"/>
      <c r="N129" s="191"/>
      <c r="O129" s="191"/>
      <c r="P129" s="191"/>
      <c r="Q129" s="191"/>
      <c r="R129" s="191"/>
      <c r="S129" s="191"/>
      <c r="T129" s="191"/>
      <c r="U129" s="191"/>
      <c r="V129" s="191"/>
      <c r="W129" s="191"/>
      <c r="X129" s="191"/>
      <c r="Y129" s="191"/>
      <c r="Z129" s="191"/>
      <c r="AA129" s="191"/>
      <c r="AB129" s="191"/>
      <c r="AC129" s="191"/>
      <c r="AD129" s="191"/>
      <c r="AE129" s="191"/>
      <c r="AF129" s="191"/>
      <c r="AG129" s="191"/>
      <c r="AH129" s="191"/>
      <c r="AI129" s="191"/>
      <c r="AJ129" s="191"/>
      <c r="AK129" s="191"/>
      <c r="AL129" s="191"/>
      <c r="AM129" s="191"/>
      <c r="AN129" s="191"/>
      <c r="AO129" s="191"/>
      <c r="AP129" s="191"/>
      <c r="AQ129" s="191"/>
      <c r="AR129" s="191"/>
      <c r="AS129" s="191"/>
      <c r="AT129" s="191"/>
      <c r="AU129" s="191"/>
      <c r="AV129" s="191"/>
      <c r="AW129" s="191"/>
      <c r="AX129" s="191"/>
      <c r="AY129" s="191"/>
      <c r="AZ129" s="191"/>
      <c r="BA129" s="191"/>
      <c r="BB129" s="191"/>
      <c r="BC129" s="191"/>
      <c r="BD129" s="191"/>
      <c r="BE129" s="191"/>
      <c r="BF129" s="191"/>
      <c r="BG129" s="191"/>
    </row>
    <row r="130" spans="1:59" ht="21">
      <c r="A130" s="1258">
        <v>90</v>
      </c>
      <c r="B130" s="1180" t="s">
        <v>1741</v>
      </c>
      <c r="C130" s="1167">
        <v>0.64</v>
      </c>
      <c r="D130" s="1257"/>
      <c r="E130" s="1017">
        <f t="shared" si="5"/>
        <v>710.35</v>
      </c>
      <c r="F130" s="1018">
        <f t="shared" si="4"/>
        <v>3465.65</v>
      </c>
      <c r="G130" s="1018">
        <f t="shared" si="6"/>
        <v>3466.29</v>
      </c>
      <c r="H130" s="1019"/>
      <c r="I130" s="1017">
        <f t="shared" si="7"/>
        <v>5.4952889637301974</v>
      </c>
      <c r="J130" s="191"/>
      <c r="K130" s="191"/>
      <c r="L130" s="191"/>
      <c r="M130" s="191"/>
      <c r="N130" s="191"/>
      <c r="O130" s="191"/>
      <c r="P130" s="191"/>
      <c r="Q130" s="191"/>
      <c r="R130" s="191"/>
      <c r="S130" s="191"/>
      <c r="T130" s="191"/>
      <c r="U130" s="191"/>
      <c r="V130" s="191"/>
      <c r="W130" s="191"/>
      <c r="X130" s="191"/>
      <c r="Y130" s="191"/>
      <c r="Z130" s="191"/>
      <c r="AA130" s="191"/>
      <c r="AB130" s="191"/>
      <c r="AC130" s="191"/>
      <c r="AD130" s="191"/>
      <c r="AE130" s="191"/>
      <c r="AF130" s="191"/>
      <c r="AG130" s="191"/>
      <c r="AH130" s="191"/>
      <c r="AI130" s="191"/>
      <c r="AJ130" s="191"/>
      <c r="AK130" s="191"/>
      <c r="AL130" s="191"/>
      <c r="AM130" s="191"/>
      <c r="AN130" s="191"/>
      <c r="AO130" s="191"/>
      <c r="AP130" s="191"/>
      <c r="AQ130" s="191"/>
      <c r="AR130" s="191"/>
      <c r="AS130" s="191"/>
      <c r="AT130" s="191"/>
      <c r="AU130" s="191"/>
      <c r="AV130" s="191"/>
      <c r="AW130" s="191"/>
      <c r="AX130" s="191"/>
      <c r="AY130" s="191"/>
      <c r="AZ130" s="191"/>
      <c r="BA130" s="191"/>
      <c r="BB130" s="191"/>
      <c r="BC130" s="191"/>
      <c r="BD130" s="191"/>
      <c r="BE130" s="191"/>
      <c r="BF130" s="191"/>
      <c r="BG130" s="191"/>
    </row>
    <row r="131" spans="1:59">
      <c r="A131" s="1258">
        <v>91</v>
      </c>
      <c r="B131" s="1179" t="s">
        <v>1728</v>
      </c>
      <c r="C131" s="1166">
        <v>11.58</v>
      </c>
      <c r="D131" s="1257"/>
      <c r="E131" s="1017">
        <f t="shared" si="5"/>
        <v>721.93000000000006</v>
      </c>
      <c r="F131" s="1018">
        <f t="shared" si="4"/>
        <v>3454.0699999999997</v>
      </c>
      <c r="G131" s="1018">
        <f t="shared" si="6"/>
        <v>3465.65</v>
      </c>
      <c r="H131" s="1019"/>
      <c r="I131" s="1017">
        <f t="shared" si="7"/>
        <v>5.5854394796819111</v>
      </c>
      <c r="J131" s="191"/>
      <c r="K131" s="191"/>
      <c r="L131" s="191"/>
      <c r="M131" s="191"/>
      <c r="N131" s="191"/>
      <c r="O131" s="191"/>
      <c r="P131" s="191"/>
      <c r="Q131" s="191"/>
      <c r="R131" s="191"/>
      <c r="S131" s="191"/>
      <c r="T131" s="191"/>
      <c r="U131" s="191"/>
      <c r="V131" s="191"/>
      <c r="W131" s="191"/>
      <c r="X131" s="191"/>
      <c r="Y131" s="191"/>
      <c r="Z131" s="191"/>
      <c r="AA131" s="191"/>
      <c r="AB131" s="191"/>
      <c r="AC131" s="191"/>
      <c r="AD131" s="191"/>
      <c r="AE131" s="191"/>
      <c r="AF131" s="191"/>
      <c r="AG131" s="191"/>
      <c r="AH131" s="191"/>
      <c r="AI131" s="191"/>
      <c r="AJ131" s="191"/>
      <c r="AK131" s="191"/>
      <c r="AL131" s="191"/>
      <c r="AM131" s="191"/>
      <c r="AN131" s="191"/>
      <c r="AO131" s="191"/>
      <c r="AP131" s="191"/>
      <c r="AQ131" s="191"/>
      <c r="AR131" s="191"/>
      <c r="AS131" s="191"/>
      <c r="AT131" s="191"/>
      <c r="AU131" s="191"/>
      <c r="AV131" s="191"/>
      <c r="AW131" s="191"/>
      <c r="AX131" s="191"/>
      <c r="AY131" s="191"/>
      <c r="AZ131" s="191"/>
      <c r="BA131" s="191"/>
      <c r="BB131" s="191"/>
      <c r="BC131" s="191"/>
      <c r="BD131" s="191"/>
      <c r="BE131" s="191"/>
      <c r="BF131" s="191"/>
      <c r="BG131" s="191"/>
    </row>
    <row r="132" spans="1:59">
      <c r="A132" s="1258">
        <v>92</v>
      </c>
      <c r="B132" s="1179" t="s">
        <v>1728</v>
      </c>
      <c r="C132" s="1166">
        <v>11.31</v>
      </c>
      <c r="D132" s="1257"/>
      <c r="E132" s="1017">
        <f t="shared" si="5"/>
        <v>733.24</v>
      </c>
      <c r="F132" s="1018">
        <f t="shared" si="4"/>
        <v>3442.76</v>
      </c>
      <c r="G132" s="1018">
        <f t="shared" si="6"/>
        <v>3454.0699999999997</v>
      </c>
      <c r="H132" s="1019"/>
      <c r="I132" s="1017">
        <f t="shared" si="7"/>
        <v>5.6734880405984809</v>
      </c>
      <c r="J132" s="191"/>
      <c r="K132" s="191"/>
      <c r="L132" s="191"/>
      <c r="M132" s="191"/>
      <c r="N132" s="191"/>
      <c r="O132" s="191"/>
      <c r="P132" s="191"/>
      <c r="Q132" s="191"/>
      <c r="R132" s="191"/>
      <c r="S132" s="191"/>
      <c r="T132" s="191"/>
      <c r="U132" s="191"/>
      <c r="V132" s="191"/>
      <c r="W132" s="191"/>
      <c r="X132" s="191"/>
      <c r="Y132" s="191"/>
      <c r="Z132" s="191"/>
      <c r="AA132" s="191"/>
      <c r="AB132" s="191"/>
      <c r="AC132" s="191"/>
      <c r="AD132" s="191"/>
      <c r="AE132" s="191"/>
      <c r="AF132" s="191"/>
      <c r="AG132" s="191"/>
      <c r="AH132" s="191"/>
      <c r="AI132" s="191"/>
      <c r="AJ132" s="191"/>
      <c r="AK132" s="191"/>
      <c r="AL132" s="191"/>
      <c r="AM132" s="191"/>
      <c r="AN132" s="191"/>
      <c r="AO132" s="191"/>
      <c r="AP132" s="191"/>
      <c r="AQ132" s="191"/>
      <c r="AR132" s="191"/>
      <c r="AS132" s="191"/>
      <c r="AT132" s="191"/>
      <c r="AU132" s="191"/>
      <c r="AV132" s="191"/>
      <c r="AW132" s="191"/>
      <c r="AX132" s="191"/>
      <c r="AY132" s="191"/>
      <c r="AZ132" s="191"/>
      <c r="BA132" s="191"/>
      <c r="BB132" s="191"/>
      <c r="BC132" s="191"/>
      <c r="BD132" s="191"/>
      <c r="BE132" s="191"/>
      <c r="BF132" s="191"/>
      <c r="BG132" s="191"/>
    </row>
    <row r="133" spans="1:59" ht="21">
      <c r="A133" s="1258">
        <v>93</v>
      </c>
      <c r="B133" s="1178" t="s">
        <v>1727</v>
      </c>
      <c r="C133" s="1168">
        <v>0.74</v>
      </c>
      <c r="D133" s="1257"/>
      <c r="E133" s="1017">
        <f t="shared" si="5"/>
        <v>733.98</v>
      </c>
      <c r="F133" s="1018">
        <f t="shared" si="4"/>
        <v>3442.02</v>
      </c>
      <c r="G133" s="1018">
        <f t="shared" si="6"/>
        <v>3442.76</v>
      </c>
      <c r="H133" s="1019"/>
      <c r="I133" s="1017">
        <f t="shared" si="7"/>
        <v>5.6792489543985036</v>
      </c>
      <c r="J133" s="191"/>
      <c r="K133" s="191"/>
      <c r="L133" s="191"/>
      <c r="M133" s="191"/>
      <c r="N133" s="191"/>
      <c r="O133" s="191"/>
      <c r="P133" s="191"/>
      <c r="Q133" s="191"/>
      <c r="R133" s="191"/>
      <c r="S133" s="191"/>
      <c r="T133" s="191"/>
      <c r="U133" s="191"/>
      <c r="V133" s="191"/>
      <c r="W133" s="191"/>
      <c r="X133" s="191"/>
      <c r="Y133" s="191"/>
      <c r="Z133" s="191"/>
      <c r="AA133" s="191"/>
      <c r="AB133" s="191"/>
      <c r="AC133" s="191"/>
      <c r="AD133" s="191"/>
      <c r="AE133" s="191"/>
      <c r="AF133" s="191"/>
      <c r="AG133" s="191"/>
      <c r="AH133" s="191"/>
      <c r="AI133" s="191"/>
      <c r="AJ133" s="191"/>
      <c r="AK133" s="191"/>
      <c r="AL133" s="191"/>
      <c r="AM133" s="191"/>
      <c r="AN133" s="191"/>
      <c r="AO133" s="191"/>
      <c r="AP133" s="191"/>
      <c r="AQ133" s="191"/>
      <c r="AR133" s="191"/>
      <c r="AS133" s="191"/>
      <c r="AT133" s="191"/>
      <c r="AU133" s="191"/>
      <c r="AV133" s="191"/>
      <c r="AW133" s="191"/>
      <c r="AX133" s="191"/>
      <c r="AY133" s="191"/>
      <c r="AZ133" s="191"/>
      <c r="BA133" s="191"/>
      <c r="BB133" s="191"/>
      <c r="BC133" s="191"/>
      <c r="BD133" s="191"/>
      <c r="BE133" s="191"/>
      <c r="BF133" s="191"/>
      <c r="BG133" s="191"/>
    </row>
    <row r="134" spans="1:59">
      <c r="A134" s="1258">
        <v>94</v>
      </c>
      <c r="B134" s="1179" t="s">
        <v>1728</v>
      </c>
      <c r="C134" s="1166">
        <v>11.64</v>
      </c>
      <c r="D134" s="1257"/>
      <c r="E134" s="1017">
        <f t="shared" si="5"/>
        <v>745.62</v>
      </c>
      <c r="F134" s="1018">
        <f t="shared" si="4"/>
        <v>3430.38</v>
      </c>
      <c r="G134" s="1018">
        <f t="shared" si="6"/>
        <v>3442.02</v>
      </c>
      <c r="H134" s="1019"/>
      <c r="I134" s="1017">
        <f t="shared" si="7"/>
        <v>5.7698665714691382</v>
      </c>
      <c r="J134" s="191"/>
      <c r="K134" s="191"/>
      <c r="L134" s="191"/>
      <c r="M134" s="191"/>
      <c r="N134" s="191"/>
      <c r="O134" s="191"/>
      <c r="P134" s="191"/>
      <c r="Q134" s="191"/>
      <c r="R134" s="191"/>
      <c r="S134" s="191"/>
      <c r="T134" s="191"/>
      <c r="U134" s="191"/>
      <c r="V134" s="191"/>
      <c r="W134" s="191"/>
      <c r="X134" s="191"/>
      <c r="Y134" s="191"/>
      <c r="Z134" s="191"/>
      <c r="AA134" s="191"/>
      <c r="AB134" s="191"/>
      <c r="AC134" s="191"/>
      <c r="AD134" s="191"/>
      <c r="AE134" s="191"/>
      <c r="AF134" s="191"/>
      <c r="AG134" s="191"/>
      <c r="AH134" s="191"/>
      <c r="AI134" s="191"/>
      <c r="AJ134" s="191"/>
      <c r="AK134" s="191"/>
      <c r="AL134" s="191"/>
      <c r="AM134" s="191"/>
      <c r="AN134" s="191"/>
      <c r="AO134" s="191"/>
      <c r="AP134" s="191"/>
      <c r="AQ134" s="191"/>
      <c r="AR134" s="191"/>
      <c r="AS134" s="191"/>
      <c r="AT134" s="191"/>
      <c r="AU134" s="191"/>
      <c r="AV134" s="191"/>
      <c r="AW134" s="191"/>
      <c r="AX134" s="191"/>
      <c r="AY134" s="191"/>
      <c r="AZ134" s="191"/>
      <c r="BA134" s="191"/>
      <c r="BB134" s="191"/>
      <c r="BC134" s="191"/>
      <c r="BD134" s="191"/>
      <c r="BE134" s="191"/>
      <c r="BF134" s="191"/>
      <c r="BG134" s="191"/>
    </row>
    <row r="135" spans="1:59">
      <c r="A135" s="1258">
        <v>95</v>
      </c>
      <c r="B135" s="1179" t="s">
        <v>1728</v>
      </c>
      <c r="C135" s="1166">
        <v>11.67</v>
      </c>
      <c r="D135" s="1257"/>
      <c r="E135" s="1017">
        <f t="shared" si="5"/>
        <v>757.29</v>
      </c>
      <c r="F135" s="1018">
        <f t="shared" si="4"/>
        <v>3418.71</v>
      </c>
      <c r="G135" s="1018">
        <f t="shared" si="6"/>
        <v>3430.38</v>
      </c>
      <c r="H135" s="1019"/>
      <c r="I135" s="1017">
        <f t="shared" si="7"/>
        <v>5.8607177390992327</v>
      </c>
      <c r="J135" s="191"/>
      <c r="K135" s="191"/>
      <c r="L135" s="191"/>
      <c r="M135" s="191"/>
      <c r="N135" s="191"/>
      <c r="O135" s="191"/>
      <c r="P135" s="191"/>
      <c r="Q135" s="191"/>
      <c r="R135" s="191"/>
      <c r="S135" s="191"/>
      <c r="T135" s="191"/>
      <c r="U135" s="191"/>
      <c r="V135" s="191"/>
      <c r="W135" s="191"/>
      <c r="X135" s="191"/>
      <c r="Y135" s="191"/>
      <c r="Z135" s="191"/>
      <c r="AA135" s="191"/>
      <c r="AB135" s="191"/>
      <c r="AC135" s="191"/>
      <c r="AD135" s="191"/>
      <c r="AE135" s="191"/>
      <c r="AF135" s="191"/>
      <c r="AG135" s="191"/>
      <c r="AH135" s="191"/>
      <c r="AI135" s="191"/>
      <c r="AJ135" s="191"/>
      <c r="AK135" s="191"/>
      <c r="AL135" s="191"/>
      <c r="AM135" s="191"/>
      <c r="AN135" s="191"/>
      <c r="AO135" s="191"/>
      <c r="AP135" s="191"/>
      <c r="AQ135" s="191"/>
      <c r="AR135" s="191"/>
      <c r="AS135" s="191"/>
      <c r="AT135" s="191"/>
      <c r="AU135" s="191"/>
      <c r="AV135" s="191"/>
      <c r="AW135" s="191"/>
      <c r="AX135" s="191"/>
      <c r="AY135" s="191"/>
      <c r="AZ135" s="191"/>
      <c r="BA135" s="191"/>
      <c r="BB135" s="191"/>
      <c r="BC135" s="191"/>
      <c r="BD135" s="191"/>
      <c r="BE135" s="191"/>
      <c r="BF135" s="191"/>
      <c r="BG135" s="191"/>
    </row>
    <row r="136" spans="1:59" ht="21">
      <c r="A136" s="1258">
        <v>96</v>
      </c>
      <c r="B136" s="1180" t="s">
        <v>1742</v>
      </c>
      <c r="C136" s="1167">
        <v>0.64</v>
      </c>
      <c r="D136" s="1257"/>
      <c r="E136" s="1017">
        <f t="shared" si="5"/>
        <v>757.93</v>
      </c>
      <c r="F136" s="1018">
        <f t="shared" si="4"/>
        <v>3418.07</v>
      </c>
      <c r="G136" s="1018">
        <f t="shared" si="6"/>
        <v>3418.71</v>
      </c>
      <c r="H136" s="1019"/>
      <c r="I136" s="1017">
        <f t="shared" si="7"/>
        <v>5.865700151034388</v>
      </c>
      <c r="J136" s="191"/>
      <c r="K136" s="191"/>
      <c r="L136" s="191"/>
      <c r="M136" s="191"/>
      <c r="N136" s="191"/>
      <c r="O136" s="191"/>
      <c r="P136" s="191"/>
      <c r="Q136" s="191"/>
      <c r="R136" s="191"/>
      <c r="S136" s="191"/>
      <c r="T136" s="191"/>
      <c r="U136" s="191"/>
      <c r="V136" s="191"/>
      <c r="W136" s="191"/>
      <c r="X136" s="191"/>
      <c r="Y136" s="191"/>
      <c r="Z136" s="191"/>
      <c r="AA136" s="191"/>
      <c r="AB136" s="191"/>
      <c r="AC136" s="191"/>
      <c r="AD136" s="191"/>
      <c r="AE136" s="191"/>
      <c r="AF136" s="191"/>
      <c r="AG136" s="191"/>
      <c r="AH136" s="191"/>
      <c r="AI136" s="191"/>
      <c r="AJ136" s="191"/>
      <c r="AK136" s="191"/>
      <c r="AL136" s="191"/>
      <c r="AM136" s="191"/>
      <c r="AN136" s="191"/>
      <c r="AO136" s="191"/>
      <c r="AP136" s="191"/>
      <c r="AQ136" s="191"/>
      <c r="AR136" s="191"/>
      <c r="AS136" s="191"/>
      <c r="AT136" s="191"/>
      <c r="AU136" s="191"/>
      <c r="AV136" s="191"/>
      <c r="AW136" s="191"/>
      <c r="AX136" s="191"/>
      <c r="AY136" s="191"/>
      <c r="AZ136" s="191"/>
      <c r="BA136" s="191"/>
      <c r="BB136" s="191"/>
      <c r="BC136" s="191"/>
      <c r="BD136" s="191"/>
      <c r="BE136" s="191"/>
      <c r="BF136" s="191"/>
      <c r="BG136" s="191"/>
    </row>
    <row r="137" spans="1:59">
      <c r="A137" s="1258">
        <v>97</v>
      </c>
      <c r="B137" s="1179" t="s">
        <v>1728</v>
      </c>
      <c r="C137" s="1166">
        <v>11.11</v>
      </c>
      <c r="D137" s="1257"/>
      <c r="E137" s="1017">
        <f t="shared" si="5"/>
        <v>769.04</v>
      </c>
      <c r="F137" s="1018">
        <f t="shared" si="4"/>
        <v>3406.96</v>
      </c>
      <c r="G137" s="1018">
        <f t="shared" si="6"/>
        <v>3418.07</v>
      </c>
      <c r="H137" s="1019"/>
      <c r="I137" s="1017">
        <f t="shared" si="7"/>
        <v>5.9521917082212221</v>
      </c>
      <c r="J137" s="191"/>
      <c r="K137" s="191"/>
      <c r="L137" s="191"/>
      <c r="M137" s="191"/>
      <c r="N137" s="191"/>
      <c r="O137" s="191"/>
      <c r="P137" s="191"/>
      <c r="Q137" s="191"/>
      <c r="R137" s="191"/>
      <c r="S137" s="191"/>
      <c r="T137" s="191"/>
      <c r="U137" s="191"/>
      <c r="V137" s="191"/>
      <c r="W137" s="191"/>
      <c r="X137" s="191"/>
      <c r="Y137" s="191"/>
      <c r="Z137" s="191"/>
      <c r="AA137" s="191"/>
      <c r="AB137" s="191"/>
      <c r="AC137" s="191"/>
      <c r="AD137" s="191"/>
      <c r="AE137" s="191"/>
      <c r="AF137" s="191"/>
      <c r="AG137" s="191"/>
      <c r="AH137" s="191"/>
      <c r="AI137" s="191"/>
      <c r="AJ137" s="191"/>
      <c r="AK137" s="191"/>
      <c r="AL137" s="191"/>
      <c r="AM137" s="191"/>
      <c r="AN137" s="191"/>
      <c r="AO137" s="191"/>
      <c r="AP137" s="191"/>
      <c r="AQ137" s="191"/>
      <c r="AR137" s="191"/>
      <c r="AS137" s="191"/>
      <c r="AT137" s="191"/>
      <c r="AU137" s="191"/>
      <c r="AV137" s="191"/>
      <c r="AW137" s="191"/>
      <c r="AX137" s="191"/>
      <c r="AY137" s="191"/>
      <c r="AZ137" s="191"/>
      <c r="BA137" s="191"/>
      <c r="BB137" s="191"/>
      <c r="BC137" s="191"/>
      <c r="BD137" s="191"/>
      <c r="BE137" s="191"/>
      <c r="BF137" s="191"/>
      <c r="BG137" s="191"/>
    </row>
    <row r="138" spans="1:59">
      <c r="A138" s="1258">
        <v>98</v>
      </c>
      <c r="B138" s="1179" t="s">
        <v>1728</v>
      </c>
      <c r="C138" s="1166">
        <v>11.45</v>
      </c>
      <c r="D138" s="1257"/>
      <c r="E138" s="1017">
        <f t="shared" si="5"/>
        <v>780.49</v>
      </c>
      <c r="F138" s="1018">
        <f t="shared" si="4"/>
        <v>3395.51</v>
      </c>
      <c r="G138" s="1018">
        <f t="shared" si="6"/>
        <v>3406.96</v>
      </c>
      <c r="H138" s="1019"/>
      <c r="I138" s="1017">
        <f t="shared" si="7"/>
        <v>6.0413301717486076</v>
      </c>
      <c r="J138" s="191"/>
      <c r="K138" s="191"/>
      <c r="L138" s="191"/>
      <c r="M138" s="191"/>
      <c r="N138" s="191"/>
      <c r="O138" s="191"/>
      <c r="P138" s="191"/>
      <c r="Q138" s="191"/>
      <c r="R138" s="191"/>
      <c r="S138" s="191"/>
      <c r="T138" s="191"/>
      <c r="U138" s="191"/>
      <c r="V138" s="191"/>
      <c r="W138" s="191"/>
      <c r="X138" s="191"/>
      <c r="Y138" s="191"/>
      <c r="Z138" s="191"/>
      <c r="AA138" s="191"/>
      <c r="AB138" s="191"/>
      <c r="AC138" s="191"/>
      <c r="AD138" s="191"/>
      <c r="AE138" s="191"/>
      <c r="AF138" s="191"/>
      <c r="AG138" s="191"/>
      <c r="AH138" s="191"/>
      <c r="AI138" s="191"/>
      <c r="AJ138" s="191"/>
      <c r="AK138" s="191"/>
      <c r="AL138" s="191"/>
      <c r="AM138" s="191"/>
      <c r="AN138" s="191"/>
      <c r="AO138" s="191"/>
      <c r="AP138" s="191"/>
      <c r="AQ138" s="191"/>
      <c r="AR138" s="191"/>
      <c r="AS138" s="191"/>
      <c r="AT138" s="191"/>
      <c r="AU138" s="191"/>
      <c r="AV138" s="191"/>
      <c r="AW138" s="191"/>
      <c r="AX138" s="191"/>
      <c r="AY138" s="191"/>
      <c r="AZ138" s="191"/>
      <c r="BA138" s="191"/>
      <c r="BB138" s="191"/>
      <c r="BC138" s="191"/>
      <c r="BD138" s="191"/>
      <c r="BE138" s="191"/>
      <c r="BF138" s="191"/>
      <c r="BG138" s="191"/>
    </row>
    <row r="139" spans="1:59">
      <c r="A139" s="1258">
        <v>99</v>
      </c>
      <c r="B139" s="1179" t="s">
        <v>1728</v>
      </c>
      <c r="C139" s="1166">
        <v>11.66</v>
      </c>
      <c r="D139" s="1257"/>
      <c r="E139" s="1017">
        <f t="shared" si="5"/>
        <v>792.15</v>
      </c>
      <c r="F139" s="1018">
        <f t="shared" si="4"/>
        <v>3383.85</v>
      </c>
      <c r="G139" s="1018">
        <f t="shared" si="6"/>
        <v>3395.51</v>
      </c>
      <c r="H139" s="1019"/>
      <c r="I139" s="1017">
        <f t="shared" si="7"/>
        <v>6.1321034891922155</v>
      </c>
      <c r="J139" s="191"/>
      <c r="K139" s="191"/>
      <c r="L139" s="191"/>
      <c r="M139" s="191"/>
      <c r="N139" s="191"/>
      <c r="O139" s="191"/>
      <c r="P139" s="191"/>
      <c r="Q139" s="191"/>
      <c r="R139" s="191"/>
      <c r="S139" s="191"/>
      <c r="T139" s="191"/>
      <c r="U139" s="191"/>
      <c r="V139" s="191"/>
      <c r="W139" s="191"/>
      <c r="X139" s="191"/>
      <c r="Y139" s="191"/>
      <c r="Z139" s="191"/>
      <c r="AA139" s="191"/>
      <c r="AB139" s="191"/>
      <c r="AC139" s="191"/>
      <c r="AD139" s="191"/>
      <c r="AE139" s="191"/>
      <c r="AF139" s="191"/>
      <c r="AG139" s="191"/>
      <c r="AH139" s="191"/>
      <c r="AI139" s="191"/>
      <c r="AJ139" s="191"/>
      <c r="AK139" s="191"/>
      <c r="AL139" s="191"/>
      <c r="AM139" s="191"/>
      <c r="AN139" s="191"/>
      <c r="AO139" s="191"/>
      <c r="AP139" s="191"/>
      <c r="AQ139" s="191"/>
      <c r="AR139" s="191"/>
      <c r="AS139" s="191"/>
      <c r="AT139" s="191"/>
      <c r="AU139" s="191"/>
      <c r="AV139" s="191"/>
      <c r="AW139" s="191"/>
      <c r="AX139" s="191"/>
      <c r="AY139" s="191"/>
      <c r="AZ139" s="191"/>
      <c r="BA139" s="191"/>
      <c r="BB139" s="191"/>
      <c r="BC139" s="191"/>
      <c r="BD139" s="191"/>
      <c r="BE139" s="191"/>
      <c r="BF139" s="191"/>
      <c r="BG139" s="191"/>
    </row>
    <row r="140" spans="1:59" ht="21">
      <c r="A140" s="1258">
        <v>100</v>
      </c>
      <c r="B140" s="1178" t="s">
        <v>1727</v>
      </c>
      <c r="C140" s="1168">
        <v>0.74</v>
      </c>
      <c r="D140" s="1257"/>
      <c r="E140" s="1017">
        <f t="shared" si="5"/>
        <v>792.89</v>
      </c>
      <c r="F140" s="1018">
        <f t="shared" si="4"/>
        <v>3383.11</v>
      </c>
      <c r="G140" s="1018">
        <f t="shared" si="6"/>
        <v>3383.85</v>
      </c>
      <c r="H140" s="1019"/>
      <c r="I140" s="1017">
        <f t="shared" si="7"/>
        <v>6.1378644029922382</v>
      </c>
      <c r="J140" s="191"/>
      <c r="K140" s="191"/>
      <c r="L140" s="191"/>
      <c r="M140" s="191"/>
      <c r="N140" s="191"/>
      <c r="O140" s="191"/>
      <c r="P140" s="191"/>
      <c r="Q140" s="191"/>
      <c r="R140" s="191"/>
      <c r="S140" s="191"/>
      <c r="T140" s="191"/>
      <c r="U140" s="191"/>
      <c r="V140" s="191"/>
      <c r="W140" s="191"/>
      <c r="X140" s="191"/>
      <c r="Y140" s="191"/>
      <c r="Z140" s="191"/>
      <c r="AA140" s="191"/>
      <c r="AB140" s="191"/>
      <c r="AC140" s="191"/>
      <c r="AD140" s="191"/>
      <c r="AE140" s="191"/>
      <c r="AF140" s="191"/>
      <c r="AG140" s="191"/>
      <c r="AH140" s="191"/>
      <c r="AI140" s="191"/>
      <c r="AJ140" s="191"/>
      <c r="AK140" s="191"/>
      <c r="AL140" s="191"/>
      <c r="AM140" s="191"/>
      <c r="AN140" s="191"/>
      <c r="AO140" s="191"/>
      <c r="AP140" s="191"/>
      <c r="AQ140" s="191"/>
      <c r="AR140" s="191"/>
      <c r="AS140" s="191"/>
      <c r="AT140" s="191"/>
      <c r="AU140" s="191"/>
      <c r="AV140" s="191"/>
      <c r="AW140" s="191"/>
      <c r="AX140" s="191"/>
      <c r="AY140" s="191"/>
      <c r="AZ140" s="191"/>
      <c r="BA140" s="191"/>
      <c r="BB140" s="191"/>
      <c r="BC140" s="191"/>
      <c r="BD140" s="191"/>
      <c r="BE140" s="191"/>
      <c r="BF140" s="191"/>
      <c r="BG140" s="191"/>
    </row>
    <row r="141" spans="1:59">
      <c r="A141" s="1258">
        <v>101</v>
      </c>
      <c r="B141" s="1179" t="s">
        <v>1728</v>
      </c>
      <c r="C141" s="1166">
        <v>11.68</v>
      </c>
      <c r="D141" s="1257"/>
      <c r="E141" s="1017">
        <f t="shared" si="5"/>
        <v>804.56999999999994</v>
      </c>
      <c r="F141" s="1018">
        <f t="shared" si="4"/>
        <v>3371.4300000000003</v>
      </c>
      <c r="G141" s="1018">
        <f t="shared" si="6"/>
        <v>3383.11</v>
      </c>
      <c r="H141" s="1019"/>
      <c r="I141" s="1017">
        <f t="shared" si="7"/>
        <v>6.2287934208088203</v>
      </c>
      <c r="J141" s="191"/>
      <c r="K141" s="191"/>
      <c r="L141" s="191"/>
      <c r="M141" s="191"/>
      <c r="N141" s="191"/>
      <c r="O141" s="191"/>
      <c r="P141" s="191"/>
      <c r="Q141" s="191"/>
      <c r="R141" s="191"/>
      <c r="S141" s="191"/>
      <c r="T141" s="191"/>
      <c r="U141" s="191"/>
      <c r="V141" s="191"/>
      <c r="W141" s="191"/>
      <c r="X141" s="191"/>
      <c r="Y141" s="191"/>
      <c r="Z141" s="191"/>
      <c r="AA141" s="191"/>
      <c r="AB141" s="191"/>
      <c r="AC141" s="191"/>
      <c r="AD141" s="191"/>
      <c r="AE141" s="191"/>
      <c r="AF141" s="191"/>
      <c r="AG141" s="191"/>
      <c r="AH141" s="191"/>
      <c r="AI141" s="191"/>
      <c r="AJ141" s="191"/>
      <c r="AK141" s="191"/>
      <c r="AL141" s="191"/>
      <c r="AM141" s="191"/>
      <c r="AN141" s="191"/>
      <c r="AO141" s="191"/>
      <c r="AP141" s="191"/>
      <c r="AQ141" s="191"/>
      <c r="AR141" s="191"/>
      <c r="AS141" s="191"/>
      <c r="AT141" s="191"/>
      <c r="AU141" s="191"/>
      <c r="AV141" s="191"/>
      <c r="AW141" s="191"/>
      <c r="AX141" s="191"/>
      <c r="AY141" s="191"/>
      <c r="AZ141" s="191"/>
      <c r="BA141" s="191"/>
      <c r="BB141" s="191"/>
      <c r="BC141" s="191"/>
      <c r="BD141" s="191"/>
      <c r="BE141" s="191"/>
      <c r="BF141" s="191"/>
      <c r="BG141" s="191"/>
    </row>
    <row r="142" spans="1:59">
      <c r="A142" s="1258">
        <v>102</v>
      </c>
      <c r="B142" s="1179" t="s">
        <v>1728</v>
      </c>
      <c r="C142" s="1166">
        <v>11.42</v>
      </c>
      <c r="D142" s="1257"/>
      <c r="E142" s="1017">
        <f t="shared" si="5"/>
        <v>815.9899999999999</v>
      </c>
      <c r="F142" s="1018">
        <f t="shared" si="4"/>
        <v>3360.01</v>
      </c>
      <c r="G142" s="1018">
        <f t="shared" si="6"/>
        <v>3371.4300000000003</v>
      </c>
      <c r="H142" s="1019"/>
      <c r="I142" s="1017">
        <f t="shared" si="7"/>
        <v>6.3176983337767449</v>
      </c>
      <c r="J142" s="191"/>
      <c r="K142" s="191"/>
      <c r="L142" s="191"/>
      <c r="M142" s="191"/>
      <c r="N142" s="191"/>
      <c r="O142" s="191"/>
      <c r="P142" s="191"/>
      <c r="Q142" s="191"/>
      <c r="R142" s="191"/>
      <c r="S142" s="191"/>
      <c r="T142" s="191"/>
      <c r="U142" s="191"/>
      <c r="V142" s="191"/>
      <c r="W142" s="191"/>
      <c r="X142" s="191"/>
      <c r="Y142" s="191"/>
      <c r="Z142" s="191"/>
      <c r="AA142" s="191"/>
      <c r="AB142" s="191"/>
      <c r="AC142" s="191"/>
      <c r="AD142" s="191"/>
      <c r="AE142" s="191"/>
      <c r="AF142" s="191"/>
      <c r="AG142" s="191"/>
      <c r="AH142" s="191"/>
      <c r="AI142" s="191"/>
      <c r="AJ142" s="191"/>
      <c r="AK142" s="191"/>
      <c r="AL142" s="191"/>
      <c r="AM142" s="191"/>
      <c r="AN142" s="191"/>
      <c r="AO142" s="191"/>
      <c r="AP142" s="191"/>
      <c r="AQ142" s="191"/>
      <c r="AR142" s="191"/>
      <c r="AS142" s="191"/>
      <c r="AT142" s="191"/>
      <c r="AU142" s="191"/>
      <c r="AV142" s="191"/>
      <c r="AW142" s="191"/>
      <c r="AX142" s="191"/>
      <c r="AY142" s="191"/>
      <c r="AZ142" s="191"/>
      <c r="BA142" s="191"/>
      <c r="BB142" s="191"/>
      <c r="BC142" s="191"/>
      <c r="BD142" s="191"/>
      <c r="BE142" s="191"/>
      <c r="BF142" s="191"/>
      <c r="BG142" s="191"/>
    </row>
    <row r="143" spans="1:59" ht="21">
      <c r="A143" s="1258">
        <v>103</v>
      </c>
      <c r="B143" s="1180" t="s">
        <v>1743</v>
      </c>
      <c r="C143" s="1167">
        <v>0.64</v>
      </c>
      <c r="D143" s="1257"/>
      <c r="E143" s="1017">
        <f t="shared" si="5"/>
        <v>816.62999999999988</v>
      </c>
      <c r="F143" s="1018">
        <f t="shared" si="4"/>
        <v>3359.37</v>
      </c>
      <c r="G143" s="1018">
        <f t="shared" si="6"/>
        <v>3360.01</v>
      </c>
      <c r="H143" s="1019"/>
      <c r="I143" s="1017">
        <f t="shared" si="7"/>
        <v>6.3226807457119003</v>
      </c>
      <c r="J143" s="191"/>
      <c r="K143" s="191"/>
      <c r="L143" s="191"/>
      <c r="M143" s="191"/>
      <c r="N143" s="191"/>
      <c r="O143" s="191"/>
      <c r="P143" s="191"/>
      <c r="Q143" s="191"/>
      <c r="R143" s="191"/>
      <c r="S143" s="191"/>
      <c r="T143" s="191"/>
      <c r="U143" s="191"/>
      <c r="V143" s="191"/>
      <c r="W143" s="191"/>
      <c r="X143" s="191"/>
      <c r="Y143" s="191"/>
      <c r="Z143" s="191"/>
      <c r="AA143" s="191"/>
      <c r="AB143" s="191"/>
      <c r="AC143" s="191"/>
      <c r="AD143" s="191"/>
      <c r="AE143" s="191"/>
      <c r="AF143" s="191"/>
      <c r="AG143" s="191"/>
      <c r="AH143" s="191"/>
      <c r="AI143" s="191"/>
      <c r="AJ143" s="191"/>
      <c r="AK143" s="191"/>
      <c r="AL143" s="191"/>
      <c r="AM143" s="191"/>
      <c r="AN143" s="191"/>
      <c r="AO143" s="191"/>
      <c r="AP143" s="191"/>
      <c r="AQ143" s="191"/>
      <c r="AR143" s="191"/>
      <c r="AS143" s="191"/>
      <c r="AT143" s="191"/>
      <c r="AU143" s="191"/>
      <c r="AV143" s="191"/>
      <c r="AW143" s="191"/>
      <c r="AX143" s="191"/>
      <c r="AY143" s="191"/>
      <c r="AZ143" s="191"/>
      <c r="BA143" s="191"/>
      <c r="BB143" s="191"/>
      <c r="BC143" s="191"/>
      <c r="BD143" s="191"/>
      <c r="BE143" s="191"/>
      <c r="BF143" s="191"/>
      <c r="BG143" s="191"/>
    </row>
    <row r="144" spans="1:59">
      <c r="A144" s="1258">
        <v>104</v>
      </c>
      <c r="B144" s="1179" t="s">
        <v>1728</v>
      </c>
      <c r="C144" s="1166">
        <v>11.25</v>
      </c>
      <c r="D144" s="1257"/>
      <c r="E144" s="1017">
        <f t="shared" si="5"/>
        <v>827.87999999999988</v>
      </c>
      <c r="F144" s="1018">
        <f t="shared" si="4"/>
        <v>3348.12</v>
      </c>
      <c r="G144" s="1018">
        <f t="shared" si="6"/>
        <v>3359.37</v>
      </c>
      <c r="H144" s="1019"/>
      <c r="I144" s="1017">
        <f t="shared" si="7"/>
        <v>6.4102622055095493</v>
      </c>
      <c r="J144" s="191"/>
      <c r="K144" s="191"/>
      <c r="L144" s="191"/>
      <c r="M144" s="191"/>
      <c r="N144" s="191"/>
      <c r="O144" s="191"/>
      <c r="P144" s="191"/>
      <c r="Q144" s="191"/>
      <c r="R144" s="191"/>
      <c r="S144" s="191"/>
      <c r="T144" s="191"/>
      <c r="U144" s="191"/>
      <c r="V144" s="191"/>
      <c r="W144" s="191"/>
      <c r="X144" s="191"/>
      <c r="Y144" s="191"/>
      <c r="Z144" s="191"/>
      <c r="AA144" s="191"/>
      <c r="AB144" s="191"/>
      <c r="AC144" s="191"/>
      <c r="AD144" s="191"/>
      <c r="AE144" s="191"/>
      <c r="AF144" s="191"/>
      <c r="AG144" s="191"/>
      <c r="AH144" s="191"/>
      <c r="AI144" s="191"/>
      <c r="AJ144" s="191"/>
      <c r="AK144" s="191"/>
      <c r="AL144" s="191"/>
      <c r="AM144" s="191"/>
      <c r="AN144" s="191"/>
      <c r="AO144" s="191"/>
      <c r="AP144" s="191"/>
      <c r="AQ144" s="191"/>
      <c r="AR144" s="191"/>
      <c r="AS144" s="191"/>
      <c r="AT144" s="191"/>
      <c r="AU144" s="191"/>
      <c r="AV144" s="191"/>
      <c r="AW144" s="191"/>
      <c r="AX144" s="191"/>
      <c r="AY144" s="191"/>
      <c r="AZ144" s="191"/>
      <c r="BA144" s="191"/>
      <c r="BB144" s="191"/>
      <c r="BC144" s="191"/>
      <c r="BD144" s="191"/>
      <c r="BE144" s="191"/>
      <c r="BF144" s="191"/>
      <c r="BG144" s="191"/>
    </row>
    <row r="145" spans="1:59">
      <c r="A145" s="1258">
        <v>105</v>
      </c>
      <c r="B145" s="1179" t="s">
        <v>1728</v>
      </c>
      <c r="C145" s="1166">
        <v>11.69</v>
      </c>
      <c r="D145" s="1257"/>
      <c r="E145" s="1017">
        <f t="shared" si="5"/>
        <v>839.56999999999994</v>
      </c>
      <c r="F145" s="1018">
        <f t="shared" si="4"/>
        <v>3336.4300000000003</v>
      </c>
      <c r="G145" s="1018">
        <f t="shared" si="6"/>
        <v>3348.12</v>
      </c>
      <c r="H145" s="1019"/>
      <c r="I145" s="1017">
        <f t="shared" si="7"/>
        <v>6.501269073512618</v>
      </c>
      <c r="J145" s="191"/>
      <c r="K145" s="191"/>
      <c r="L145" s="191"/>
      <c r="M145" s="191"/>
      <c r="N145" s="191"/>
      <c r="O145" s="191"/>
      <c r="P145" s="191"/>
      <c r="Q145" s="191"/>
      <c r="R145" s="191"/>
      <c r="S145" s="191"/>
      <c r="T145" s="191"/>
      <c r="U145" s="191"/>
      <c r="V145" s="191"/>
      <c r="W145" s="191"/>
      <c r="X145" s="191"/>
      <c r="Y145" s="191"/>
      <c r="Z145" s="191"/>
      <c r="AA145" s="191"/>
      <c r="AB145" s="191"/>
      <c r="AC145" s="191"/>
      <c r="AD145" s="191"/>
      <c r="AE145" s="191"/>
      <c r="AF145" s="191"/>
      <c r="AG145" s="191"/>
      <c r="AH145" s="191"/>
      <c r="AI145" s="191"/>
      <c r="AJ145" s="191"/>
      <c r="AK145" s="191"/>
      <c r="AL145" s="191"/>
      <c r="AM145" s="191"/>
      <c r="AN145" s="191"/>
      <c r="AO145" s="191"/>
      <c r="AP145" s="191"/>
      <c r="AQ145" s="191"/>
      <c r="AR145" s="191"/>
      <c r="AS145" s="191"/>
      <c r="AT145" s="191"/>
      <c r="AU145" s="191"/>
      <c r="AV145" s="191"/>
      <c r="AW145" s="191"/>
      <c r="AX145" s="191"/>
      <c r="AY145" s="191"/>
      <c r="AZ145" s="191"/>
      <c r="BA145" s="191"/>
      <c r="BB145" s="191"/>
      <c r="BC145" s="191"/>
      <c r="BD145" s="191"/>
      <c r="BE145" s="191"/>
      <c r="BF145" s="191"/>
      <c r="BG145" s="191"/>
    </row>
    <row r="146" spans="1:59">
      <c r="A146" s="1258">
        <v>106</v>
      </c>
      <c r="B146" s="1182" t="s">
        <v>1728</v>
      </c>
      <c r="C146" s="1171">
        <v>11.64</v>
      </c>
      <c r="D146" s="1257"/>
      <c r="E146" s="1017">
        <f t="shared" si="5"/>
        <v>851.20999999999992</v>
      </c>
      <c r="F146" s="1018">
        <f t="shared" si="4"/>
        <v>3324.79</v>
      </c>
      <c r="G146" s="1018">
        <f t="shared" si="6"/>
        <v>3336.4300000000003</v>
      </c>
      <c r="H146" s="1019"/>
      <c r="I146" s="1017">
        <f t="shared" si="7"/>
        <v>6.5918866905832525</v>
      </c>
      <c r="J146" s="191"/>
      <c r="K146" s="191"/>
      <c r="L146" s="191"/>
      <c r="M146" s="191"/>
      <c r="N146" s="191"/>
      <c r="O146" s="191"/>
      <c r="P146" s="191"/>
      <c r="Q146" s="191"/>
      <c r="R146" s="191"/>
      <c r="S146" s="191"/>
      <c r="T146" s="191"/>
      <c r="U146" s="191"/>
      <c r="V146" s="191"/>
      <c r="W146" s="191"/>
      <c r="X146" s="191"/>
      <c r="Y146" s="191"/>
      <c r="Z146" s="191"/>
      <c r="AA146" s="191"/>
      <c r="AB146" s="191"/>
      <c r="AC146" s="191"/>
      <c r="AD146" s="191"/>
      <c r="AE146" s="191"/>
      <c r="AF146" s="191"/>
      <c r="AG146" s="191"/>
      <c r="AH146" s="191"/>
      <c r="AI146" s="191"/>
      <c r="AJ146" s="191"/>
      <c r="AK146" s="191"/>
      <c r="AL146" s="191"/>
      <c r="AM146" s="191"/>
      <c r="AN146" s="191"/>
      <c r="AO146" s="191"/>
      <c r="AP146" s="191"/>
      <c r="AQ146" s="191"/>
      <c r="AR146" s="191"/>
      <c r="AS146" s="191"/>
      <c r="AT146" s="191"/>
      <c r="AU146" s="191"/>
      <c r="AV146" s="191"/>
      <c r="AW146" s="191"/>
      <c r="AX146" s="191"/>
      <c r="AY146" s="191"/>
      <c r="AZ146" s="191"/>
      <c r="BA146" s="191"/>
      <c r="BB146" s="191"/>
      <c r="BC146" s="191"/>
      <c r="BD146" s="191"/>
      <c r="BE146" s="191"/>
      <c r="BF146" s="191"/>
      <c r="BG146" s="191"/>
    </row>
    <row r="147" spans="1:59" ht="21">
      <c r="A147" s="1258">
        <v>107</v>
      </c>
      <c r="B147" s="1181" t="s">
        <v>1727</v>
      </c>
      <c r="C147" s="1170">
        <v>0.74</v>
      </c>
      <c r="D147" s="1257"/>
      <c r="E147" s="1017">
        <f t="shared" si="5"/>
        <v>851.94999999999993</v>
      </c>
      <c r="F147" s="1018">
        <f t="shared" si="4"/>
        <v>3324.05</v>
      </c>
      <c r="G147" s="1018">
        <f t="shared" si="6"/>
        <v>3324.79</v>
      </c>
      <c r="H147" s="1019"/>
      <c r="I147" s="1017">
        <f t="shared" si="7"/>
        <v>6.5976476043832752</v>
      </c>
      <c r="J147" s="191"/>
      <c r="K147" s="191"/>
      <c r="L147" s="191"/>
      <c r="M147" s="191"/>
      <c r="N147" s="191"/>
      <c r="O147" s="191"/>
      <c r="P147" s="191"/>
      <c r="Q147" s="191"/>
      <c r="R147" s="191"/>
      <c r="S147" s="191"/>
      <c r="T147" s="191"/>
      <c r="U147" s="191"/>
      <c r="V147" s="191"/>
      <c r="W147" s="191"/>
      <c r="X147" s="191"/>
      <c r="Y147" s="191"/>
      <c r="Z147" s="191"/>
      <c r="AA147" s="191"/>
      <c r="AB147" s="191"/>
      <c r="AC147" s="191"/>
      <c r="AD147" s="191"/>
      <c r="AE147" s="191"/>
      <c r="AF147" s="191"/>
      <c r="AG147" s="191"/>
      <c r="AH147" s="191"/>
      <c r="AI147" s="191"/>
      <c r="AJ147" s="191"/>
      <c r="AK147" s="191"/>
      <c r="AL147" s="191"/>
      <c r="AM147" s="191"/>
      <c r="AN147" s="191"/>
      <c r="AO147" s="191"/>
      <c r="AP147" s="191"/>
      <c r="AQ147" s="191"/>
      <c r="AR147" s="191"/>
      <c r="AS147" s="191"/>
      <c r="AT147" s="191"/>
      <c r="AU147" s="191"/>
      <c r="AV147" s="191"/>
      <c r="AW147" s="191"/>
      <c r="AX147" s="191"/>
      <c r="AY147" s="191"/>
      <c r="AZ147" s="191"/>
      <c r="BA147" s="191"/>
      <c r="BB147" s="191"/>
      <c r="BC147" s="191"/>
      <c r="BD147" s="191"/>
      <c r="BE147" s="191"/>
      <c r="BF147" s="191"/>
      <c r="BG147" s="191"/>
    </row>
    <row r="148" spans="1:59">
      <c r="A148" s="1258">
        <v>108</v>
      </c>
      <c r="B148" s="1182" t="s">
        <v>1728</v>
      </c>
      <c r="C148" s="1171">
        <v>11.17</v>
      </c>
      <c r="D148" s="1257"/>
      <c r="E148" s="1017">
        <f t="shared" si="5"/>
        <v>863.11999999999989</v>
      </c>
      <c r="F148" s="1018">
        <f t="shared" si="4"/>
        <v>3312.88</v>
      </c>
      <c r="G148" s="1018">
        <f t="shared" si="6"/>
        <v>3324.05</v>
      </c>
      <c r="H148" s="1019"/>
      <c r="I148" s="1017">
        <f t="shared" si="7"/>
        <v>6.6846062626890301</v>
      </c>
      <c r="J148" s="191"/>
      <c r="K148" s="191"/>
      <c r="L148" s="191"/>
      <c r="M148" s="191"/>
      <c r="N148" s="191"/>
      <c r="O148" s="191"/>
      <c r="P148" s="191"/>
      <c r="Q148" s="191"/>
      <c r="R148" s="191"/>
      <c r="S148" s="191"/>
      <c r="T148" s="191"/>
      <c r="U148" s="191"/>
      <c r="V148" s="191"/>
      <c r="W148" s="191"/>
      <c r="X148" s="191"/>
      <c r="Y148" s="191"/>
      <c r="Z148" s="191"/>
      <c r="AA148" s="191"/>
      <c r="AB148" s="191"/>
      <c r="AC148" s="191"/>
      <c r="AD148" s="191"/>
      <c r="AE148" s="191"/>
      <c r="AF148" s="191"/>
      <c r="AG148" s="191"/>
      <c r="AH148" s="191"/>
      <c r="AI148" s="191"/>
      <c r="AJ148" s="191"/>
      <c r="AK148" s="191"/>
      <c r="AL148" s="191"/>
      <c r="AM148" s="191"/>
      <c r="AN148" s="191"/>
      <c r="AO148" s="191"/>
      <c r="AP148" s="191"/>
      <c r="AQ148" s="191"/>
      <c r="AR148" s="191"/>
      <c r="AS148" s="191"/>
      <c r="AT148" s="191"/>
      <c r="AU148" s="191"/>
      <c r="AV148" s="191"/>
      <c r="AW148" s="191"/>
      <c r="AX148" s="191"/>
      <c r="AY148" s="191"/>
      <c r="AZ148" s="191"/>
      <c r="BA148" s="191"/>
      <c r="BB148" s="191"/>
      <c r="BC148" s="191"/>
      <c r="BD148" s="191"/>
      <c r="BE148" s="191"/>
      <c r="BF148" s="191"/>
      <c r="BG148" s="191"/>
    </row>
    <row r="149" spans="1:59">
      <c r="A149" s="1258">
        <v>109</v>
      </c>
      <c r="B149" s="1182" t="s">
        <v>1728</v>
      </c>
      <c r="C149" s="1171">
        <v>11.53</v>
      </c>
      <c r="D149" s="1257"/>
      <c r="E149" s="1017">
        <f t="shared" si="5"/>
        <v>874.64999999999986</v>
      </c>
      <c r="F149" s="1018">
        <f t="shared" si="4"/>
        <v>3301.3500000000004</v>
      </c>
      <c r="G149" s="1018">
        <f t="shared" si="6"/>
        <v>3312.88</v>
      </c>
      <c r="H149" s="1019"/>
      <c r="I149" s="1017">
        <f t="shared" si="7"/>
        <v>6.7743675277083097</v>
      </c>
      <c r="J149" s="191"/>
      <c r="K149" s="191"/>
      <c r="L149" s="191"/>
      <c r="M149" s="191"/>
      <c r="N149" s="191"/>
      <c r="O149" s="191"/>
      <c r="P149" s="191"/>
      <c r="Q149" s="191"/>
      <c r="R149" s="191"/>
      <c r="S149" s="191"/>
      <c r="T149" s="191"/>
      <c r="U149" s="191"/>
      <c r="V149" s="191"/>
      <c r="W149" s="191"/>
      <c r="X149" s="191"/>
      <c r="Y149" s="191"/>
      <c r="Z149" s="191"/>
      <c r="AA149" s="191"/>
      <c r="AB149" s="191"/>
      <c r="AC149" s="191"/>
      <c r="AD149" s="191"/>
      <c r="AE149" s="191"/>
      <c r="AF149" s="191"/>
      <c r="AG149" s="191"/>
      <c r="AH149" s="191"/>
      <c r="AI149" s="191"/>
      <c r="AJ149" s="191"/>
      <c r="AK149" s="191"/>
      <c r="AL149" s="191"/>
      <c r="AM149" s="191"/>
      <c r="AN149" s="191"/>
      <c r="AO149" s="191"/>
      <c r="AP149" s="191"/>
      <c r="AQ149" s="191"/>
      <c r="AR149" s="191"/>
      <c r="AS149" s="191"/>
      <c r="AT149" s="191"/>
      <c r="AU149" s="191"/>
      <c r="AV149" s="191"/>
      <c r="AW149" s="191"/>
      <c r="AX149" s="191"/>
      <c r="AY149" s="191"/>
      <c r="AZ149" s="191"/>
      <c r="BA149" s="191"/>
      <c r="BB149" s="191"/>
      <c r="BC149" s="191"/>
      <c r="BD149" s="191"/>
      <c r="BE149" s="191"/>
      <c r="BF149" s="191"/>
      <c r="BG149" s="191"/>
    </row>
    <row r="150" spans="1:59" ht="21">
      <c r="A150" s="1258">
        <v>110</v>
      </c>
      <c r="B150" s="1183" t="s">
        <v>1744</v>
      </c>
      <c r="C150" s="1172">
        <v>0.64</v>
      </c>
      <c r="D150" s="1257"/>
      <c r="E150" s="1017">
        <f t="shared" si="5"/>
        <v>875.28999999999985</v>
      </c>
      <c r="F150" s="1018">
        <f t="shared" si="4"/>
        <v>3300.71</v>
      </c>
      <c r="G150" s="1018">
        <f t="shared" si="6"/>
        <v>3301.3500000000004</v>
      </c>
      <c r="H150" s="1019"/>
      <c r="I150" s="1017">
        <f t="shared" si="7"/>
        <v>6.7793499396434651</v>
      </c>
      <c r="J150" s="191"/>
      <c r="K150" s="191"/>
      <c r="L150" s="191"/>
      <c r="M150" s="191"/>
      <c r="N150" s="191"/>
      <c r="O150" s="191"/>
      <c r="P150" s="191"/>
      <c r="Q150" s="191"/>
      <c r="R150" s="191"/>
      <c r="S150" s="191"/>
      <c r="T150" s="191"/>
      <c r="U150" s="191"/>
      <c r="V150" s="191"/>
      <c r="W150" s="191"/>
      <c r="X150" s="191"/>
      <c r="Y150" s="191"/>
      <c r="Z150" s="191"/>
      <c r="AA150" s="191"/>
      <c r="AB150" s="191"/>
      <c r="AC150" s="191"/>
      <c r="AD150" s="191"/>
      <c r="AE150" s="191"/>
      <c r="AF150" s="191"/>
      <c r="AG150" s="191"/>
      <c r="AH150" s="191"/>
      <c r="AI150" s="191"/>
      <c r="AJ150" s="191"/>
      <c r="AK150" s="191"/>
      <c r="AL150" s="191"/>
      <c r="AM150" s="191"/>
      <c r="AN150" s="191"/>
      <c r="AO150" s="191"/>
      <c r="AP150" s="191"/>
      <c r="AQ150" s="191"/>
      <c r="AR150" s="191"/>
      <c r="AS150" s="191"/>
      <c r="AT150" s="191"/>
      <c r="AU150" s="191"/>
      <c r="AV150" s="191"/>
      <c r="AW150" s="191"/>
      <c r="AX150" s="191"/>
      <c r="AY150" s="191"/>
      <c r="AZ150" s="191"/>
      <c r="BA150" s="191"/>
      <c r="BB150" s="191"/>
      <c r="BC150" s="191"/>
      <c r="BD150" s="191"/>
      <c r="BE150" s="191"/>
      <c r="BF150" s="191"/>
      <c r="BG150" s="191"/>
    </row>
    <row r="151" spans="1:59">
      <c r="A151" s="1258">
        <v>111</v>
      </c>
      <c r="B151" s="1182" t="s">
        <v>1728</v>
      </c>
      <c r="C151" s="1171">
        <v>11.43</v>
      </c>
      <c r="D151" s="1257"/>
      <c r="E151" s="1017">
        <f t="shared" si="5"/>
        <v>886.7199999999998</v>
      </c>
      <c r="F151" s="1018">
        <f t="shared" si="4"/>
        <v>3289.28</v>
      </c>
      <c r="G151" s="1018">
        <f t="shared" si="6"/>
        <v>3300.71</v>
      </c>
      <c r="H151" s="1019"/>
      <c r="I151" s="1017">
        <f t="shared" si="7"/>
        <v>6.8683327027978764</v>
      </c>
      <c r="J151" s="191"/>
      <c r="K151" s="191"/>
      <c r="L151" s="191"/>
      <c r="M151" s="191"/>
      <c r="N151" s="191"/>
      <c r="O151" s="191"/>
      <c r="P151" s="191"/>
      <c r="Q151" s="191"/>
      <c r="R151" s="191"/>
      <c r="S151" s="191"/>
      <c r="T151" s="191"/>
      <c r="U151" s="191"/>
      <c r="V151" s="191"/>
      <c r="W151" s="191"/>
      <c r="X151" s="191"/>
      <c r="Y151" s="191"/>
      <c r="Z151" s="191"/>
      <c r="AA151" s="191"/>
      <c r="AB151" s="191"/>
      <c r="AC151" s="191"/>
      <c r="AD151" s="191"/>
      <c r="AE151" s="191"/>
      <c r="AF151" s="191"/>
      <c r="AG151" s="191"/>
      <c r="AH151" s="191"/>
      <c r="AI151" s="191"/>
      <c r="AJ151" s="191"/>
      <c r="AK151" s="191"/>
      <c r="AL151" s="191"/>
      <c r="AM151" s="191"/>
      <c r="AN151" s="191"/>
      <c r="AO151" s="191"/>
      <c r="AP151" s="191"/>
      <c r="AQ151" s="191"/>
      <c r="AR151" s="191"/>
      <c r="AS151" s="191"/>
      <c r="AT151" s="191"/>
      <c r="AU151" s="191"/>
      <c r="AV151" s="191"/>
      <c r="AW151" s="191"/>
      <c r="AX151" s="191"/>
      <c r="AY151" s="191"/>
      <c r="AZ151" s="191"/>
      <c r="BA151" s="191"/>
      <c r="BB151" s="191"/>
      <c r="BC151" s="191"/>
      <c r="BD151" s="191"/>
      <c r="BE151" s="191"/>
      <c r="BF151" s="191"/>
      <c r="BG151" s="191"/>
    </row>
    <row r="152" spans="1:59">
      <c r="A152" s="1258">
        <v>112</v>
      </c>
      <c r="B152" s="1182" t="s">
        <v>1728</v>
      </c>
      <c r="C152" s="1171">
        <v>11.43</v>
      </c>
      <c r="D152" s="1257"/>
      <c r="E152" s="1017">
        <f t="shared" si="5"/>
        <v>898.14999999999975</v>
      </c>
      <c r="F152" s="1018">
        <f t="shared" si="4"/>
        <v>3277.8500000000004</v>
      </c>
      <c r="G152" s="1018">
        <f t="shared" si="6"/>
        <v>3289.28</v>
      </c>
      <c r="H152" s="1019"/>
      <c r="I152" s="1017">
        <f t="shared" si="7"/>
        <v>6.9573154659522878</v>
      </c>
      <c r="J152" s="191"/>
      <c r="K152" s="191"/>
      <c r="L152" s="191"/>
      <c r="M152" s="191"/>
      <c r="N152" s="191"/>
      <c r="O152" s="191"/>
      <c r="P152" s="191"/>
      <c r="Q152" s="191"/>
      <c r="R152" s="191"/>
      <c r="S152" s="191"/>
      <c r="T152" s="191"/>
      <c r="U152" s="191"/>
      <c r="V152" s="191"/>
      <c r="W152" s="191"/>
      <c r="X152" s="191"/>
      <c r="Y152" s="191"/>
      <c r="Z152" s="191"/>
      <c r="AA152" s="191"/>
      <c r="AB152" s="191"/>
      <c r="AC152" s="191"/>
      <c r="AD152" s="191"/>
      <c r="AE152" s="191"/>
      <c r="AF152" s="191"/>
      <c r="AG152" s="191"/>
      <c r="AH152" s="191"/>
      <c r="AI152" s="191"/>
      <c r="AJ152" s="191"/>
      <c r="AK152" s="191"/>
      <c r="AL152" s="191"/>
      <c r="AM152" s="191"/>
      <c r="AN152" s="191"/>
      <c r="AO152" s="191"/>
      <c r="AP152" s="191"/>
      <c r="AQ152" s="191"/>
      <c r="AR152" s="191"/>
      <c r="AS152" s="191"/>
      <c r="AT152" s="191"/>
      <c r="AU152" s="191"/>
      <c r="AV152" s="191"/>
      <c r="AW152" s="191"/>
      <c r="AX152" s="191"/>
      <c r="AY152" s="191"/>
      <c r="AZ152" s="191"/>
      <c r="BA152" s="191"/>
      <c r="BB152" s="191"/>
      <c r="BC152" s="191"/>
      <c r="BD152" s="191"/>
      <c r="BE152" s="191"/>
      <c r="BF152" s="191"/>
      <c r="BG152" s="191"/>
    </row>
    <row r="153" spans="1:59" ht="21">
      <c r="A153" s="1258">
        <v>113</v>
      </c>
      <c r="B153" s="1181" t="s">
        <v>1727</v>
      </c>
      <c r="C153" s="1170">
        <v>0.74</v>
      </c>
      <c r="D153" s="1257"/>
      <c r="E153" s="1017">
        <f t="shared" si="5"/>
        <v>898.88999999999976</v>
      </c>
      <c r="F153" s="1018">
        <f t="shared" si="4"/>
        <v>3277.11</v>
      </c>
      <c r="G153" s="1018">
        <f t="shared" si="6"/>
        <v>3277.8500000000004</v>
      </c>
      <c r="H153" s="1019"/>
      <c r="I153" s="1017">
        <f t="shared" si="7"/>
        <v>6.9630763797523105</v>
      </c>
      <c r="J153" s="191"/>
      <c r="K153" s="191"/>
      <c r="L153" s="191"/>
      <c r="M153" s="191"/>
      <c r="N153" s="191"/>
      <c r="O153" s="191"/>
      <c r="P153" s="191"/>
      <c r="Q153" s="191"/>
      <c r="R153" s="191"/>
      <c r="S153" s="191"/>
      <c r="T153" s="191"/>
      <c r="U153" s="191"/>
      <c r="V153" s="191"/>
      <c r="W153" s="191"/>
      <c r="X153" s="191"/>
      <c r="Y153" s="191"/>
      <c r="Z153" s="191"/>
      <c r="AA153" s="191"/>
      <c r="AB153" s="191"/>
      <c r="AC153" s="191"/>
      <c r="AD153" s="191"/>
      <c r="AE153" s="191"/>
      <c r="AF153" s="191"/>
      <c r="AG153" s="191"/>
      <c r="AH153" s="191"/>
      <c r="AI153" s="191"/>
      <c r="AJ153" s="191"/>
      <c r="AK153" s="191"/>
      <c r="AL153" s="191"/>
      <c r="AM153" s="191"/>
      <c r="AN153" s="191"/>
      <c r="AO153" s="191"/>
      <c r="AP153" s="191"/>
      <c r="AQ153" s="191"/>
      <c r="AR153" s="191"/>
      <c r="AS153" s="191"/>
      <c r="AT153" s="191"/>
      <c r="AU153" s="191"/>
      <c r="AV153" s="191"/>
      <c r="AW153" s="191"/>
      <c r="AX153" s="191"/>
      <c r="AY153" s="191"/>
      <c r="AZ153" s="191"/>
      <c r="BA153" s="191"/>
      <c r="BB153" s="191"/>
      <c r="BC153" s="191"/>
      <c r="BD153" s="191"/>
      <c r="BE153" s="191"/>
      <c r="BF153" s="191"/>
      <c r="BG153" s="191"/>
    </row>
    <row r="154" spans="1:59">
      <c r="A154" s="1258">
        <v>114</v>
      </c>
      <c r="B154" s="1182" t="s">
        <v>1728</v>
      </c>
      <c r="C154" s="1171">
        <v>11.61</v>
      </c>
      <c r="D154" s="1257"/>
      <c r="E154" s="1017">
        <f t="shared" si="5"/>
        <v>910.49999999999977</v>
      </c>
      <c r="F154" s="1018">
        <f t="shared" si="4"/>
        <v>3265.5</v>
      </c>
      <c r="G154" s="1018">
        <f t="shared" si="6"/>
        <v>3277.11</v>
      </c>
      <c r="H154" s="1019"/>
      <c r="I154" s="1017">
        <f t="shared" si="7"/>
        <v>7.0534604462634842</v>
      </c>
      <c r="J154" s="191"/>
      <c r="K154" s="191"/>
      <c r="L154" s="191"/>
      <c r="M154" s="191"/>
      <c r="N154" s="191"/>
      <c r="O154" s="191"/>
      <c r="P154" s="191"/>
      <c r="Q154" s="191"/>
      <c r="R154" s="191"/>
      <c r="S154" s="191"/>
      <c r="T154" s="191"/>
      <c r="U154" s="191"/>
      <c r="V154" s="191"/>
      <c r="W154" s="191"/>
      <c r="X154" s="191"/>
      <c r="Y154" s="191"/>
      <c r="Z154" s="191"/>
      <c r="AA154" s="191"/>
      <c r="AB154" s="191"/>
      <c r="AC154" s="191"/>
      <c r="AD154" s="191"/>
      <c r="AE154" s="191"/>
      <c r="AF154" s="191"/>
      <c r="AG154" s="191"/>
      <c r="AH154" s="191"/>
      <c r="AI154" s="191"/>
      <c r="AJ154" s="191"/>
      <c r="AK154" s="191"/>
      <c r="AL154" s="191"/>
      <c r="AM154" s="191"/>
      <c r="AN154" s="191"/>
      <c r="AO154" s="191"/>
      <c r="AP154" s="191"/>
      <c r="AQ154" s="191"/>
      <c r="AR154" s="191"/>
      <c r="AS154" s="191"/>
      <c r="AT154" s="191"/>
      <c r="AU154" s="191"/>
      <c r="AV154" s="191"/>
      <c r="AW154" s="191"/>
      <c r="AX154" s="191"/>
      <c r="AY154" s="191"/>
      <c r="AZ154" s="191"/>
      <c r="BA154" s="191"/>
      <c r="BB154" s="191"/>
      <c r="BC154" s="191"/>
      <c r="BD154" s="191"/>
      <c r="BE154" s="191"/>
      <c r="BF154" s="191"/>
      <c r="BG154" s="191"/>
    </row>
    <row r="155" spans="1:59">
      <c r="A155" s="1258">
        <v>115</v>
      </c>
      <c r="B155" s="1182" t="s">
        <v>1728</v>
      </c>
      <c r="C155" s="1171">
        <v>11.64</v>
      </c>
      <c r="D155" s="1257"/>
      <c r="E155" s="1017">
        <f t="shared" si="5"/>
        <v>922.13999999999976</v>
      </c>
      <c r="F155" s="1018">
        <f t="shared" si="4"/>
        <v>3253.86</v>
      </c>
      <c r="G155" s="1018">
        <f t="shared" si="6"/>
        <v>3265.5</v>
      </c>
      <c r="H155" s="1019"/>
      <c r="I155" s="1017">
        <f t="shared" si="7"/>
        <v>7.1440780633341188</v>
      </c>
      <c r="J155" s="191"/>
      <c r="K155" s="191"/>
      <c r="L155" s="191"/>
      <c r="M155" s="191"/>
      <c r="N155" s="191"/>
      <c r="O155" s="191"/>
      <c r="P155" s="191"/>
      <c r="Q155" s="191"/>
      <c r="R155" s="191"/>
      <c r="S155" s="191"/>
      <c r="T155" s="191"/>
      <c r="U155" s="191"/>
      <c r="V155" s="191"/>
      <c r="W155" s="191"/>
      <c r="X155" s="191"/>
      <c r="Y155" s="191"/>
      <c r="Z155" s="191"/>
      <c r="AA155" s="191"/>
      <c r="AB155" s="191"/>
      <c r="AC155" s="191"/>
      <c r="AD155" s="191"/>
      <c r="AE155" s="191"/>
      <c r="AF155" s="191"/>
      <c r="AG155" s="191"/>
      <c r="AH155" s="191"/>
      <c r="AI155" s="191"/>
      <c r="AJ155" s="191"/>
      <c r="AK155" s="191"/>
      <c r="AL155" s="191"/>
      <c r="AM155" s="191"/>
      <c r="AN155" s="191"/>
      <c r="AO155" s="191"/>
      <c r="AP155" s="191"/>
      <c r="AQ155" s="191"/>
      <c r="AR155" s="191"/>
      <c r="AS155" s="191"/>
      <c r="AT155" s="191"/>
      <c r="AU155" s="191"/>
      <c r="AV155" s="191"/>
      <c r="AW155" s="191"/>
      <c r="AX155" s="191"/>
      <c r="AY155" s="191"/>
      <c r="AZ155" s="191"/>
      <c r="BA155" s="191"/>
      <c r="BB155" s="191"/>
      <c r="BC155" s="191"/>
      <c r="BD155" s="191"/>
      <c r="BE155" s="191"/>
      <c r="BF155" s="191"/>
      <c r="BG155" s="191"/>
    </row>
    <row r="156" spans="1:59" ht="21">
      <c r="A156" s="1258">
        <v>116</v>
      </c>
      <c r="B156" s="1183" t="s">
        <v>1745</v>
      </c>
      <c r="C156" s="1172">
        <v>0.64</v>
      </c>
      <c r="D156" s="1257"/>
      <c r="E156" s="1017">
        <f t="shared" si="5"/>
        <v>922.77999999999975</v>
      </c>
      <c r="F156" s="1018">
        <f t="shared" si="4"/>
        <v>3253.2200000000003</v>
      </c>
      <c r="G156" s="1018">
        <f t="shared" si="6"/>
        <v>3253.86</v>
      </c>
      <c r="H156" s="1019"/>
      <c r="I156" s="1017">
        <f t="shared" si="7"/>
        <v>7.1490604752692741</v>
      </c>
      <c r="J156" s="191"/>
      <c r="K156" s="191"/>
      <c r="L156" s="191"/>
      <c r="M156" s="191"/>
      <c r="N156" s="191"/>
      <c r="O156" s="191"/>
      <c r="P156" s="191"/>
      <c r="Q156" s="191"/>
      <c r="R156" s="191"/>
      <c r="S156" s="191"/>
      <c r="T156" s="191"/>
      <c r="U156" s="191"/>
      <c r="V156" s="191"/>
      <c r="W156" s="191"/>
      <c r="X156" s="191"/>
      <c r="Y156" s="191"/>
      <c r="Z156" s="191"/>
      <c r="AA156" s="191"/>
      <c r="AB156" s="191"/>
      <c r="AC156" s="191"/>
      <c r="AD156" s="191"/>
      <c r="AE156" s="191"/>
      <c r="AF156" s="191"/>
      <c r="AG156" s="191"/>
      <c r="AH156" s="191"/>
      <c r="AI156" s="191"/>
      <c r="AJ156" s="191"/>
      <c r="AK156" s="191"/>
      <c r="AL156" s="191"/>
      <c r="AM156" s="191"/>
      <c r="AN156" s="191"/>
      <c r="AO156" s="191"/>
      <c r="AP156" s="191"/>
      <c r="AQ156" s="191"/>
      <c r="AR156" s="191"/>
      <c r="AS156" s="191"/>
      <c r="AT156" s="191"/>
      <c r="AU156" s="191"/>
      <c r="AV156" s="191"/>
      <c r="AW156" s="191"/>
      <c r="AX156" s="191"/>
      <c r="AY156" s="191"/>
      <c r="AZ156" s="191"/>
      <c r="BA156" s="191"/>
      <c r="BB156" s="191"/>
      <c r="BC156" s="191"/>
      <c r="BD156" s="191"/>
      <c r="BE156" s="191"/>
      <c r="BF156" s="191"/>
      <c r="BG156" s="191"/>
    </row>
    <row r="157" spans="1:59">
      <c r="A157" s="1258">
        <v>117</v>
      </c>
      <c r="B157" s="1182" t="s">
        <v>1728</v>
      </c>
      <c r="C157" s="1171">
        <v>11.64</v>
      </c>
      <c r="D157" s="1257"/>
      <c r="E157" s="1017">
        <f t="shared" si="5"/>
        <v>934.41999999999973</v>
      </c>
      <c r="F157" s="1018">
        <f t="shared" si="4"/>
        <v>3241.5800000000004</v>
      </c>
      <c r="G157" s="1018">
        <f t="shared" si="6"/>
        <v>3253.2200000000003</v>
      </c>
      <c r="H157" s="1019"/>
      <c r="I157" s="1017">
        <f t="shared" si="7"/>
        <v>7.2396780923399087</v>
      </c>
      <c r="J157" s="191"/>
      <c r="K157" s="191"/>
      <c r="L157" s="191"/>
      <c r="M157" s="191"/>
      <c r="N157" s="191"/>
      <c r="O157" s="191"/>
      <c r="P157" s="191"/>
      <c r="Q157" s="191"/>
      <c r="R157" s="191"/>
      <c r="S157" s="191"/>
      <c r="T157" s="191"/>
      <c r="U157" s="191"/>
      <c r="V157" s="191"/>
      <c r="W157" s="191"/>
      <c r="X157" s="191"/>
      <c r="Y157" s="191"/>
      <c r="Z157" s="191"/>
      <c r="AA157" s="191"/>
      <c r="AB157" s="191"/>
      <c r="AC157" s="191"/>
      <c r="AD157" s="191"/>
      <c r="AE157" s="191"/>
      <c r="AF157" s="191"/>
      <c r="AG157" s="191"/>
      <c r="AH157" s="191"/>
      <c r="AI157" s="191"/>
      <c r="AJ157" s="191"/>
      <c r="AK157" s="191"/>
      <c r="AL157" s="191"/>
      <c r="AM157" s="191"/>
      <c r="AN157" s="191"/>
      <c r="AO157" s="191"/>
      <c r="AP157" s="191"/>
      <c r="AQ157" s="191"/>
      <c r="AR157" s="191"/>
      <c r="AS157" s="191"/>
      <c r="AT157" s="191"/>
      <c r="AU157" s="191"/>
      <c r="AV157" s="191"/>
      <c r="AW157" s="191"/>
      <c r="AX157" s="191"/>
      <c r="AY157" s="191"/>
      <c r="AZ157" s="191"/>
      <c r="BA157" s="191"/>
      <c r="BB157" s="191"/>
      <c r="BC157" s="191"/>
      <c r="BD157" s="191"/>
      <c r="BE157" s="191"/>
      <c r="BF157" s="191"/>
      <c r="BG157" s="191"/>
    </row>
    <row r="158" spans="1:59">
      <c r="A158" s="1258">
        <v>118</v>
      </c>
      <c r="B158" s="1182" t="s">
        <v>1728</v>
      </c>
      <c r="C158" s="1171">
        <v>11.63</v>
      </c>
      <c r="D158" s="1257"/>
      <c r="E158" s="1017">
        <f t="shared" si="5"/>
        <v>946.04999999999973</v>
      </c>
      <c r="F158" s="1018">
        <f t="shared" si="4"/>
        <v>3229.9500000000003</v>
      </c>
      <c r="G158" s="1018">
        <f t="shared" si="6"/>
        <v>3241.5800000000004</v>
      </c>
      <c r="H158" s="1019"/>
      <c r="I158" s="1017">
        <f t="shared" si="7"/>
        <v>7.3302178592240566</v>
      </c>
      <c r="J158" s="191"/>
      <c r="K158" s="191"/>
      <c r="L158" s="191"/>
      <c r="M158" s="191"/>
      <c r="N158" s="191"/>
      <c r="O158" s="191"/>
      <c r="P158" s="191"/>
      <c r="Q158" s="191"/>
      <c r="R158" s="191"/>
      <c r="S158" s="191"/>
      <c r="T158" s="191"/>
      <c r="U158" s="191"/>
      <c r="V158" s="191"/>
      <c r="W158" s="191"/>
      <c r="X158" s="191"/>
      <c r="Y158" s="191"/>
      <c r="Z158" s="191"/>
      <c r="AA158" s="191"/>
      <c r="AB158" s="191"/>
      <c r="AC158" s="191"/>
      <c r="AD158" s="191"/>
      <c r="AE158" s="191"/>
      <c r="AF158" s="191"/>
      <c r="AG158" s="191"/>
      <c r="AH158" s="191"/>
      <c r="AI158" s="191"/>
      <c r="AJ158" s="191"/>
      <c r="AK158" s="191"/>
      <c r="AL158" s="191"/>
      <c r="AM158" s="191"/>
      <c r="AN158" s="191"/>
      <c r="AO158" s="191"/>
      <c r="AP158" s="191"/>
      <c r="AQ158" s="191"/>
      <c r="AR158" s="191"/>
      <c r="AS158" s="191"/>
      <c r="AT158" s="191"/>
      <c r="AU158" s="191"/>
      <c r="AV158" s="191"/>
      <c r="AW158" s="191"/>
      <c r="AX158" s="191"/>
      <c r="AY158" s="191"/>
      <c r="AZ158" s="191"/>
      <c r="BA158" s="191"/>
      <c r="BB158" s="191"/>
      <c r="BC158" s="191"/>
      <c r="BD158" s="191"/>
      <c r="BE158" s="191"/>
      <c r="BF158" s="191"/>
      <c r="BG158" s="191"/>
    </row>
    <row r="159" spans="1:59">
      <c r="A159" s="1258">
        <v>119</v>
      </c>
      <c r="B159" s="1182" t="s">
        <v>1728</v>
      </c>
      <c r="C159" s="1171">
        <v>11.66</v>
      </c>
      <c r="D159" s="1257"/>
      <c r="E159" s="1017">
        <f t="shared" si="5"/>
        <v>957.7099999999997</v>
      </c>
      <c r="F159" s="1018">
        <f t="shared" si="4"/>
        <v>3218.2900000000004</v>
      </c>
      <c r="G159" s="1018">
        <f t="shared" si="6"/>
        <v>3229.9500000000003</v>
      </c>
      <c r="H159" s="1019"/>
      <c r="I159" s="1017">
        <f t="shared" si="7"/>
        <v>7.4209911766676644</v>
      </c>
      <c r="J159" s="191"/>
      <c r="K159" s="191"/>
      <c r="L159" s="191"/>
      <c r="M159" s="191"/>
      <c r="N159" s="191"/>
      <c r="O159" s="191"/>
      <c r="P159" s="191"/>
      <c r="Q159" s="191"/>
      <c r="R159" s="191"/>
      <c r="S159" s="191"/>
      <c r="T159" s="191"/>
      <c r="U159" s="191"/>
      <c r="V159" s="191"/>
      <c r="W159" s="191"/>
      <c r="X159" s="191"/>
      <c r="Y159" s="191"/>
      <c r="Z159" s="191"/>
      <c r="AA159" s="191"/>
      <c r="AB159" s="191"/>
      <c r="AC159" s="191"/>
      <c r="AD159" s="191"/>
      <c r="AE159" s="191"/>
      <c r="AF159" s="191"/>
      <c r="AG159" s="191"/>
      <c r="AH159" s="191"/>
      <c r="AI159" s="191"/>
      <c r="AJ159" s="191"/>
      <c r="AK159" s="191"/>
      <c r="AL159" s="191"/>
      <c r="AM159" s="191"/>
      <c r="AN159" s="191"/>
      <c r="AO159" s="191"/>
      <c r="AP159" s="191"/>
      <c r="AQ159" s="191"/>
      <c r="AR159" s="191"/>
      <c r="AS159" s="191"/>
      <c r="AT159" s="191"/>
      <c r="AU159" s="191"/>
      <c r="AV159" s="191"/>
      <c r="AW159" s="191"/>
      <c r="AX159" s="191"/>
      <c r="AY159" s="191"/>
      <c r="AZ159" s="191"/>
      <c r="BA159" s="191"/>
      <c r="BB159" s="191"/>
      <c r="BC159" s="191"/>
      <c r="BD159" s="191"/>
      <c r="BE159" s="191"/>
      <c r="BF159" s="191"/>
      <c r="BG159" s="191"/>
    </row>
    <row r="160" spans="1:59" ht="21">
      <c r="A160" s="1258">
        <v>120</v>
      </c>
      <c r="B160" s="1181" t="s">
        <v>1727</v>
      </c>
      <c r="C160" s="1170">
        <v>0.74</v>
      </c>
      <c r="D160" s="1257"/>
      <c r="E160" s="1017">
        <f t="shared" si="5"/>
        <v>958.4499999999997</v>
      </c>
      <c r="F160" s="1018">
        <f t="shared" si="4"/>
        <v>3217.55</v>
      </c>
      <c r="G160" s="1018">
        <f t="shared" si="6"/>
        <v>3218.2900000000004</v>
      </c>
      <c r="H160" s="1019"/>
      <c r="I160" s="1017">
        <f t="shared" si="7"/>
        <v>7.4267520904676871</v>
      </c>
      <c r="J160" s="191"/>
      <c r="K160" s="191"/>
      <c r="L160" s="191"/>
      <c r="M160" s="191"/>
      <c r="N160" s="191"/>
      <c r="O160" s="191"/>
      <c r="P160" s="191"/>
      <c r="Q160" s="191"/>
      <c r="R160" s="191"/>
      <c r="S160" s="191"/>
      <c r="T160" s="191"/>
      <c r="U160" s="191"/>
      <c r="V160" s="191"/>
      <c r="W160" s="191"/>
      <c r="X160" s="191"/>
      <c r="Y160" s="191"/>
      <c r="Z160" s="191"/>
      <c r="AA160" s="191"/>
      <c r="AB160" s="191"/>
      <c r="AC160" s="191"/>
      <c r="AD160" s="191"/>
      <c r="AE160" s="191"/>
      <c r="AF160" s="191"/>
      <c r="AG160" s="191"/>
      <c r="AH160" s="191"/>
      <c r="AI160" s="191"/>
      <c r="AJ160" s="191"/>
      <c r="AK160" s="191"/>
      <c r="AL160" s="191"/>
      <c r="AM160" s="191"/>
      <c r="AN160" s="191"/>
      <c r="AO160" s="191"/>
      <c r="AP160" s="191"/>
      <c r="AQ160" s="191"/>
      <c r="AR160" s="191"/>
      <c r="AS160" s="191"/>
      <c r="AT160" s="191"/>
      <c r="AU160" s="191"/>
      <c r="AV160" s="191"/>
      <c r="AW160" s="191"/>
      <c r="AX160" s="191"/>
      <c r="AY160" s="191"/>
      <c r="AZ160" s="191"/>
      <c r="BA160" s="191"/>
      <c r="BB160" s="191"/>
      <c r="BC160" s="191"/>
      <c r="BD160" s="191"/>
      <c r="BE160" s="191"/>
      <c r="BF160" s="191"/>
      <c r="BG160" s="191"/>
    </row>
    <row r="161" spans="1:59">
      <c r="A161" s="1258">
        <v>121</v>
      </c>
      <c r="B161" s="1182" t="s">
        <v>1728</v>
      </c>
      <c r="C161" s="1171">
        <v>11.47</v>
      </c>
      <c r="D161" s="1257"/>
      <c r="E161" s="1017">
        <f t="shared" si="5"/>
        <v>969.91999999999973</v>
      </c>
      <c r="F161" s="1018">
        <f t="shared" si="4"/>
        <v>3206.0800000000004</v>
      </c>
      <c r="G161" s="1018">
        <f t="shared" si="6"/>
        <v>3217.55</v>
      </c>
      <c r="H161" s="1019"/>
      <c r="I161" s="1017">
        <f t="shared" si="7"/>
        <v>7.516046254368046</v>
      </c>
      <c r="J161" s="191"/>
      <c r="K161" s="191"/>
      <c r="L161" s="191"/>
      <c r="M161" s="191"/>
      <c r="N161" s="191"/>
      <c r="O161" s="191"/>
      <c r="P161" s="191"/>
      <c r="Q161" s="191"/>
      <c r="R161" s="191"/>
      <c r="S161" s="191"/>
      <c r="T161" s="191"/>
      <c r="U161" s="191"/>
      <c r="V161" s="191"/>
      <c r="W161" s="191"/>
      <c r="X161" s="191"/>
      <c r="Y161" s="191"/>
      <c r="Z161" s="191"/>
      <c r="AA161" s="191"/>
      <c r="AB161" s="191"/>
      <c r="AC161" s="191"/>
      <c r="AD161" s="191"/>
      <c r="AE161" s="191"/>
      <c r="AF161" s="191"/>
      <c r="AG161" s="191"/>
      <c r="AH161" s="191"/>
      <c r="AI161" s="191"/>
      <c r="AJ161" s="191"/>
      <c r="AK161" s="191"/>
      <c r="AL161" s="191"/>
      <c r="AM161" s="191"/>
      <c r="AN161" s="191"/>
      <c r="AO161" s="191"/>
      <c r="AP161" s="191"/>
      <c r="AQ161" s="191"/>
      <c r="AR161" s="191"/>
      <c r="AS161" s="191"/>
      <c r="AT161" s="191"/>
      <c r="AU161" s="191"/>
      <c r="AV161" s="191"/>
      <c r="AW161" s="191"/>
      <c r="AX161" s="191"/>
      <c r="AY161" s="191"/>
      <c r="AZ161" s="191"/>
      <c r="BA161" s="191"/>
      <c r="BB161" s="191"/>
      <c r="BC161" s="191"/>
      <c r="BD161" s="191"/>
      <c r="BE161" s="191"/>
      <c r="BF161" s="191"/>
      <c r="BG161" s="191"/>
    </row>
    <row r="162" spans="1:59">
      <c r="A162" s="1258">
        <v>122</v>
      </c>
      <c r="B162" s="1182" t="s">
        <v>1728</v>
      </c>
      <c r="C162" s="1171">
        <v>11.67</v>
      </c>
      <c r="D162" s="1257"/>
      <c r="E162" s="1017">
        <f t="shared" si="5"/>
        <v>981.58999999999969</v>
      </c>
      <c r="F162" s="1018">
        <f t="shared" si="4"/>
        <v>3194.4100000000003</v>
      </c>
      <c r="G162" s="1018">
        <f t="shared" si="6"/>
        <v>3206.0800000000004</v>
      </c>
      <c r="H162" s="1019"/>
      <c r="I162" s="1017">
        <f t="shared" si="7"/>
        <v>7.6068974219981405</v>
      </c>
      <c r="J162" s="191"/>
      <c r="K162" s="191"/>
      <c r="L162" s="191"/>
      <c r="M162" s="191"/>
      <c r="N162" s="191"/>
      <c r="O162" s="191"/>
      <c r="P162" s="191"/>
      <c r="Q162" s="191"/>
      <c r="R162" s="191"/>
      <c r="S162" s="191"/>
      <c r="T162" s="191"/>
      <c r="U162" s="191"/>
      <c r="V162" s="191"/>
      <c r="W162" s="191"/>
      <c r="X162" s="191"/>
      <c r="Y162" s="191"/>
      <c r="Z162" s="191"/>
      <c r="AA162" s="191"/>
      <c r="AB162" s="191"/>
      <c r="AC162" s="191"/>
      <c r="AD162" s="191"/>
      <c r="AE162" s="191"/>
      <c r="AF162" s="191"/>
      <c r="AG162" s="191"/>
      <c r="AH162" s="191"/>
      <c r="AI162" s="191"/>
      <c r="AJ162" s="191"/>
      <c r="AK162" s="191"/>
      <c r="AL162" s="191"/>
      <c r="AM162" s="191"/>
      <c r="AN162" s="191"/>
      <c r="AO162" s="191"/>
      <c r="AP162" s="191"/>
      <c r="AQ162" s="191"/>
      <c r="AR162" s="191"/>
      <c r="AS162" s="191"/>
      <c r="AT162" s="191"/>
      <c r="AU162" s="191"/>
      <c r="AV162" s="191"/>
      <c r="AW162" s="191"/>
      <c r="AX162" s="191"/>
      <c r="AY162" s="191"/>
      <c r="AZ162" s="191"/>
      <c r="BA162" s="191"/>
      <c r="BB162" s="191"/>
      <c r="BC162" s="191"/>
      <c r="BD162" s="191"/>
      <c r="BE162" s="191"/>
      <c r="BF162" s="191"/>
      <c r="BG162" s="191"/>
    </row>
    <row r="163" spans="1:59" ht="21">
      <c r="A163" s="1258">
        <v>123</v>
      </c>
      <c r="B163" s="1183" t="s">
        <v>1746</v>
      </c>
      <c r="C163" s="1172">
        <v>0.64</v>
      </c>
      <c r="D163" s="1257"/>
      <c r="E163" s="1017">
        <f t="shared" si="5"/>
        <v>982.22999999999968</v>
      </c>
      <c r="F163" s="1018">
        <f t="shared" si="4"/>
        <v>3193.7700000000004</v>
      </c>
      <c r="G163" s="1018">
        <f t="shared" si="6"/>
        <v>3194.4100000000003</v>
      </c>
      <c r="H163" s="1019"/>
      <c r="I163" s="1017">
        <f t="shared" si="7"/>
        <v>7.6118798339332958</v>
      </c>
      <c r="J163" s="191"/>
      <c r="K163" s="191"/>
      <c r="L163" s="191"/>
      <c r="M163" s="191"/>
      <c r="N163" s="191"/>
      <c r="O163" s="191"/>
      <c r="P163" s="191"/>
      <c r="Q163" s="191"/>
      <c r="R163" s="191"/>
      <c r="S163" s="191"/>
      <c r="T163" s="191"/>
      <c r="U163" s="191"/>
      <c r="V163" s="191"/>
      <c r="W163" s="191"/>
      <c r="X163" s="191"/>
      <c r="Y163" s="191"/>
      <c r="Z163" s="191"/>
      <c r="AA163" s="191"/>
      <c r="AB163" s="191"/>
      <c r="AC163" s="191"/>
      <c r="AD163" s="191"/>
      <c r="AE163" s="191"/>
      <c r="AF163" s="191"/>
      <c r="AG163" s="191"/>
      <c r="AH163" s="191"/>
      <c r="AI163" s="191"/>
      <c r="AJ163" s="191"/>
      <c r="AK163" s="191"/>
      <c r="AL163" s="191"/>
      <c r="AM163" s="191"/>
      <c r="AN163" s="191"/>
      <c r="AO163" s="191"/>
      <c r="AP163" s="191"/>
      <c r="AQ163" s="191"/>
      <c r="AR163" s="191"/>
      <c r="AS163" s="191"/>
      <c r="AT163" s="191"/>
      <c r="AU163" s="191"/>
      <c r="AV163" s="191"/>
      <c r="AW163" s="191"/>
      <c r="AX163" s="191"/>
      <c r="AY163" s="191"/>
      <c r="AZ163" s="191"/>
      <c r="BA163" s="191"/>
      <c r="BB163" s="191"/>
      <c r="BC163" s="191"/>
      <c r="BD163" s="191"/>
      <c r="BE163" s="191"/>
      <c r="BF163" s="191"/>
      <c r="BG163" s="191"/>
    </row>
    <row r="164" spans="1:59">
      <c r="A164" s="1258">
        <v>124</v>
      </c>
      <c r="B164" s="1182" t="s">
        <v>1728</v>
      </c>
      <c r="C164" s="1171">
        <v>11.64</v>
      </c>
      <c r="D164" s="1257"/>
      <c r="E164" s="1017">
        <f t="shared" si="5"/>
        <v>993.86999999999966</v>
      </c>
      <c r="F164" s="1018">
        <f t="shared" si="4"/>
        <v>3182.13</v>
      </c>
      <c r="G164" s="1018">
        <f t="shared" si="6"/>
        <v>3193.7700000000004</v>
      </c>
      <c r="H164" s="1019"/>
      <c r="I164" s="1017">
        <f t="shared" si="7"/>
        <v>7.7024974510039304</v>
      </c>
      <c r="J164" s="191"/>
      <c r="K164" s="191"/>
      <c r="L164" s="191"/>
      <c r="M164" s="191"/>
      <c r="N164" s="191"/>
      <c r="O164" s="191"/>
      <c r="P164" s="191"/>
      <c r="Q164" s="191"/>
      <c r="R164" s="191"/>
      <c r="S164" s="191"/>
      <c r="T164" s="191"/>
      <c r="U164" s="191"/>
      <c r="V164" s="191"/>
      <c r="W164" s="191"/>
      <c r="X164" s="191"/>
      <c r="Y164" s="191"/>
      <c r="Z164" s="191"/>
      <c r="AA164" s="191"/>
      <c r="AB164" s="191"/>
      <c r="AC164" s="191"/>
      <c r="AD164" s="191"/>
      <c r="AE164" s="191"/>
      <c r="AF164" s="191"/>
      <c r="AG164" s="191"/>
      <c r="AH164" s="191"/>
      <c r="AI164" s="191"/>
      <c r="AJ164" s="191"/>
      <c r="AK164" s="191"/>
      <c r="AL164" s="191"/>
      <c r="AM164" s="191"/>
      <c r="AN164" s="191"/>
      <c r="AO164" s="191"/>
      <c r="AP164" s="191"/>
      <c r="AQ164" s="191"/>
      <c r="AR164" s="191"/>
      <c r="AS164" s="191"/>
      <c r="AT164" s="191"/>
      <c r="AU164" s="191"/>
      <c r="AV164" s="191"/>
      <c r="AW164" s="191"/>
      <c r="AX164" s="191"/>
      <c r="AY164" s="191"/>
      <c r="AZ164" s="191"/>
      <c r="BA164" s="191"/>
      <c r="BB164" s="191"/>
      <c r="BC164" s="191"/>
      <c r="BD164" s="191"/>
      <c r="BE164" s="191"/>
      <c r="BF164" s="191"/>
      <c r="BG164" s="191"/>
    </row>
    <row r="165" spans="1:59">
      <c r="A165" s="1258">
        <v>125</v>
      </c>
      <c r="B165" s="1182" t="s">
        <v>1728</v>
      </c>
      <c r="C165" s="1171">
        <v>11.42</v>
      </c>
      <c r="D165" s="1257"/>
      <c r="E165" s="1017">
        <f t="shared" si="5"/>
        <v>1005.2899999999996</v>
      </c>
      <c r="F165" s="1018">
        <f t="shared" si="4"/>
        <v>3170.7100000000005</v>
      </c>
      <c r="G165" s="1018">
        <f t="shared" si="6"/>
        <v>3182.13</v>
      </c>
      <c r="H165" s="1019"/>
      <c r="I165" s="1017">
        <f t="shared" si="7"/>
        <v>7.791402363971855</v>
      </c>
      <c r="J165" s="191"/>
      <c r="K165" s="191"/>
      <c r="L165" s="191"/>
      <c r="M165" s="191"/>
      <c r="N165" s="191"/>
      <c r="O165" s="191"/>
      <c r="P165" s="191"/>
      <c r="Q165" s="191"/>
      <c r="R165" s="191"/>
      <c r="S165" s="191"/>
      <c r="T165" s="191"/>
      <c r="U165" s="191"/>
      <c r="V165" s="191"/>
      <c r="W165" s="191"/>
      <c r="X165" s="191"/>
      <c r="Y165" s="191"/>
      <c r="Z165" s="191"/>
      <c r="AA165" s="191"/>
      <c r="AB165" s="191"/>
      <c r="AC165" s="191"/>
      <c r="AD165" s="191"/>
      <c r="AE165" s="191"/>
      <c r="AF165" s="191"/>
      <c r="AG165" s="191"/>
      <c r="AH165" s="191"/>
      <c r="AI165" s="191"/>
      <c r="AJ165" s="191"/>
      <c r="AK165" s="191"/>
      <c r="AL165" s="191"/>
      <c r="AM165" s="191"/>
      <c r="AN165" s="191"/>
      <c r="AO165" s="191"/>
      <c r="AP165" s="191"/>
      <c r="AQ165" s="191"/>
      <c r="AR165" s="191"/>
      <c r="AS165" s="191"/>
      <c r="AT165" s="191"/>
      <c r="AU165" s="191"/>
      <c r="AV165" s="191"/>
      <c r="AW165" s="191"/>
      <c r="AX165" s="191"/>
      <c r="AY165" s="191"/>
      <c r="AZ165" s="191"/>
      <c r="BA165" s="191"/>
      <c r="BB165" s="191"/>
      <c r="BC165" s="191"/>
      <c r="BD165" s="191"/>
      <c r="BE165" s="191"/>
      <c r="BF165" s="191"/>
      <c r="BG165" s="191"/>
    </row>
    <row r="166" spans="1:59">
      <c r="A166" s="1258">
        <v>126</v>
      </c>
      <c r="B166" s="1182" t="s">
        <v>1728</v>
      </c>
      <c r="C166" s="1171">
        <v>11.64</v>
      </c>
      <c r="D166" s="1257"/>
      <c r="E166" s="1017">
        <f t="shared" si="5"/>
        <v>1016.9299999999996</v>
      </c>
      <c r="F166" s="1018">
        <f t="shared" si="4"/>
        <v>3159.0700000000006</v>
      </c>
      <c r="G166" s="1018">
        <f t="shared" si="6"/>
        <v>3170.7100000000005</v>
      </c>
      <c r="H166" s="1019"/>
      <c r="I166" s="1017">
        <f t="shared" si="7"/>
        <v>7.8820199810424896</v>
      </c>
      <c r="J166" s="191"/>
      <c r="K166" s="191"/>
      <c r="L166" s="191"/>
      <c r="M166" s="191"/>
      <c r="N166" s="191"/>
      <c r="O166" s="191"/>
      <c r="P166" s="191"/>
      <c r="Q166" s="191"/>
      <c r="R166" s="191"/>
      <c r="S166" s="191"/>
      <c r="T166" s="191"/>
      <c r="U166" s="191"/>
      <c r="V166" s="191"/>
      <c r="W166" s="191"/>
      <c r="X166" s="191"/>
      <c r="Y166" s="191"/>
      <c r="Z166" s="191"/>
      <c r="AA166" s="191"/>
      <c r="AB166" s="191"/>
      <c r="AC166" s="191"/>
      <c r="AD166" s="191"/>
      <c r="AE166" s="191"/>
      <c r="AF166" s="191"/>
      <c r="AG166" s="191"/>
      <c r="AH166" s="191"/>
      <c r="AI166" s="191"/>
      <c r="AJ166" s="191"/>
      <c r="AK166" s="191"/>
      <c r="AL166" s="191"/>
      <c r="AM166" s="191"/>
      <c r="AN166" s="191"/>
      <c r="AO166" s="191"/>
      <c r="AP166" s="191"/>
      <c r="AQ166" s="191"/>
      <c r="AR166" s="191"/>
      <c r="AS166" s="191"/>
      <c r="AT166" s="191"/>
      <c r="AU166" s="191"/>
      <c r="AV166" s="191"/>
      <c r="AW166" s="191"/>
      <c r="AX166" s="191"/>
      <c r="AY166" s="191"/>
      <c r="AZ166" s="191"/>
      <c r="BA166" s="191"/>
      <c r="BB166" s="191"/>
      <c r="BC166" s="191"/>
      <c r="BD166" s="191"/>
      <c r="BE166" s="191"/>
      <c r="BF166" s="191"/>
      <c r="BG166" s="191"/>
    </row>
    <row r="167" spans="1:59" ht="21">
      <c r="A167" s="1258">
        <v>127</v>
      </c>
      <c r="B167" s="1181" t="s">
        <v>1727</v>
      </c>
      <c r="C167" s="1170">
        <v>0.74</v>
      </c>
      <c r="D167" s="1257"/>
      <c r="E167" s="1017">
        <f t="shared" si="5"/>
        <v>1017.6699999999996</v>
      </c>
      <c r="F167" s="1018">
        <f t="shared" si="4"/>
        <v>3158.3300000000004</v>
      </c>
      <c r="G167" s="1018">
        <f t="shared" si="6"/>
        <v>3159.0700000000006</v>
      </c>
      <c r="H167" s="1019"/>
      <c r="I167" s="1017">
        <f t="shared" si="7"/>
        <v>7.8877808948425123</v>
      </c>
      <c r="J167" s="191"/>
      <c r="K167" s="191"/>
      <c r="L167" s="191"/>
      <c r="M167" s="191"/>
      <c r="N167" s="191"/>
      <c r="O167" s="191"/>
      <c r="P167" s="191"/>
      <c r="Q167" s="191"/>
      <c r="R167" s="191"/>
      <c r="S167" s="191"/>
      <c r="T167" s="191"/>
      <c r="U167" s="191"/>
      <c r="V167" s="191"/>
      <c r="W167" s="191"/>
      <c r="X167" s="191"/>
      <c r="Y167" s="191"/>
      <c r="Z167" s="191"/>
      <c r="AA167" s="191"/>
      <c r="AB167" s="191"/>
      <c r="AC167" s="191"/>
      <c r="AD167" s="191"/>
      <c r="AE167" s="191"/>
      <c r="AF167" s="191"/>
      <c r="AG167" s="191"/>
      <c r="AH167" s="191"/>
      <c r="AI167" s="191"/>
      <c r="AJ167" s="191"/>
      <c r="AK167" s="191"/>
      <c r="AL167" s="191"/>
      <c r="AM167" s="191"/>
      <c r="AN167" s="191"/>
      <c r="AO167" s="191"/>
      <c r="AP167" s="191"/>
      <c r="AQ167" s="191"/>
      <c r="AR167" s="191"/>
      <c r="AS167" s="191"/>
      <c r="AT167" s="191"/>
      <c r="AU167" s="191"/>
      <c r="AV167" s="191"/>
      <c r="AW167" s="191"/>
      <c r="AX167" s="191"/>
      <c r="AY167" s="191"/>
      <c r="AZ167" s="191"/>
      <c r="BA167" s="191"/>
      <c r="BB167" s="191"/>
      <c r="BC167" s="191"/>
      <c r="BD167" s="191"/>
      <c r="BE167" s="191"/>
      <c r="BF167" s="191"/>
      <c r="BG167" s="191"/>
    </row>
    <row r="168" spans="1:59">
      <c r="A168" s="1258">
        <v>128</v>
      </c>
      <c r="B168" s="1182" t="s">
        <v>1728</v>
      </c>
      <c r="C168" s="1171">
        <v>11.42</v>
      </c>
      <c r="D168" s="1257"/>
      <c r="E168" s="1017">
        <f t="shared" si="5"/>
        <v>1029.0899999999997</v>
      </c>
      <c r="F168" s="1018">
        <f t="shared" si="4"/>
        <v>3146.9100000000003</v>
      </c>
      <c r="G168" s="1018">
        <f t="shared" si="6"/>
        <v>3158.3300000000004</v>
      </c>
      <c r="H168" s="1019"/>
      <c r="I168" s="1017">
        <f t="shared" si="7"/>
        <v>7.976685807810437</v>
      </c>
      <c r="J168" s="191"/>
      <c r="K168" s="191"/>
      <c r="L168" s="191"/>
      <c r="M168" s="191"/>
      <c r="N168" s="191"/>
      <c r="O168" s="191"/>
      <c r="P168" s="191"/>
      <c r="Q168" s="191"/>
      <c r="R168" s="191"/>
      <c r="S168" s="191"/>
      <c r="T168" s="191"/>
      <c r="U168" s="191"/>
      <c r="V168" s="191"/>
      <c r="W168" s="191"/>
      <c r="X168" s="191"/>
      <c r="Y168" s="191"/>
      <c r="Z168" s="191"/>
      <c r="AA168" s="191"/>
      <c r="AB168" s="191"/>
      <c r="AC168" s="191"/>
      <c r="AD168" s="191"/>
      <c r="AE168" s="191"/>
      <c r="AF168" s="191"/>
      <c r="AG168" s="191"/>
      <c r="AH168" s="191"/>
      <c r="AI168" s="191"/>
      <c r="AJ168" s="191"/>
      <c r="AK168" s="191"/>
      <c r="AL168" s="191"/>
      <c r="AM168" s="191"/>
      <c r="AN168" s="191"/>
      <c r="AO168" s="191"/>
      <c r="AP168" s="191"/>
      <c r="AQ168" s="191"/>
      <c r="AR168" s="191"/>
      <c r="AS168" s="191"/>
      <c r="AT168" s="191"/>
      <c r="AU168" s="191"/>
      <c r="AV168" s="191"/>
      <c r="AW168" s="191"/>
      <c r="AX168" s="191"/>
      <c r="AY168" s="191"/>
      <c r="AZ168" s="191"/>
      <c r="BA168" s="191"/>
      <c r="BB168" s="191"/>
      <c r="BC168" s="191"/>
      <c r="BD168" s="191"/>
      <c r="BE168" s="191"/>
      <c r="BF168" s="191"/>
      <c r="BG168" s="191"/>
    </row>
    <row r="169" spans="1:59">
      <c r="A169" s="1258">
        <v>129</v>
      </c>
      <c r="B169" s="1182" t="s">
        <v>1728</v>
      </c>
      <c r="C169" s="1171">
        <v>11.66</v>
      </c>
      <c r="D169" s="1257"/>
      <c r="E169" s="1017">
        <f t="shared" si="5"/>
        <v>1040.7499999999998</v>
      </c>
      <c r="F169" s="1018">
        <f t="shared" si="4"/>
        <v>3135.25</v>
      </c>
      <c r="G169" s="1018">
        <f t="shared" si="6"/>
        <v>3146.9100000000003</v>
      </c>
      <c r="H169" s="1019"/>
      <c r="I169" s="1017">
        <f t="shared" si="7"/>
        <v>8.0674591252540448</v>
      </c>
      <c r="J169" s="191"/>
      <c r="K169" s="191"/>
      <c r="L169" s="191"/>
      <c r="M169" s="191"/>
      <c r="N169" s="191"/>
      <c r="O169" s="191"/>
      <c r="P169" s="191"/>
      <c r="Q169" s="191"/>
      <c r="R169" s="191"/>
      <c r="S169" s="191"/>
      <c r="T169" s="191"/>
      <c r="U169" s="191"/>
      <c r="V169" s="191"/>
      <c r="W169" s="191"/>
      <c r="X169" s="191"/>
      <c r="Y169" s="191"/>
      <c r="Z169" s="191"/>
      <c r="AA169" s="191"/>
      <c r="AB169" s="191"/>
      <c r="AC169" s="191"/>
      <c r="AD169" s="191"/>
      <c r="AE169" s="191"/>
      <c r="AF169" s="191"/>
      <c r="AG169" s="191"/>
      <c r="AH169" s="191"/>
      <c r="AI169" s="191"/>
      <c r="AJ169" s="191"/>
      <c r="AK169" s="191"/>
      <c r="AL169" s="191"/>
      <c r="AM169" s="191"/>
      <c r="AN169" s="191"/>
      <c r="AO169" s="191"/>
      <c r="AP169" s="191"/>
      <c r="AQ169" s="191"/>
      <c r="AR169" s="191"/>
      <c r="AS169" s="191"/>
      <c r="AT169" s="191"/>
      <c r="AU169" s="191"/>
      <c r="AV169" s="191"/>
      <c r="AW169" s="191"/>
      <c r="AX169" s="191"/>
      <c r="AY169" s="191"/>
      <c r="AZ169" s="191"/>
      <c r="BA169" s="191"/>
      <c r="BB169" s="191"/>
      <c r="BC169" s="191"/>
      <c r="BD169" s="191"/>
      <c r="BE169" s="191"/>
      <c r="BF169" s="191"/>
      <c r="BG169" s="191"/>
    </row>
    <row r="170" spans="1:59" ht="21">
      <c r="A170" s="1258">
        <v>130</v>
      </c>
      <c r="B170" s="1183" t="s">
        <v>1747</v>
      </c>
      <c r="C170" s="1172">
        <v>0.64</v>
      </c>
      <c r="D170" s="1257"/>
      <c r="E170" s="1017">
        <f t="shared" si="5"/>
        <v>1041.3899999999999</v>
      </c>
      <c r="F170" s="1018">
        <f t="shared" ref="F170:F233" si="8">IF(E170="","",$G$41-E170)</f>
        <v>3134.61</v>
      </c>
      <c r="G170" s="1018">
        <f t="shared" si="6"/>
        <v>3135.25</v>
      </c>
      <c r="H170" s="1019"/>
      <c r="I170" s="1017">
        <f t="shared" si="7"/>
        <v>8.0724415371891993</v>
      </c>
      <c r="J170" s="191"/>
      <c r="K170" s="191"/>
      <c r="L170" s="191"/>
      <c r="M170" s="191"/>
      <c r="N170" s="191"/>
      <c r="O170" s="191"/>
      <c r="P170" s="191"/>
      <c r="Q170" s="191"/>
      <c r="R170" s="191"/>
      <c r="S170" s="191"/>
      <c r="T170" s="191"/>
      <c r="U170" s="191"/>
      <c r="V170" s="191"/>
      <c r="W170" s="191"/>
      <c r="X170" s="191"/>
      <c r="Y170" s="191"/>
      <c r="Z170" s="191"/>
      <c r="AA170" s="191"/>
      <c r="AB170" s="191"/>
      <c r="AC170" s="191"/>
      <c r="AD170" s="191"/>
      <c r="AE170" s="191"/>
      <c r="AF170" s="191"/>
      <c r="AG170" s="191"/>
      <c r="AH170" s="191"/>
      <c r="AI170" s="191"/>
      <c r="AJ170" s="191"/>
      <c r="AK170" s="191"/>
      <c r="AL170" s="191"/>
      <c r="AM170" s="191"/>
      <c r="AN170" s="191"/>
      <c r="AO170" s="191"/>
      <c r="AP170" s="191"/>
      <c r="AQ170" s="191"/>
      <c r="AR170" s="191"/>
      <c r="AS170" s="191"/>
      <c r="AT170" s="191"/>
      <c r="AU170" s="191"/>
      <c r="AV170" s="191"/>
      <c r="AW170" s="191"/>
      <c r="AX170" s="191"/>
      <c r="AY170" s="191"/>
      <c r="AZ170" s="191"/>
      <c r="BA170" s="191"/>
      <c r="BB170" s="191"/>
      <c r="BC170" s="191"/>
      <c r="BD170" s="191"/>
      <c r="BE170" s="191"/>
      <c r="BF170" s="191"/>
      <c r="BG170" s="191"/>
    </row>
    <row r="171" spans="1:59">
      <c r="A171" s="1258">
        <v>131</v>
      </c>
      <c r="B171" s="1182" t="s">
        <v>1728</v>
      </c>
      <c r="C171" s="1171">
        <v>11.64</v>
      </c>
      <c r="D171" s="1257"/>
      <c r="E171" s="1017">
        <f t="shared" ref="E171:E234" si="9">IF(C171="","",IF(D171="O",E170,E170+C171))</f>
        <v>1053.03</v>
      </c>
      <c r="F171" s="1018">
        <f t="shared" si="8"/>
        <v>3122.9700000000003</v>
      </c>
      <c r="G171" s="1018">
        <f t="shared" ref="G171:G234" si="10">IF(E171="","",$G$41-E170)</f>
        <v>3134.61</v>
      </c>
      <c r="H171" s="1019"/>
      <c r="I171" s="1017">
        <f t="shared" si="7"/>
        <v>8.1630591542598339</v>
      </c>
      <c r="J171" s="191"/>
      <c r="K171" s="191"/>
      <c r="L171" s="191"/>
      <c r="M171" s="191"/>
      <c r="N171" s="191"/>
      <c r="O171" s="191"/>
      <c r="P171" s="191"/>
      <c r="Q171" s="191"/>
      <c r="R171" s="191"/>
      <c r="S171" s="191"/>
      <c r="T171" s="191"/>
      <c r="U171" s="191"/>
      <c r="V171" s="191"/>
      <c r="W171" s="191"/>
      <c r="X171" s="191"/>
      <c r="Y171" s="191"/>
      <c r="Z171" s="191"/>
      <c r="AA171" s="191"/>
      <c r="AB171" s="191"/>
      <c r="AC171" s="191"/>
      <c r="AD171" s="191"/>
      <c r="AE171" s="191"/>
      <c r="AF171" s="191"/>
      <c r="AG171" s="191"/>
      <c r="AH171" s="191"/>
      <c r="AI171" s="191"/>
      <c r="AJ171" s="191"/>
      <c r="AK171" s="191"/>
      <c r="AL171" s="191"/>
      <c r="AM171" s="191"/>
      <c r="AN171" s="191"/>
      <c r="AO171" s="191"/>
      <c r="AP171" s="191"/>
      <c r="AQ171" s="191"/>
      <c r="AR171" s="191"/>
      <c r="AS171" s="191"/>
      <c r="AT171" s="191"/>
      <c r="AU171" s="191"/>
      <c r="AV171" s="191"/>
      <c r="AW171" s="191"/>
      <c r="AX171" s="191"/>
      <c r="AY171" s="191"/>
      <c r="AZ171" s="191"/>
      <c r="BA171" s="191"/>
      <c r="BB171" s="191"/>
      <c r="BC171" s="191"/>
      <c r="BD171" s="191"/>
      <c r="BE171" s="191"/>
      <c r="BF171" s="191"/>
      <c r="BG171" s="191"/>
    </row>
    <row r="172" spans="1:59">
      <c r="A172" s="1258">
        <v>132</v>
      </c>
      <c r="B172" s="1182" t="s">
        <v>1728</v>
      </c>
      <c r="C172" s="1171">
        <v>11.6</v>
      </c>
      <c r="D172" s="1257"/>
      <c r="E172" s="1017">
        <f t="shared" si="9"/>
        <v>1064.6299999999999</v>
      </c>
      <c r="F172" s="1018">
        <f t="shared" si="8"/>
        <v>3111.37</v>
      </c>
      <c r="G172" s="1018">
        <f t="shared" si="10"/>
        <v>3122.9700000000003</v>
      </c>
      <c r="H172" s="1019"/>
      <c r="I172" s="1017">
        <f t="shared" si="7"/>
        <v>8.2533653705845218</v>
      </c>
      <c r="J172" s="191"/>
      <c r="K172" s="191"/>
      <c r="L172" s="191"/>
      <c r="M172" s="191"/>
      <c r="N172" s="191"/>
      <c r="O172" s="191"/>
      <c r="P172" s="191"/>
      <c r="Q172" s="191"/>
      <c r="R172" s="191"/>
      <c r="S172" s="191"/>
      <c r="T172" s="191"/>
      <c r="U172" s="191"/>
      <c r="V172" s="191"/>
      <c r="W172" s="191"/>
      <c r="X172" s="191"/>
      <c r="Y172" s="191"/>
      <c r="Z172" s="191"/>
      <c r="AA172" s="191"/>
      <c r="AB172" s="191"/>
      <c r="AC172" s="191"/>
      <c r="AD172" s="191"/>
      <c r="AE172" s="191"/>
      <c r="AF172" s="191"/>
      <c r="AG172" s="191"/>
      <c r="AH172" s="191"/>
      <c r="AI172" s="191"/>
      <c r="AJ172" s="191"/>
      <c r="AK172" s="191"/>
      <c r="AL172" s="191"/>
      <c r="AM172" s="191"/>
      <c r="AN172" s="191"/>
      <c r="AO172" s="191"/>
      <c r="AP172" s="191"/>
      <c r="AQ172" s="191"/>
      <c r="AR172" s="191"/>
      <c r="AS172" s="191"/>
      <c r="AT172" s="191"/>
      <c r="AU172" s="191"/>
      <c r="AV172" s="191"/>
      <c r="AW172" s="191"/>
      <c r="AX172" s="191"/>
      <c r="AY172" s="191"/>
      <c r="AZ172" s="191"/>
      <c r="BA172" s="191"/>
      <c r="BB172" s="191"/>
      <c r="BC172" s="191"/>
      <c r="BD172" s="191"/>
      <c r="BE172" s="191"/>
      <c r="BF172" s="191"/>
      <c r="BG172" s="191"/>
    </row>
    <row r="173" spans="1:59" ht="21">
      <c r="A173" s="1258">
        <v>133</v>
      </c>
      <c r="B173" s="1181" t="s">
        <v>1727</v>
      </c>
      <c r="C173" s="1170">
        <v>0.74</v>
      </c>
      <c r="D173" s="1257"/>
      <c r="E173" s="1017">
        <f t="shared" si="9"/>
        <v>1065.3699999999999</v>
      </c>
      <c r="F173" s="1018">
        <f t="shared" si="8"/>
        <v>3110.63</v>
      </c>
      <c r="G173" s="1018">
        <f t="shared" si="10"/>
        <v>3111.37</v>
      </c>
      <c r="H173" s="1019"/>
      <c r="I173" s="1017">
        <f t="shared" ref="I173:I236" si="11">IF(C173="","",IF(D173="O",I172,$C$12*C173+I172))</f>
        <v>8.2591262843845445</v>
      </c>
      <c r="J173" s="191"/>
      <c r="K173" s="191"/>
      <c r="L173" s="191"/>
      <c r="M173" s="191"/>
      <c r="N173" s="191"/>
      <c r="O173" s="191"/>
      <c r="P173" s="191"/>
      <c r="Q173" s="191"/>
      <c r="R173" s="191"/>
      <c r="S173" s="191"/>
      <c r="T173" s="191"/>
      <c r="U173" s="191"/>
      <c r="V173" s="191"/>
      <c r="W173" s="191"/>
      <c r="X173" s="191"/>
      <c r="Y173" s="191"/>
      <c r="Z173" s="191"/>
      <c r="AA173" s="191"/>
      <c r="AB173" s="191"/>
      <c r="AC173" s="191"/>
      <c r="AD173" s="191"/>
      <c r="AE173" s="191"/>
      <c r="AF173" s="191"/>
      <c r="AG173" s="191"/>
      <c r="AH173" s="191"/>
      <c r="AI173" s="191"/>
      <c r="AJ173" s="191"/>
      <c r="AK173" s="191"/>
      <c r="AL173" s="191"/>
      <c r="AM173" s="191"/>
      <c r="AN173" s="191"/>
      <c r="AO173" s="191"/>
      <c r="AP173" s="191"/>
      <c r="AQ173" s="191"/>
      <c r="AR173" s="191"/>
      <c r="AS173" s="191"/>
      <c r="AT173" s="191"/>
      <c r="AU173" s="191"/>
      <c r="AV173" s="191"/>
      <c r="AW173" s="191"/>
      <c r="AX173" s="191"/>
      <c r="AY173" s="191"/>
      <c r="AZ173" s="191"/>
      <c r="BA173" s="191"/>
      <c r="BB173" s="191"/>
      <c r="BC173" s="191"/>
      <c r="BD173" s="191"/>
      <c r="BE173" s="191"/>
      <c r="BF173" s="191"/>
      <c r="BG173" s="191"/>
    </row>
    <row r="174" spans="1:59">
      <c r="A174" s="1258">
        <v>134</v>
      </c>
      <c r="B174" s="1182" t="s">
        <v>1728</v>
      </c>
      <c r="C174" s="1171">
        <v>11.28</v>
      </c>
      <c r="D174" s="1257"/>
      <c r="E174" s="1017">
        <f t="shared" si="9"/>
        <v>1076.6499999999999</v>
      </c>
      <c r="F174" s="1018">
        <f t="shared" si="8"/>
        <v>3099.3500000000004</v>
      </c>
      <c r="G174" s="1018">
        <f t="shared" si="10"/>
        <v>3110.63</v>
      </c>
      <c r="H174" s="1019"/>
      <c r="I174" s="1017">
        <f t="shared" si="11"/>
        <v>8.3469412947416544</v>
      </c>
      <c r="J174" s="191"/>
      <c r="K174" s="191"/>
      <c r="L174" s="191"/>
      <c r="M174" s="191"/>
      <c r="N174" s="191"/>
      <c r="O174" s="191"/>
      <c r="P174" s="191"/>
      <c r="Q174" s="191"/>
      <c r="R174" s="191"/>
      <c r="S174" s="191"/>
      <c r="T174" s="191"/>
      <c r="U174" s="191"/>
      <c r="V174" s="191"/>
      <c r="W174" s="191"/>
      <c r="X174" s="191"/>
      <c r="Y174" s="191"/>
      <c r="Z174" s="191"/>
      <c r="AA174" s="191"/>
      <c r="AB174" s="191"/>
      <c r="AC174" s="191"/>
      <c r="AD174" s="191"/>
      <c r="AE174" s="191"/>
      <c r="AF174" s="191"/>
      <c r="AG174" s="191"/>
      <c r="AH174" s="191"/>
      <c r="AI174" s="191"/>
      <c r="AJ174" s="191"/>
      <c r="AK174" s="191"/>
      <c r="AL174" s="191"/>
      <c r="AM174" s="191"/>
      <c r="AN174" s="191"/>
      <c r="AO174" s="191"/>
      <c r="AP174" s="191"/>
      <c r="AQ174" s="191"/>
      <c r="AR174" s="191"/>
      <c r="AS174" s="191"/>
      <c r="AT174" s="191"/>
      <c r="AU174" s="191"/>
      <c r="AV174" s="191"/>
      <c r="AW174" s="191"/>
      <c r="AX174" s="191"/>
      <c r="AY174" s="191"/>
      <c r="AZ174" s="191"/>
      <c r="BA174" s="191"/>
      <c r="BB174" s="191"/>
      <c r="BC174" s="191"/>
      <c r="BD174" s="191"/>
      <c r="BE174" s="191"/>
      <c r="BF174" s="191"/>
      <c r="BG174" s="191"/>
    </row>
    <row r="175" spans="1:59">
      <c r="A175" s="1258">
        <v>135</v>
      </c>
      <c r="B175" s="1182" t="s">
        <v>1728</v>
      </c>
      <c r="C175" s="1171">
        <v>11.68</v>
      </c>
      <c r="D175" s="1257"/>
      <c r="E175" s="1017">
        <f t="shared" si="9"/>
        <v>1088.33</v>
      </c>
      <c r="F175" s="1018">
        <f t="shared" si="8"/>
        <v>3087.67</v>
      </c>
      <c r="G175" s="1018">
        <f t="shared" si="10"/>
        <v>3099.3500000000004</v>
      </c>
      <c r="H175" s="1019"/>
      <c r="I175" s="1017">
        <f t="shared" si="11"/>
        <v>8.4378703125582355</v>
      </c>
      <c r="J175" s="191"/>
      <c r="K175" s="191"/>
      <c r="L175" s="191"/>
      <c r="M175" s="191"/>
      <c r="N175" s="191"/>
      <c r="O175" s="191"/>
      <c r="P175" s="191"/>
      <c r="Q175" s="191"/>
      <c r="R175" s="191"/>
      <c r="S175" s="191"/>
      <c r="T175" s="191"/>
      <c r="U175" s="191"/>
      <c r="V175" s="191"/>
      <c r="W175" s="191"/>
      <c r="X175" s="191"/>
      <c r="Y175" s="191"/>
      <c r="Z175" s="191"/>
      <c r="AA175" s="191"/>
      <c r="AB175" s="191"/>
      <c r="AC175" s="191"/>
      <c r="AD175" s="191"/>
      <c r="AE175" s="191"/>
      <c r="AF175" s="191"/>
      <c r="AG175" s="191"/>
      <c r="AH175" s="191"/>
      <c r="AI175" s="191"/>
      <c r="AJ175" s="191"/>
      <c r="AK175" s="191"/>
      <c r="AL175" s="191"/>
      <c r="AM175" s="191"/>
      <c r="AN175" s="191"/>
      <c r="AO175" s="191"/>
      <c r="AP175" s="191"/>
      <c r="AQ175" s="191"/>
      <c r="AR175" s="191"/>
      <c r="AS175" s="191"/>
      <c r="AT175" s="191"/>
      <c r="AU175" s="191"/>
      <c r="AV175" s="191"/>
      <c r="AW175" s="191"/>
      <c r="AX175" s="191"/>
      <c r="AY175" s="191"/>
      <c r="AZ175" s="191"/>
      <c r="BA175" s="191"/>
      <c r="BB175" s="191"/>
      <c r="BC175" s="191"/>
      <c r="BD175" s="191"/>
      <c r="BE175" s="191"/>
      <c r="BF175" s="191"/>
      <c r="BG175" s="191"/>
    </row>
    <row r="176" spans="1:59" ht="21">
      <c r="A176" s="1258">
        <v>136</v>
      </c>
      <c r="B176" s="1183" t="s">
        <v>1748</v>
      </c>
      <c r="C176" s="1172">
        <v>0.64</v>
      </c>
      <c r="D176" s="1257"/>
      <c r="E176" s="1017">
        <f t="shared" si="9"/>
        <v>1088.97</v>
      </c>
      <c r="F176" s="1018">
        <f t="shared" si="8"/>
        <v>3087.0299999999997</v>
      </c>
      <c r="G176" s="1018">
        <f t="shared" si="10"/>
        <v>3087.67</v>
      </c>
      <c r="H176" s="1019"/>
      <c r="I176" s="1017">
        <f t="shared" si="11"/>
        <v>8.44285272449339</v>
      </c>
      <c r="J176" s="191"/>
      <c r="K176" s="191"/>
      <c r="L176" s="191"/>
      <c r="M176" s="191"/>
      <c r="N176" s="191"/>
      <c r="O176" s="191"/>
      <c r="P176" s="191"/>
      <c r="Q176" s="191"/>
      <c r="R176" s="191"/>
      <c r="S176" s="191"/>
      <c r="T176" s="191"/>
      <c r="U176" s="191"/>
      <c r="V176" s="191"/>
      <c r="W176" s="191"/>
      <c r="X176" s="191"/>
      <c r="Y176" s="191"/>
      <c r="Z176" s="191"/>
      <c r="AA176" s="191"/>
      <c r="AB176" s="191"/>
      <c r="AC176" s="191"/>
      <c r="AD176" s="191"/>
      <c r="AE176" s="191"/>
      <c r="AF176" s="191"/>
      <c r="AG176" s="191"/>
      <c r="AH176" s="191"/>
      <c r="AI176" s="191"/>
      <c r="AJ176" s="191"/>
      <c r="AK176" s="191"/>
      <c r="AL176" s="191"/>
      <c r="AM176" s="191"/>
      <c r="AN176" s="191"/>
      <c r="AO176" s="191"/>
      <c r="AP176" s="191"/>
      <c r="AQ176" s="191"/>
      <c r="AR176" s="191"/>
      <c r="AS176" s="191"/>
      <c r="AT176" s="191"/>
      <c r="AU176" s="191"/>
      <c r="AV176" s="191"/>
      <c r="AW176" s="191"/>
      <c r="AX176" s="191"/>
      <c r="AY176" s="191"/>
      <c r="AZ176" s="191"/>
      <c r="BA176" s="191"/>
      <c r="BB176" s="191"/>
      <c r="BC176" s="191"/>
      <c r="BD176" s="191"/>
      <c r="BE176" s="191"/>
      <c r="BF176" s="191"/>
      <c r="BG176" s="191"/>
    </row>
    <row r="177" spans="1:59">
      <c r="A177" s="1258">
        <v>137</v>
      </c>
      <c r="B177" s="1182" t="s">
        <v>1728</v>
      </c>
      <c r="C177" s="1171">
        <v>11.69</v>
      </c>
      <c r="D177" s="1257"/>
      <c r="E177" s="1017">
        <f t="shared" si="9"/>
        <v>1100.6600000000001</v>
      </c>
      <c r="F177" s="1018">
        <f t="shared" si="8"/>
        <v>3075.34</v>
      </c>
      <c r="G177" s="1018">
        <f t="shared" si="10"/>
        <v>3087.0299999999997</v>
      </c>
      <c r="H177" s="1019"/>
      <c r="I177" s="1017">
        <f t="shared" si="11"/>
        <v>8.5338595924964586</v>
      </c>
      <c r="J177" s="191"/>
      <c r="K177" s="191"/>
      <c r="L177" s="191"/>
      <c r="M177" s="191"/>
      <c r="N177" s="191"/>
      <c r="O177" s="191"/>
      <c r="P177" s="191"/>
      <c r="Q177" s="191"/>
      <c r="R177" s="191"/>
      <c r="S177" s="191"/>
      <c r="T177" s="191"/>
      <c r="U177" s="191"/>
      <c r="V177" s="191"/>
      <c r="W177" s="191"/>
      <c r="X177" s="191"/>
      <c r="Y177" s="191"/>
      <c r="Z177" s="191"/>
      <c r="AA177" s="191"/>
      <c r="AB177" s="191"/>
      <c r="AC177" s="191"/>
      <c r="AD177" s="191"/>
      <c r="AE177" s="191"/>
      <c r="AF177" s="191"/>
      <c r="AG177" s="191"/>
      <c r="AH177" s="191"/>
      <c r="AI177" s="191"/>
      <c r="AJ177" s="191"/>
      <c r="AK177" s="191"/>
      <c r="AL177" s="191"/>
      <c r="AM177" s="191"/>
      <c r="AN177" s="191"/>
      <c r="AO177" s="191"/>
      <c r="AP177" s="191"/>
      <c r="AQ177" s="191"/>
      <c r="AR177" s="191"/>
      <c r="AS177" s="191"/>
      <c r="AT177" s="191"/>
      <c r="AU177" s="191"/>
      <c r="AV177" s="191"/>
      <c r="AW177" s="191"/>
      <c r="AX177" s="191"/>
      <c r="AY177" s="191"/>
      <c r="AZ177" s="191"/>
      <c r="BA177" s="191"/>
      <c r="BB177" s="191"/>
      <c r="BC177" s="191"/>
      <c r="BD177" s="191"/>
      <c r="BE177" s="191"/>
      <c r="BF177" s="191"/>
      <c r="BG177" s="191"/>
    </row>
    <row r="178" spans="1:59">
      <c r="A178" s="1258">
        <v>138</v>
      </c>
      <c r="B178" s="1182" t="s">
        <v>1728</v>
      </c>
      <c r="C178" s="1171">
        <v>11.63</v>
      </c>
      <c r="D178" s="1257"/>
      <c r="E178" s="1017">
        <f t="shared" si="9"/>
        <v>1112.2900000000002</v>
      </c>
      <c r="F178" s="1018">
        <f t="shared" si="8"/>
        <v>3063.71</v>
      </c>
      <c r="G178" s="1018">
        <f t="shared" si="10"/>
        <v>3075.34</v>
      </c>
      <c r="H178" s="1019"/>
      <c r="I178" s="1017">
        <f t="shared" si="11"/>
        <v>8.6243993593806056</v>
      </c>
      <c r="J178" s="191"/>
      <c r="K178" s="191"/>
      <c r="L178" s="191"/>
      <c r="M178" s="191"/>
      <c r="N178" s="191"/>
      <c r="O178" s="191"/>
      <c r="P178" s="191"/>
      <c r="Q178" s="191"/>
      <c r="R178" s="191"/>
      <c r="S178" s="191"/>
      <c r="T178" s="191"/>
      <c r="U178" s="191"/>
      <c r="V178" s="191"/>
      <c r="W178" s="191"/>
      <c r="X178" s="191"/>
      <c r="Y178" s="191"/>
      <c r="Z178" s="191"/>
      <c r="AA178" s="191"/>
      <c r="AB178" s="191"/>
      <c r="AC178" s="191"/>
      <c r="AD178" s="191"/>
      <c r="AE178" s="191"/>
      <c r="AF178" s="191"/>
      <c r="AG178" s="191"/>
      <c r="AH178" s="191"/>
      <c r="AI178" s="191"/>
      <c r="AJ178" s="191"/>
      <c r="AK178" s="191"/>
      <c r="AL178" s="191"/>
      <c r="AM178" s="191"/>
      <c r="AN178" s="191"/>
      <c r="AO178" s="191"/>
      <c r="AP178" s="191"/>
      <c r="AQ178" s="191"/>
      <c r="AR178" s="191"/>
      <c r="AS178" s="191"/>
      <c r="AT178" s="191"/>
      <c r="AU178" s="191"/>
      <c r="AV178" s="191"/>
      <c r="AW178" s="191"/>
      <c r="AX178" s="191"/>
      <c r="AY178" s="191"/>
      <c r="AZ178" s="191"/>
      <c r="BA178" s="191"/>
      <c r="BB178" s="191"/>
      <c r="BC178" s="191"/>
      <c r="BD178" s="191"/>
      <c r="BE178" s="191"/>
      <c r="BF178" s="191"/>
      <c r="BG178" s="191"/>
    </row>
    <row r="179" spans="1:59">
      <c r="A179" s="1258">
        <v>139</v>
      </c>
      <c r="B179" s="1182" t="s">
        <v>1728</v>
      </c>
      <c r="C179" s="1171">
        <v>11.64</v>
      </c>
      <c r="D179" s="1257"/>
      <c r="E179" s="1017">
        <f t="shared" si="9"/>
        <v>1123.9300000000003</v>
      </c>
      <c r="F179" s="1018">
        <f t="shared" si="8"/>
        <v>3052.0699999999997</v>
      </c>
      <c r="G179" s="1018">
        <f t="shared" si="10"/>
        <v>3063.71</v>
      </c>
      <c r="H179" s="1019"/>
      <c r="I179" s="1017">
        <f t="shared" si="11"/>
        <v>8.7150169764512402</v>
      </c>
      <c r="J179" s="191"/>
      <c r="K179" s="191"/>
      <c r="L179" s="191"/>
      <c r="M179" s="191"/>
      <c r="N179" s="191"/>
      <c r="O179" s="191"/>
      <c r="P179" s="191"/>
      <c r="Q179" s="191"/>
      <c r="R179" s="191"/>
      <c r="S179" s="191"/>
      <c r="T179" s="191"/>
      <c r="U179" s="191"/>
      <c r="V179" s="191"/>
      <c r="W179" s="191"/>
      <c r="X179" s="191"/>
      <c r="Y179" s="191"/>
      <c r="Z179" s="191"/>
      <c r="AA179" s="191"/>
      <c r="AB179" s="191"/>
      <c r="AC179" s="191"/>
      <c r="AD179" s="191"/>
      <c r="AE179" s="191"/>
      <c r="AF179" s="191"/>
      <c r="AG179" s="191"/>
      <c r="AH179" s="191"/>
      <c r="AI179" s="191"/>
      <c r="AJ179" s="191"/>
      <c r="AK179" s="191"/>
      <c r="AL179" s="191"/>
      <c r="AM179" s="191"/>
      <c r="AN179" s="191"/>
      <c r="AO179" s="191"/>
      <c r="AP179" s="191"/>
      <c r="AQ179" s="191"/>
      <c r="AR179" s="191"/>
      <c r="AS179" s="191"/>
      <c r="AT179" s="191"/>
      <c r="AU179" s="191"/>
      <c r="AV179" s="191"/>
      <c r="AW179" s="191"/>
      <c r="AX179" s="191"/>
      <c r="AY179" s="191"/>
      <c r="AZ179" s="191"/>
      <c r="BA179" s="191"/>
      <c r="BB179" s="191"/>
      <c r="BC179" s="191"/>
      <c r="BD179" s="191"/>
      <c r="BE179" s="191"/>
      <c r="BF179" s="191"/>
      <c r="BG179" s="191"/>
    </row>
    <row r="180" spans="1:59" ht="21">
      <c r="A180" s="1258">
        <v>140</v>
      </c>
      <c r="B180" s="1181" t="s">
        <v>1727</v>
      </c>
      <c r="C180" s="1170">
        <v>0.74</v>
      </c>
      <c r="D180" s="1257"/>
      <c r="E180" s="1017">
        <f t="shared" si="9"/>
        <v>1124.6700000000003</v>
      </c>
      <c r="F180" s="1018">
        <f t="shared" si="8"/>
        <v>3051.33</v>
      </c>
      <c r="G180" s="1018">
        <f t="shared" si="10"/>
        <v>3052.0699999999997</v>
      </c>
      <c r="H180" s="1019"/>
      <c r="I180" s="1017">
        <f t="shared" si="11"/>
        <v>8.7207778902512629</v>
      </c>
      <c r="J180" s="191"/>
      <c r="K180" s="191"/>
      <c r="L180" s="191"/>
      <c r="M180" s="191"/>
      <c r="N180" s="191"/>
      <c r="O180" s="191"/>
      <c r="P180" s="191"/>
      <c r="Q180" s="191"/>
      <c r="R180" s="191"/>
      <c r="S180" s="191"/>
      <c r="T180" s="191"/>
      <c r="U180" s="191"/>
      <c r="V180" s="191"/>
      <c r="W180" s="191"/>
      <c r="X180" s="191"/>
      <c r="Y180" s="191"/>
      <c r="Z180" s="191"/>
      <c r="AA180" s="191"/>
      <c r="AB180" s="191"/>
      <c r="AC180" s="191"/>
      <c r="AD180" s="191"/>
      <c r="AE180" s="191"/>
      <c r="AF180" s="191"/>
      <c r="AG180" s="191"/>
      <c r="AH180" s="191"/>
      <c r="AI180" s="191"/>
      <c r="AJ180" s="191"/>
      <c r="AK180" s="191"/>
      <c r="AL180" s="191"/>
      <c r="AM180" s="191"/>
      <c r="AN180" s="191"/>
      <c r="AO180" s="191"/>
      <c r="AP180" s="191"/>
      <c r="AQ180" s="191"/>
      <c r="AR180" s="191"/>
      <c r="AS180" s="191"/>
      <c r="AT180" s="191"/>
      <c r="AU180" s="191"/>
      <c r="AV180" s="191"/>
      <c r="AW180" s="191"/>
      <c r="AX180" s="191"/>
      <c r="AY180" s="191"/>
      <c r="AZ180" s="191"/>
      <c r="BA180" s="191"/>
      <c r="BB180" s="191"/>
      <c r="BC180" s="191"/>
      <c r="BD180" s="191"/>
      <c r="BE180" s="191"/>
      <c r="BF180" s="191"/>
      <c r="BG180" s="191"/>
    </row>
    <row r="181" spans="1:59">
      <c r="A181" s="1258">
        <v>141</v>
      </c>
      <c r="B181" s="1182" t="s">
        <v>1728</v>
      </c>
      <c r="C181" s="1171">
        <v>11.56</v>
      </c>
      <c r="D181" s="1257"/>
      <c r="E181" s="1017">
        <f t="shared" si="9"/>
        <v>1136.2300000000002</v>
      </c>
      <c r="F181" s="1018">
        <f t="shared" si="8"/>
        <v>3039.7699999999995</v>
      </c>
      <c r="G181" s="1018">
        <f t="shared" si="10"/>
        <v>3051.33</v>
      </c>
      <c r="H181" s="1019"/>
      <c r="I181" s="1017">
        <f t="shared" si="11"/>
        <v>8.8107727058300025</v>
      </c>
      <c r="J181" s="191"/>
      <c r="K181" s="191"/>
      <c r="L181" s="191"/>
      <c r="M181" s="191"/>
      <c r="N181" s="191"/>
      <c r="O181" s="191"/>
      <c r="P181" s="191"/>
      <c r="Q181" s="191"/>
      <c r="R181" s="191"/>
      <c r="S181" s="191"/>
      <c r="T181" s="191"/>
      <c r="U181" s="191"/>
      <c r="V181" s="191"/>
      <c r="W181" s="191"/>
      <c r="X181" s="191"/>
      <c r="Y181" s="191"/>
      <c r="Z181" s="191"/>
      <c r="AA181" s="191"/>
      <c r="AB181" s="191"/>
      <c r="AC181" s="191"/>
      <c r="AD181" s="191"/>
      <c r="AE181" s="191"/>
      <c r="AF181" s="191"/>
      <c r="AG181" s="191"/>
      <c r="AH181" s="191"/>
      <c r="AI181" s="191"/>
      <c r="AJ181" s="191"/>
      <c r="AK181" s="191"/>
      <c r="AL181" s="191"/>
      <c r="AM181" s="191"/>
      <c r="AN181" s="191"/>
      <c r="AO181" s="191"/>
      <c r="AP181" s="191"/>
      <c r="AQ181" s="191"/>
      <c r="AR181" s="191"/>
      <c r="AS181" s="191"/>
      <c r="AT181" s="191"/>
      <c r="AU181" s="191"/>
      <c r="AV181" s="191"/>
      <c r="AW181" s="191"/>
      <c r="AX181" s="191"/>
      <c r="AY181" s="191"/>
      <c r="AZ181" s="191"/>
      <c r="BA181" s="191"/>
      <c r="BB181" s="191"/>
      <c r="BC181" s="191"/>
      <c r="BD181" s="191"/>
      <c r="BE181" s="191"/>
      <c r="BF181" s="191"/>
      <c r="BG181" s="191"/>
    </row>
    <row r="182" spans="1:59">
      <c r="A182" s="1258">
        <v>142</v>
      </c>
      <c r="B182" s="1182" t="s">
        <v>1728</v>
      </c>
      <c r="C182" s="1171">
        <v>11.39</v>
      </c>
      <c r="D182" s="1257"/>
      <c r="E182" s="1017">
        <f t="shared" si="9"/>
        <v>1147.6200000000003</v>
      </c>
      <c r="F182" s="1018">
        <f t="shared" si="8"/>
        <v>3028.3799999999997</v>
      </c>
      <c r="G182" s="1018">
        <f t="shared" si="10"/>
        <v>3039.7699999999995</v>
      </c>
      <c r="H182" s="1019"/>
      <c r="I182" s="1017">
        <f t="shared" si="11"/>
        <v>8.8994440682384663</v>
      </c>
      <c r="J182" s="191"/>
      <c r="K182" s="191"/>
      <c r="L182" s="191"/>
      <c r="M182" s="191"/>
      <c r="N182" s="191"/>
      <c r="O182" s="191"/>
      <c r="P182" s="191"/>
      <c r="Q182" s="191"/>
      <c r="R182" s="191"/>
      <c r="S182" s="191"/>
      <c r="T182" s="191"/>
      <c r="U182" s="191"/>
      <c r="V182" s="191"/>
      <c r="W182" s="191"/>
      <c r="X182" s="191"/>
      <c r="Y182" s="191"/>
      <c r="Z182" s="191"/>
      <c r="AA182" s="191"/>
      <c r="AB182" s="191"/>
      <c r="AC182" s="191"/>
      <c r="AD182" s="191"/>
      <c r="AE182" s="191"/>
      <c r="AF182" s="191"/>
      <c r="AG182" s="191"/>
      <c r="AH182" s="191"/>
      <c r="AI182" s="191"/>
      <c r="AJ182" s="191"/>
      <c r="AK182" s="191"/>
      <c r="AL182" s="191"/>
      <c r="AM182" s="191"/>
      <c r="AN182" s="191"/>
      <c r="AO182" s="191"/>
      <c r="AP182" s="191"/>
      <c r="AQ182" s="191"/>
      <c r="AR182" s="191"/>
      <c r="AS182" s="191"/>
      <c r="AT182" s="191"/>
      <c r="AU182" s="191"/>
      <c r="AV182" s="191"/>
      <c r="AW182" s="191"/>
      <c r="AX182" s="191"/>
      <c r="AY182" s="191"/>
      <c r="AZ182" s="191"/>
      <c r="BA182" s="191"/>
      <c r="BB182" s="191"/>
      <c r="BC182" s="191"/>
      <c r="BD182" s="191"/>
      <c r="BE182" s="191"/>
      <c r="BF182" s="191"/>
      <c r="BG182" s="191"/>
    </row>
    <row r="183" spans="1:59" ht="21">
      <c r="A183" s="1258">
        <v>143</v>
      </c>
      <c r="B183" s="1183" t="s">
        <v>1749</v>
      </c>
      <c r="C183" s="1172">
        <v>0.64</v>
      </c>
      <c r="D183" s="1257"/>
      <c r="E183" s="1017">
        <f t="shared" si="9"/>
        <v>1148.2600000000004</v>
      </c>
      <c r="F183" s="1018">
        <f t="shared" si="8"/>
        <v>3027.74</v>
      </c>
      <c r="G183" s="1018">
        <f t="shared" si="10"/>
        <v>3028.3799999999997</v>
      </c>
      <c r="H183" s="1019"/>
      <c r="I183" s="1017">
        <f t="shared" si="11"/>
        <v>8.9044264801736208</v>
      </c>
      <c r="J183" s="191"/>
      <c r="K183" s="191"/>
      <c r="L183" s="191"/>
      <c r="M183" s="191"/>
      <c r="N183" s="191"/>
      <c r="O183" s="191"/>
      <c r="P183" s="191"/>
      <c r="Q183" s="191"/>
      <c r="R183" s="191"/>
      <c r="S183" s="191"/>
      <c r="T183" s="191"/>
      <c r="U183" s="191"/>
      <c r="V183" s="191"/>
      <c r="W183" s="191"/>
      <c r="X183" s="191"/>
      <c r="Y183" s="191"/>
      <c r="Z183" s="191"/>
      <c r="AA183" s="191"/>
      <c r="AB183" s="191"/>
      <c r="AC183" s="191"/>
      <c r="AD183" s="191"/>
      <c r="AE183" s="191"/>
      <c r="AF183" s="191"/>
      <c r="AG183" s="191"/>
      <c r="AH183" s="191"/>
      <c r="AI183" s="191"/>
      <c r="AJ183" s="191"/>
      <c r="AK183" s="191"/>
      <c r="AL183" s="191"/>
      <c r="AM183" s="191"/>
      <c r="AN183" s="191"/>
      <c r="AO183" s="191"/>
      <c r="AP183" s="191"/>
      <c r="AQ183" s="191"/>
      <c r="AR183" s="191"/>
      <c r="AS183" s="191"/>
      <c r="AT183" s="191"/>
      <c r="AU183" s="191"/>
      <c r="AV183" s="191"/>
      <c r="AW183" s="191"/>
      <c r="AX183" s="191"/>
      <c r="AY183" s="191"/>
      <c r="AZ183" s="191"/>
      <c r="BA183" s="191"/>
      <c r="BB183" s="191"/>
      <c r="BC183" s="191"/>
      <c r="BD183" s="191"/>
      <c r="BE183" s="191"/>
      <c r="BF183" s="191"/>
      <c r="BG183" s="191"/>
    </row>
    <row r="184" spans="1:59">
      <c r="A184" s="1258">
        <v>144</v>
      </c>
      <c r="B184" s="1182" t="s">
        <v>1728</v>
      </c>
      <c r="C184" s="1171">
        <v>11.64</v>
      </c>
      <c r="D184" s="1257"/>
      <c r="E184" s="1017">
        <f t="shared" si="9"/>
        <v>1159.9000000000005</v>
      </c>
      <c r="F184" s="1018">
        <f t="shared" si="8"/>
        <v>3016.0999999999995</v>
      </c>
      <c r="G184" s="1018">
        <f t="shared" si="10"/>
        <v>3027.74</v>
      </c>
      <c r="H184" s="1019"/>
      <c r="I184" s="1017">
        <f t="shared" si="11"/>
        <v>8.9950440972442554</v>
      </c>
      <c r="J184" s="191"/>
      <c r="K184" s="191"/>
      <c r="L184" s="191"/>
      <c r="M184" s="191"/>
      <c r="N184" s="191"/>
      <c r="O184" s="191"/>
      <c r="P184" s="191"/>
      <c r="Q184" s="191"/>
      <c r="R184" s="191"/>
      <c r="S184" s="191"/>
      <c r="T184" s="191"/>
      <c r="U184" s="191"/>
      <c r="V184" s="191"/>
      <c r="W184" s="191"/>
      <c r="X184" s="191"/>
      <c r="Y184" s="191"/>
      <c r="Z184" s="191"/>
      <c r="AA184" s="191"/>
      <c r="AB184" s="191"/>
      <c r="AC184" s="191"/>
      <c r="AD184" s="191"/>
      <c r="AE184" s="191"/>
      <c r="AF184" s="191"/>
      <c r="AG184" s="191"/>
      <c r="AH184" s="191"/>
      <c r="AI184" s="191"/>
      <c r="AJ184" s="191"/>
      <c r="AK184" s="191"/>
      <c r="AL184" s="191"/>
      <c r="AM184" s="191"/>
      <c r="AN184" s="191"/>
      <c r="AO184" s="191"/>
      <c r="AP184" s="191"/>
      <c r="AQ184" s="191"/>
      <c r="AR184" s="191"/>
      <c r="AS184" s="191"/>
      <c r="AT184" s="191"/>
      <c r="AU184" s="191"/>
      <c r="AV184" s="191"/>
      <c r="AW184" s="191"/>
      <c r="AX184" s="191"/>
      <c r="AY184" s="191"/>
      <c r="AZ184" s="191"/>
      <c r="BA184" s="191"/>
      <c r="BB184" s="191"/>
      <c r="BC184" s="191"/>
      <c r="BD184" s="191"/>
      <c r="BE184" s="191"/>
      <c r="BF184" s="191"/>
      <c r="BG184" s="191"/>
    </row>
    <row r="185" spans="1:59">
      <c r="A185" s="1258">
        <v>145</v>
      </c>
      <c r="B185" s="1182" t="s">
        <v>1728</v>
      </c>
      <c r="C185" s="1171">
        <v>11.63</v>
      </c>
      <c r="D185" s="1257"/>
      <c r="E185" s="1017">
        <f t="shared" si="9"/>
        <v>1171.5300000000007</v>
      </c>
      <c r="F185" s="1018">
        <f t="shared" si="8"/>
        <v>3004.4699999999993</v>
      </c>
      <c r="G185" s="1018">
        <f t="shared" si="10"/>
        <v>3016.0999999999995</v>
      </c>
      <c r="H185" s="1019"/>
      <c r="I185" s="1017">
        <f t="shared" si="11"/>
        <v>9.0855838641284024</v>
      </c>
      <c r="J185" s="191"/>
      <c r="K185" s="191"/>
      <c r="L185" s="191"/>
      <c r="M185" s="191"/>
      <c r="N185" s="191"/>
      <c r="O185" s="191"/>
      <c r="P185" s="191"/>
      <c r="Q185" s="191"/>
      <c r="R185" s="191"/>
      <c r="S185" s="191"/>
      <c r="T185" s="191"/>
      <c r="U185" s="191"/>
      <c r="V185" s="191"/>
      <c r="W185" s="191"/>
      <c r="X185" s="191"/>
      <c r="Y185" s="191"/>
      <c r="Z185" s="191"/>
      <c r="AA185" s="191"/>
      <c r="AB185" s="191"/>
      <c r="AC185" s="191"/>
      <c r="AD185" s="191"/>
      <c r="AE185" s="191"/>
      <c r="AF185" s="191"/>
      <c r="AG185" s="191"/>
      <c r="AH185" s="191"/>
      <c r="AI185" s="191"/>
      <c r="AJ185" s="191"/>
      <c r="AK185" s="191"/>
      <c r="AL185" s="191"/>
      <c r="AM185" s="191"/>
      <c r="AN185" s="191"/>
      <c r="AO185" s="191"/>
      <c r="AP185" s="191"/>
      <c r="AQ185" s="191"/>
      <c r="AR185" s="191"/>
      <c r="AS185" s="191"/>
      <c r="AT185" s="191"/>
      <c r="AU185" s="191"/>
      <c r="AV185" s="191"/>
      <c r="AW185" s="191"/>
      <c r="AX185" s="191"/>
      <c r="AY185" s="191"/>
      <c r="AZ185" s="191"/>
      <c r="BA185" s="191"/>
      <c r="BB185" s="191"/>
      <c r="BC185" s="191"/>
      <c r="BD185" s="191"/>
      <c r="BE185" s="191"/>
      <c r="BF185" s="191"/>
      <c r="BG185" s="191"/>
    </row>
    <row r="186" spans="1:59">
      <c r="A186" s="1258">
        <v>146</v>
      </c>
      <c r="B186" s="1182" t="s">
        <v>1728</v>
      </c>
      <c r="C186" s="1171">
        <v>11.46</v>
      </c>
      <c r="D186" s="1257"/>
      <c r="E186" s="1017">
        <f t="shared" si="9"/>
        <v>1182.9900000000007</v>
      </c>
      <c r="F186" s="1018">
        <f t="shared" si="8"/>
        <v>2993.0099999999993</v>
      </c>
      <c r="G186" s="1018">
        <f t="shared" si="10"/>
        <v>3004.4699999999993</v>
      </c>
      <c r="H186" s="1019"/>
      <c r="I186" s="1017">
        <f t="shared" si="11"/>
        <v>9.1748001778422736</v>
      </c>
      <c r="J186" s="191"/>
      <c r="K186" s="191"/>
      <c r="L186" s="191"/>
      <c r="M186" s="191"/>
      <c r="N186" s="191"/>
      <c r="O186" s="191"/>
      <c r="P186" s="191"/>
      <c r="Q186" s="191"/>
      <c r="R186" s="191"/>
      <c r="S186" s="191"/>
      <c r="T186" s="191"/>
      <c r="U186" s="191"/>
      <c r="V186" s="191"/>
      <c r="W186" s="191"/>
      <c r="X186" s="191"/>
      <c r="Y186" s="191"/>
      <c r="Z186" s="191"/>
      <c r="AA186" s="191"/>
      <c r="AB186" s="191"/>
      <c r="AC186" s="191"/>
      <c r="AD186" s="191"/>
      <c r="AE186" s="191"/>
      <c r="AF186" s="191"/>
      <c r="AG186" s="191"/>
      <c r="AH186" s="191"/>
      <c r="AI186" s="191"/>
      <c r="AJ186" s="191"/>
      <c r="AK186" s="191"/>
      <c r="AL186" s="191"/>
      <c r="AM186" s="191"/>
      <c r="AN186" s="191"/>
      <c r="AO186" s="191"/>
      <c r="AP186" s="191"/>
      <c r="AQ186" s="191"/>
      <c r="AR186" s="191"/>
      <c r="AS186" s="191"/>
      <c r="AT186" s="191"/>
      <c r="AU186" s="191"/>
      <c r="AV186" s="191"/>
      <c r="AW186" s="191"/>
      <c r="AX186" s="191"/>
      <c r="AY186" s="191"/>
      <c r="AZ186" s="191"/>
      <c r="BA186" s="191"/>
      <c r="BB186" s="191"/>
      <c r="BC186" s="191"/>
      <c r="BD186" s="191"/>
      <c r="BE186" s="191"/>
      <c r="BF186" s="191"/>
      <c r="BG186" s="191"/>
    </row>
    <row r="187" spans="1:59" ht="21">
      <c r="A187" s="1258">
        <v>147</v>
      </c>
      <c r="B187" s="1181" t="s">
        <v>1727</v>
      </c>
      <c r="C187" s="1170">
        <v>0.74</v>
      </c>
      <c r="D187" s="1257"/>
      <c r="E187" s="1017">
        <f t="shared" si="9"/>
        <v>1183.7300000000007</v>
      </c>
      <c r="F187" s="1018">
        <f t="shared" si="8"/>
        <v>2992.2699999999995</v>
      </c>
      <c r="G187" s="1018">
        <f t="shared" si="10"/>
        <v>2993.0099999999993</v>
      </c>
      <c r="H187" s="1019"/>
      <c r="I187" s="1017">
        <f t="shared" si="11"/>
        <v>9.1805610916422964</v>
      </c>
      <c r="J187" s="191"/>
      <c r="K187" s="191"/>
      <c r="L187" s="191"/>
      <c r="M187" s="191"/>
      <c r="N187" s="191"/>
      <c r="O187" s="191"/>
      <c r="P187" s="191"/>
      <c r="Q187" s="191"/>
      <c r="R187" s="191"/>
      <c r="S187" s="191"/>
      <c r="T187" s="191"/>
      <c r="U187" s="191"/>
      <c r="V187" s="191"/>
      <c r="W187" s="191"/>
      <c r="X187" s="191"/>
      <c r="Y187" s="191"/>
      <c r="Z187" s="191"/>
      <c r="AA187" s="191"/>
      <c r="AB187" s="191"/>
      <c r="AC187" s="191"/>
      <c r="AD187" s="191"/>
      <c r="AE187" s="191"/>
      <c r="AF187" s="191"/>
      <c r="AG187" s="191"/>
      <c r="AH187" s="191"/>
      <c r="AI187" s="191"/>
      <c r="AJ187" s="191"/>
      <c r="AK187" s="191"/>
      <c r="AL187" s="191"/>
      <c r="AM187" s="191"/>
      <c r="AN187" s="191"/>
      <c r="AO187" s="191"/>
      <c r="AP187" s="191"/>
      <c r="AQ187" s="191"/>
      <c r="AR187" s="191"/>
      <c r="AS187" s="191"/>
      <c r="AT187" s="191"/>
      <c r="AU187" s="191"/>
      <c r="AV187" s="191"/>
      <c r="AW187" s="191"/>
      <c r="AX187" s="191"/>
      <c r="AY187" s="191"/>
      <c r="AZ187" s="191"/>
      <c r="BA187" s="191"/>
      <c r="BB187" s="191"/>
      <c r="BC187" s="191"/>
      <c r="BD187" s="191"/>
      <c r="BE187" s="191"/>
      <c r="BF187" s="191"/>
      <c r="BG187" s="191"/>
    </row>
    <row r="188" spans="1:59">
      <c r="A188" s="1258">
        <v>148</v>
      </c>
      <c r="B188" s="1182" t="s">
        <v>1728</v>
      </c>
      <c r="C188" s="1171">
        <v>11.67</v>
      </c>
      <c r="D188" s="1257"/>
      <c r="E188" s="1017">
        <f t="shared" si="9"/>
        <v>1195.4000000000008</v>
      </c>
      <c r="F188" s="1018">
        <f t="shared" si="8"/>
        <v>2980.5999999999995</v>
      </c>
      <c r="G188" s="1018">
        <f t="shared" si="10"/>
        <v>2992.2699999999995</v>
      </c>
      <c r="H188" s="1019"/>
      <c r="I188" s="1017">
        <f t="shared" si="11"/>
        <v>9.2714122592723918</v>
      </c>
      <c r="J188" s="191"/>
      <c r="K188" s="191"/>
      <c r="L188" s="191"/>
      <c r="M188" s="191"/>
      <c r="N188" s="191"/>
      <c r="O188" s="191"/>
      <c r="P188" s="191"/>
      <c r="Q188" s="191"/>
      <c r="R188" s="191"/>
      <c r="S188" s="191"/>
      <c r="T188" s="191"/>
      <c r="U188" s="191"/>
      <c r="V188" s="191"/>
      <c r="W188" s="191"/>
      <c r="X188" s="191"/>
      <c r="Y188" s="191"/>
      <c r="Z188" s="191"/>
      <c r="AA188" s="191"/>
      <c r="AB188" s="191"/>
      <c r="AC188" s="191"/>
      <c r="AD188" s="191"/>
      <c r="AE188" s="191"/>
      <c r="AF188" s="191"/>
      <c r="AG188" s="191"/>
      <c r="AH188" s="191"/>
      <c r="AI188" s="191"/>
      <c r="AJ188" s="191"/>
      <c r="AK188" s="191"/>
      <c r="AL188" s="191"/>
      <c r="AM188" s="191"/>
      <c r="AN188" s="191"/>
      <c r="AO188" s="191"/>
      <c r="AP188" s="191"/>
      <c r="AQ188" s="191"/>
      <c r="AR188" s="191"/>
      <c r="AS188" s="191"/>
      <c r="AT188" s="191"/>
      <c r="AU188" s="191"/>
      <c r="AV188" s="191"/>
      <c r="AW188" s="191"/>
      <c r="AX188" s="191"/>
      <c r="AY188" s="191"/>
      <c r="AZ188" s="191"/>
      <c r="BA188" s="191"/>
      <c r="BB188" s="191"/>
      <c r="BC188" s="191"/>
      <c r="BD188" s="191"/>
      <c r="BE188" s="191"/>
      <c r="BF188" s="191"/>
      <c r="BG188" s="191"/>
    </row>
    <row r="189" spans="1:59">
      <c r="A189" s="1258">
        <v>149</v>
      </c>
      <c r="B189" s="1182" t="s">
        <v>1728</v>
      </c>
      <c r="C189" s="1171">
        <v>11.6</v>
      </c>
      <c r="D189" s="1257"/>
      <c r="E189" s="1017">
        <f t="shared" si="9"/>
        <v>1207.0000000000007</v>
      </c>
      <c r="F189" s="1018">
        <f t="shared" si="8"/>
        <v>2968.9999999999991</v>
      </c>
      <c r="G189" s="1018">
        <f t="shared" si="10"/>
        <v>2980.5999999999995</v>
      </c>
      <c r="H189" s="1019"/>
      <c r="I189" s="1017">
        <f t="shared" si="11"/>
        <v>9.3617184755970797</v>
      </c>
      <c r="J189" s="191"/>
      <c r="K189" s="191"/>
      <c r="L189" s="191"/>
      <c r="M189" s="191"/>
      <c r="N189" s="191"/>
      <c r="O189" s="191"/>
      <c r="P189" s="191"/>
      <c r="Q189" s="191"/>
      <c r="R189" s="191"/>
      <c r="S189" s="191"/>
      <c r="T189" s="191"/>
      <c r="U189" s="191"/>
      <c r="V189" s="191"/>
      <c r="W189" s="191"/>
      <c r="X189" s="191"/>
      <c r="Y189" s="191"/>
      <c r="Z189" s="191"/>
      <c r="AA189" s="191"/>
      <c r="AB189" s="191"/>
      <c r="AC189" s="191"/>
      <c r="AD189" s="191"/>
      <c r="AE189" s="191"/>
      <c r="AF189" s="191"/>
      <c r="AG189" s="191"/>
      <c r="AH189" s="191"/>
      <c r="AI189" s="191"/>
      <c r="AJ189" s="191"/>
      <c r="AK189" s="191"/>
      <c r="AL189" s="191"/>
      <c r="AM189" s="191"/>
      <c r="AN189" s="191"/>
      <c r="AO189" s="191"/>
      <c r="AP189" s="191"/>
      <c r="AQ189" s="191"/>
      <c r="AR189" s="191"/>
      <c r="AS189" s="191"/>
      <c r="AT189" s="191"/>
      <c r="AU189" s="191"/>
      <c r="AV189" s="191"/>
      <c r="AW189" s="191"/>
      <c r="AX189" s="191"/>
      <c r="AY189" s="191"/>
      <c r="AZ189" s="191"/>
      <c r="BA189" s="191"/>
      <c r="BB189" s="191"/>
      <c r="BC189" s="191"/>
      <c r="BD189" s="191"/>
      <c r="BE189" s="191"/>
      <c r="BF189" s="191"/>
      <c r="BG189" s="191"/>
    </row>
    <row r="190" spans="1:59" ht="21">
      <c r="A190" s="1258">
        <v>150</v>
      </c>
      <c r="B190" s="1183" t="s">
        <v>1750</v>
      </c>
      <c r="C190" s="1172">
        <v>0.64</v>
      </c>
      <c r="D190" s="1257"/>
      <c r="E190" s="1017">
        <f t="shared" si="9"/>
        <v>1207.6400000000008</v>
      </c>
      <c r="F190" s="1018">
        <f t="shared" si="8"/>
        <v>2968.3599999999992</v>
      </c>
      <c r="G190" s="1018">
        <f t="shared" si="10"/>
        <v>2968.9999999999991</v>
      </c>
      <c r="H190" s="1019"/>
      <c r="I190" s="1017">
        <f t="shared" si="11"/>
        <v>9.3667008875322342</v>
      </c>
      <c r="J190" s="191"/>
      <c r="K190" s="191"/>
      <c r="L190" s="191"/>
      <c r="M190" s="191"/>
      <c r="N190" s="191"/>
      <c r="O190" s="191"/>
      <c r="P190" s="191"/>
      <c r="Q190" s="191"/>
      <c r="R190" s="191"/>
      <c r="S190" s="191"/>
      <c r="T190" s="191"/>
      <c r="U190" s="191"/>
      <c r="V190" s="191"/>
      <c r="W190" s="191"/>
      <c r="X190" s="191"/>
      <c r="Y190" s="191"/>
      <c r="Z190" s="191"/>
      <c r="AA190" s="191"/>
      <c r="AB190" s="191"/>
      <c r="AC190" s="191"/>
      <c r="AD190" s="191"/>
      <c r="AE190" s="191"/>
      <c r="AF190" s="191"/>
      <c r="AG190" s="191"/>
      <c r="AH190" s="191"/>
      <c r="AI190" s="191"/>
      <c r="AJ190" s="191"/>
      <c r="AK190" s="191"/>
      <c r="AL190" s="191"/>
      <c r="AM190" s="191"/>
      <c r="AN190" s="191"/>
      <c r="AO190" s="191"/>
      <c r="AP190" s="191"/>
      <c r="AQ190" s="191"/>
      <c r="AR190" s="191"/>
      <c r="AS190" s="191"/>
      <c r="AT190" s="191"/>
      <c r="AU190" s="191"/>
      <c r="AV190" s="191"/>
      <c r="AW190" s="191"/>
      <c r="AX190" s="191"/>
      <c r="AY190" s="191"/>
      <c r="AZ190" s="191"/>
      <c r="BA190" s="191"/>
      <c r="BB190" s="191"/>
      <c r="BC190" s="191"/>
      <c r="BD190" s="191"/>
      <c r="BE190" s="191"/>
      <c r="BF190" s="191"/>
      <c r="BG190" s="191"/>
    </row>
    <row r="191" spans="1:59">
      <c r="A191" s="1258">
        <v>151</v>
      </c>
      <c r="B191" s="1182" t="s">
        <v>1728</v>
      </c>
      <c r="C191" s="1171">
        <v>11.64</v>
      </c>
      <c r="D191" s="1257"/>
      <c r="E191" s="1017">
        <f t="shared" si="9"/>
        <v>1219.2800000000009</v>
      </c>
      <c r="F191" s="1018">
        <f t="shared" si="8"/>
        <v>2956.7199999999993</v>
      </c>
      <c r="G191" s="1018">
        <f t="shared" si="10"/>
        <v>2968.3599999999992</v>
      </c>
      <c r="H191" s="1019"/>
      <c r="I191" s="1017">
        <f t="shared" si="11"/>
        <v>9.4573185046028687</v>
      </c>
      <c r="J191" s="191"/>
      <c r="K191" s="191"/>
      <c r="L191" s="191"/>
      <c r="M191" s="191"/>
      <c r="N191" s="191"/>
      <c r="O191" s="191"/>
      <c r="P191" s="191"/>
      <c r="Q191" s="191"/>
      <c r="R191" s="191"/>
      <c r="S191" s="191"/>
      <c r="T191" s="191"/>
      <c r="U191" s="191"/>
      <c r="V191" s="191"/>
      <c r="W191" s="191"/>
      <c r="X191" s="191"/>
      <c r="Y191" s="191"/>
      <c r="Z191" s="191"/>
      <c r="AA191" s="191"/>
      <c r="AB191" s="191"/>
      <c r="AC191" s="191"/>
      <c r="AD191" s="191"/>
      <c r="AE191" s="191"/>
      <c r="AF191" s="191"/>
      <c r="AG191" s="191"/>
      <c r="AH191" s="191"/>
      <c r="AI191" s="191"/>
      <c r="AJ191" s="191"/>
      <c r="AK191" s="191"/>
      <c r="AL191" s="191"/>
      <c r="AM191" s="191"/>
      <c r="AN191" s="191"/>
      <c r="AO191" s="191"/>
      <c r="AP191" s="191"/>
      <c r="AQ191" s="191"/>
      <c r="AR191" s="191"/>
      <c r="AS191" s="191"/>
      <c r="AT191" s="191"/>
      <c r="AU191" s="191"/>
      <c r="AV191" s="191"/>
      <c r="AW191" s="191"/>
      <c r="AX191" s="191"/>
      <c r="AY191" s="191"/>
      <c r="AZ191" s="191"/>
      <c r="BA191" s="191"/>
      <c r="BB191" s="191"/>
      <c r="BC191" s="191"/>
      <c r="BD191" s="191"/>
      <c r="BE191" s="191"/>
      <c r="BF191" s="191"/>
      <c r="BG191" s="191"/>
    </row>
    <row r="192" spans="1:59">
      <c r="A192" s="1258">
        <v>152</v>
      </c>
      <c r="B192" s="1182" t="s">
        <v>1728</v>
      </c>
      <c r="C192" s="1171">
        <v>11.43</v>
      </c>
      <c r="D192" s="1257"/>
      <c r="E192" s="1017">
        <f t="shared" si="9"/>
        <v>1230.7100000000009</v>
      </c>
      <c r="F192" s="1018">
        <f t="shared" si="8"/>
        <v>2945.2899999999991</v>
      </c>
      <c r="G192" s="1018">
        <f t="shared" si="10"/>
        <v>2956.7199999999993</v>
      </c>
      <c r="H192" s="1019"/>
      <c r="I192" s="1017">
        <f t="shared" si="11"/>
        <v>9.5463012677572809</v>
      </c>
      <c r="J192" s="191"/>
      <c r="K192" s="191"/>
      <c r="L192" s="191"/>
      <c r="M192" s="191"/>
      <c r="N192" s="191"/>
      <c r="O192" s="191"/>
      <c r="P192" s="191"/>
      <c r="Q192" s="191"/>
      <c r="R192" s="191"/>
      <c r="S192" s="191"/>
      <c r="T192" s="191"/>
      <c r="U192" s="191"/>
      <c r="V192" s="191"/>
      <c r="W192" s="191"/>
      <c r="X192" s="191"/>
      <c r="Y192" s="191"/>
      <c r="Z192" s="191"/>
      <c r="AA192" s="191"/>
      <c r="AB192" s="191"/>
      <c r="AC192" s="191"/>
      <c r="AD192" s="191"/>
      <c r="AE192" s="191"/>
      <c r="AF192" s="191"/>
      <c r="AG192" s="191"/>
      <c r="AH192" s="191"/>
      <c r="AI192" s="191"/>
      <c r="AJ192" s="191"/>
      <c r="AK192" s="191"/>
      <c r="AL192" s="191"/>
      <c r="AM192" s="191"/>
      <c r="AN192" s="191"/>
      <c r="AO192" s="191"/>
      <c r="AP192" s="191"/>
      <c r="AQ192" s="191"/>
      <c r="AR192" s="191"/>
      <c r="AS192" s="191"/>
      <c r="AT192" s="191"/>
      <c r="AU192" s="191"/>
      <c r="AV192" s="191"/>
      <c r="AW192" s="191"/>
      <c r="AX192" s="191"/>
      <c r="AY192" s="191"/>
      <c r="AZ192" s="191"/>
      <c r="BA192" s="191"/>
      <c r="BB192" s="191"/>
      <c r="BC192" s="191"/>
      <c r="BD192" s="191"/>
      <c r="BE192" s="191"/>
      <c r="BF192" s="191"/>
      <c r="BG192" s="191"/>
    </row>
    <row r="193" spans="1:59" ht="21">
      <c r="A193" s="1258">
        <v>153</v>
      </c>
      <c r="B193" s="1181" t="s">
        <v>1727</v>
      </c>
      <c r="C193" s="1170">
        <v>0.74</v>
      </c>
      <c r="D193" s="1257"/>
      <c r="E193" s="1017">
        <f t="shared" si="9"/>
        <v>1231.450000000001</v>
      </c>
      <c r="F193" s="1018">
        <f t="shared" si="8"/>
        <v>2944.5499999999993</v>
      </c>
      <c r="G193" s="1018">
        <f t="shared" si="10"/>
        <v>2945.2899999999991</v>
      </c>
      <c r="H193" s="1019"/>
      <c r="I193" s="1017">
        <f t="shared" si="11"/>
        <v>9.5520621815573037</v>
      </c>
      <c r="J193" s="191"/>
      <c r="K193" s="191"/>
      <c r="L193" s="191"/>
      <c r="M193" s="191"/>
      <c r="N193" s="191"/>
      <c r="O193" s="191"/>
      <c r="P193" s="191"/>
      <c r="Q193" s="191"/>
      <c r="R193" s="191"/>
      <c r="S193" s="191"/>
      <c r="T193" s="191"/>
      <c r="U193" s="191"/>
      <c r="V193" s="191"/>
      <c r="W193" s="191"/>
      <c r="X193" s="191"/>
      <c r="Y193" s="191"/>
      <c r="Z193" s="191"/>
      <c r="AA193" s="191"/>
      <c r="AB193" s="191"/>
      <c r="AC193" s="191"/>
      <c r="AD193" s="191"/>
      <c r="AE193" s="191"/>
      <c r="AF193" s="191"/>
      <c r="AG193" s="191"/>
      <c r="AH193" s="191"/>
      <c r="AI193" s="191"/>
      <c r="AJ193" s="191"/>
      <c r="AK193" s="191"/>
      <c r="AL193" s="191"/>
      <c r="AM193" s="191"/>
      <c r="AN193" s="191"/>
      <c r="AO193" s="191"/>
      <c r="AP193" s="191"/>
      <c r="AQ193" s="191"/>
      <c r="AR193" s="191"/>
      <c r="AS193" s="191"/>
      <c r="AT193" s="191"/>
      <c r="AU193" s="191"/>
      <c r="AV193" s="191"/>
      <c r="AW193" s="191"/>
      <c r="AX193" s="191"/>
      <c r="AY193" s="191"/>
      <c r="AZ193" s="191"/>
      <c r="BA193" s="191"/>
      <c r="BB193" s="191"/>
      <c r="BC193" s="191"/>
      <c r="BD193" s="191"/>
      <c r="BE193" s="191"/>
      <c r="BF193" s="191"/>
      <c r="BG193" s="191"/>
    </row>
    <row r="194" spans="1:59">
      <c r="A194" s="1258">
        <v>154</v>
      </c>
      <c r="B194" s="1182" t="s">
        <v>1728</v>
      </c>
      <c r="C194" s="1171">
        <v>11.63</v>
      </c>
      <c r="D194" s="1257"/>
      <c r="E194" s="1017">
        <f t="shared" si="9"/>
        <v>1243.0800000000011</v>
      </c>
      <c r="F194" s="1018">
        <f t="shared" si="8"/>
        <v>2932.9199999999992</v>
      </c>
      <c r="G194" s="1018">
        <f t="shared" si="10"/>
        <v>2944.5499999999993</v>
      </c>
      <c r="H194" s="1019"/>
      <c r="I194" s="1017">
        <f t="shared" si="11"/>
        <v>9.6426019484414507</v>
      </c>
      <c r="J194" s="191"/>
      <c r="K194" s="191"/>
      <c r="L194" s="191"/>
      <c r="M194" s="191"/>
      <c r="N194" s="191"/>
      <c r="O194" s="191"/>
      <c r="P194" s="191"/>
      <c r="Q194" s="191"/>
      <c r="R194" s="191"/>
      <c r="S194" s="191"/>
      <c r="T194" s="191"/>
      <c r="U194" s="191"/>
      <c r="V194" s="191"/>
      <c r="W194" s="191"/>
      <c r="X194" s="191"/>
      <c r="Y194" s="191"/>
      <c r="Z194" s="191"/>
      <c r="AA194" s="191"/>
      <c r="AB194" s="191"/>
      <c r="AC194" s="191"/>
      <c r="AD194" s="191"/>
      <c r="AE194" s="191"/>
      <c r="AF194" s="191"/>
      <c r="AG194" s="191"/>
      <c r="AH194" s="191"/>
      <c r="AI194" s="191"/>
      <c r="AJ194" s="191"/>
      <c r="AK194" s="191"/>
      <c r="AL194" s="191"/>
      <c r="AM194" s="191"/>
      <c r="AN194" s="191"/>
      <c r="AO194" s="191"/>
      <c r="AP194" s="191"/>
      <c r="AQ194" s="191"/>
      <c r="AR194" s="191"/>
      <c r="AS194" s="191"/>
      <c r="AT194" s="191"/>
      <c r="AU194" s="191"/>
      <c r="AV194" s="191"/>
      <c r="AW194" s="191"/>
      <c r="AX194" s="191"/>
      <c r="AY194" s="191"/>
      <c r="AZ194" s="191"/>
      <c r="BA194" s="191"/>
      <c r="BB194" s="191"/>
      <c r="BC194" s="191"/>
      <c r="BD194" s="191"/>
      <c r="BE194" s="191"/>
      <c r="BF194" s="191"/>
      <c r="BG194" s="191"/>
    </row>
    <row r="195" spans="1:59">
      <c r="A195" s="1258">
        <v>155</v>
      </c>
      <c r="B195" s="1182" t="s">
        <v>1728</v>
      </c>
      <c r="C195" s="1171">
        <v>11.61</v>
      </c>
      <c r="D195" s="1257"/>
      <c r="E195" s="1017">
        <f t="shared" si="9"/>
        <v>1254.690000000001</v>
      </c>
      <c r="F195" s="1018">
        <f t="shared" si="8"/>
        <v>2921.309999999999</v>
      </c>
      <c r="G195" s="1018">
        <f t="shared" si="10"/>
        <v>2932.9199999999992</v>
      </c>
      <c r="H195" s="1019"/>
      <c r="I195" s="1017">
        <f t="shared" si="11"/>
        <v>9.7329860149526244</v>
      </c>
      <c r="J195" s="191"/>
      <c r="K195" s="191"/>
      <c r="L195" s="191"/>
      <c r="M195" s="191"/>
      <c r="N195" s="191"/>
      <c r="O195" s="191"/>
      <c r="P195" s="191"/>
      <c r="Q195" s="191"/>
      <c r="R195" s="191"/>
      <c r="S195" s="191"/>
      <c r="T195" s="191"/>
      <c r="U195" s="191"/>
      <c r="V195" s="191"/>
      <c r="W195" s="191"/>
      <c r="X195" s="191"/>
      <c r="Y195" s="191"/>
      <c r="Z195" s="191"/>
      <c r="AA195" s="191"/>
      <c r="AB195" s="191"/>
      <c r="AC195" s="191"/>
      <c r="AD195" s="191"/>
      <c r="AE195" s="191"/>
      <c r="AF195" s="191"/>
      <c r="AG195" s="191"/>
      <c r="AH195" s="191"/>
      <c r="AI195" s="191"/>
      <c r="AJ195" s="191"/>
      <c r="AK195" s="191"/>
      <c r="AL195" s="191"/>
      <c r="AM195" s="191"/>
      <c r="AN195" s="191"/>
      <c r="AO195" s="191"/>
      <c r="AP195" s="191"/>
      <c r="AQ195" s="191"/>
      <c r="AR195" s="191"/>
      <c r="AS195" s="191"/>
      <c r="AT195" s="191"/>
      <c r="AU195" s="191"/>
      <c r="AV195" s="191"/>
      <c r="AW195" s="191"/>
      <c r="AX195" s="191"/>
      <c r="AY195" s="191"/>
      <c r="AZ195" s="191"/>
      <c r="BA195" s="191"/>
      <c r="BB195" s="191"/>
      <c r="BC195" s="191"/>
      <c r="BD195" s="191"/>
      <c r="BE195" s="191"/>
      <c r="BF195" s="191"/>
      <c r="BG195" s="191"/>
    </row>
    <row r="196" spans="1:59" ht="21">
      <c r="A196" s="1258">
        <v>156</v>
      </c>
      <c r="B196" s="1183" t="s">
        <v>1751</v>
      </c>
      <c r="C196" s="1172">
        <v>0.64</v>
      </c>
      <c r="D196" s="1257"/>
      <c r="E196" s="1017">
        <f t="shared" si="9"/>
        <v>1255.3300000000011</v>
      </c>
      <c r="F196" s="1018">
        <f t="shared" si="8"/>
        <v>2920.6699999999992</v>
      </c>
      <c r="G196" s="1018">
        <f t="shared" si="10"/>
        <v>2921.309999999999</v>
      </c>
      <c r="H196" s="1019"/>
      <c r="I196" s="1017">
        <f t="shared" si="11"/>
        <v>9.7379684268877789</v>
      </c>
      <c r="J196" s="191"/>
      <c r="K196" s="191"/>
      <c r="L196" s="191"/>
      <c r="M196" s="191"/>
      <c r="N196" s="191"/>
      <c r="O196" s="191"/>
      <c r="P196" s="191"/>
      <c r="Q196" s="191"/>
      <c r="R196" s="191"/>
      <c r="S196" s="191"/>
      <c r="T196" s="191"/>
      <c r="U196" s="191"/>
      <c r="V196" s="191"/>
      <c r="W196" s="191"/>
      <c r="X196" s="191"/>
      <c r="Y196" s="191"/>
      <c r="Z196" s="191"/>
      <c r="AA196" s="191"/>
      <c r="AB196" s="191"/>
      <c r="AC196" s="191"/>
      <c r="AD196" s="191"/>
      <c r="AE196" s="191"/>
      <c r="AF196" s="191"/>
      <c r="AG196" s="191"/>
      <c r="AH196" s="191"/>
      <c r="AI196" s="191"/>
      <c r="AJ196" s="191"/>
      <c r="AK196" s="191"/>
      <c r="AL196" s="191"/>
      <c r="AM196" s="191"/>
      <c r="AN196" s="191"/>
      <c r="AO196" s="191"/>
      <c r="AP196" s="191"/>
      <c r="AQ196" s="191"/>
      <c r="AR196" s="191"/>
      <c r="AS196" s="191"/>
      <c r="AT196" s="191"/>
      <c r="AU196" s="191"/>
      <c r="AV196" s="191"/>
      <c r="AW196" s="191"/>
      <c r="AX196" s="191"/>
      <c r="AY196" s="191"/>
      <c r="AZ196" s="191"/>
      <c r="BA196" s="191"/>
      <c r="BB196" s="191"/>
      <c r="BC196" s="191"/>
      <c r="BD196" s="191"/>
      <c r="BE196" s="191"/>
      <c r="BF196" s="191"/>
      <c r="BG196" s="191"/>
    </row>
    <row r="197" spans="1:59">
      <c r="A197" s="1258">
        <v>157</v>
      </c>
      <c r="B197" s="1182" t="s">
        <v>1728</v>
      </c>
      <c r="C197" s="1171">
        <v>11.58</v>
      </c>
      <c r="D197" s="1257"/>
      <c r="E197" s="1017">
        <f t="shared" si="9"/>
        <v>1266.910000000001</v>
      </c>
      <c r="F197" s="1018">
        <f t="shared" si="8"/>
        <v>2909.0899999999992</v>
      </c>
      <c r="G197" s="1018">
        <f t="shared" si="10"/>
        <v>2920.6699999999992</v>
      </c>
      <c r="H197" s="1019"/>
      <c r="I197" s="1017">
        <f t="shared" si="11"/>
        <v>9.8281189428394917</v>
      </c>
      <c r="J197" s="191"/>
      <c r="K197" s="191"/>
      <c r="L197" s="191"/>
      <c r="M197" s="191"/>
      <c r="N197" s="191"/>
      <c r="O197" s="191"/>
      <c r="P197" s="191"/>
      <c r="Q197" s="191"/>
      <c r="R197" s="191"/>
      <c r="S197" s="191"/>
      <c r="T197" s="191"/>
      <c r="U197" s="191"/>
      <c r="V197" s="191"/>
      <c r="W197" s="191"/>
      <c r="X197" s="191"/>
      <c r="Y197" s="191"/>
      <c r="Z197" s="191"/>
      <c r="AA197" s="191"/>
      <c r="AB197" s="191"/>
      <c r="AC197" s="191"/>
      <c r="AD197" s="191"/>
      <c r="AE197" s="191"/>
      <c r="AF197" s="191"/>
      <c r="AG197" s="191"/>
      <c r="AH197" s="191"/>
      <c r="AI197" s="191"/>
      <c r="AJ197" s="191"/>
      <c r="AK197" s="191"/>
      <c r="AL197" s="191"/>
      <c r="AM197" s="191"/>
      <c r="AN197" s="191"/>
      <c r="AO197" s="191"/>
      <c r="AP197" s="191"/>
      <c r="AQ197" s="191"/>
      <c r="AR197" s="191"/>
      <c r="AS197" s="191"/>
      <c r="AT197" s="191"/>
      <c r="AU197" s="191"/>
      <c r="AV197" s="191"/>
      <c r="AW197" s="191"/>
      <c r="AX197" s="191"/>
      <c r="AY197" s="191"/>
      <c r="AZ197" s="191"/>
      <c r="BA197" s="191"/>
      <c r="BB197" s="191"/>
      <c r="BC197" s="191"/>
      <c r="BD197" s="191"/>
      <c r="BE197" s="191"/>
      <c r="BF197" s="191"/>
      <c r="BG197" s="191"/>
    </row>
    <row r="198" spans="1:59">
      <c r="A198" s="1258">
        <v>158</v>
      </c>
      <c r="B198" s="1182" t="s">
        <v>1728</v>
      </c>
      <c r="C198" s="1171">
        <v>11.61</v>
      </c>
      <c r="D198" s="1257"/>
      <c r="E198" s="1017">
        <f t="shared" si="9"/>
        <v>1278.5200000000009</v>
      </c>
      <c r="F198" s="1018">
        <f t="shared" si="8"/>
        <v>2897.4799999999991</v>
      </c>
      <c r="G198" s="1018">
        <f t="shared" si="10"/>
        <v>2909.0899999999992</v>
      </c>
      <c r="H198" s="1019"/>
      <c r="I198" s="1017">
        <f t="shared" si="11"/>
        <v>9.9185030093506654</v>
      </c>
      <c r="J198" s="191"/>
      <c r="K198" s="191"/>
      <c r="L198" s="191"/>
      <c r="M198" s="191"/>
      <c r="N198" s="191"/>
      <c r="O198" s="191"/>
      <c r="P198" s="191"/>
      <c r="Q198" s="191"/>
      <c r="R198" s="191"/>
      <c r="S198" s="191"/>
      <c r="T198" s="191"/>
      <c r="U198" s="191"/>
      <c r="V198" s="191"/>
      <c r="W198" s="191"/>
      <c r="X198" s="191"/>
      <c r="Y198" s="191"/>
      <c r="Z198" s="191"/>
      <c r="AA198" s="191"/>
      <c r="AB198" s="191"/>
      <c r="AC198" s="191"/>
      <c r="AD198" s="191"/>
      <c r="AE198" s="191"/>
      <c r="AF198" s="191"/>
      <c r="AG198" s="191"/>
      <c r="AH198" s="191"/>
      <c r="AI198" s="191"/>
      <c r="AJ198" s="191"/>
      <c r="AK198" s="191"/>
      <c r="AL198" s="191"/>
      <c r="AM198" s="191"/>
      <c r="AN198" s="191"/>
      <c r="AO198" s="191"/>
      <c r="AP198" s="191"/>
      <c r="AQ198" s="191"/>
      <c r="AR198" s="191"/>
      <c r="AS198" s="191"/>
      <c r="AT198" s="191"/>
      <c r="AU198" s="191"/>
      <c r="AV198" s="191"/>
      <c r="AW198" s="191"/>
      <c r="AX198" s="191"/>
      <c r="AY198" s="191"/>
      <c r="AZ198" s="191"/>
      <c r="BA198" s="191"/>
      <c r="BB198" s="191"/>
      <c r="BC198" s="191"/>
      <c r="BD198" s="191"/>
      <c r="BE198" s="191"/>
      <c r="BF198" s="191"/>
      <c r="BG198" s="191"/>
    </row>
    <row r="199" spans="1:59">
      <c r="A199" s="1258">
        <v>159</v>
      </c>
      <c r="B199" s="1182" t="s">
        <v>1728</v>
      </c>
      <c r="C199" s="1171">
        <v>11.38</v>
      </c>
      <c r="D199" s="1257"/>
      <c r="E199" s="1017">
        <f t="shared" si="9"/>
        <v>1289.900000000001</v>
      </c>
      <c r="F199" s="1018">
        <f t="shared" si="8"/>
        <v>2886.099999999999</v>
      </c>
      <c r="G199" s="1018">
        <f t="shared" si="10"/>
        <v>2897.4799999999991</v>
      </c>
      <c r="H199" s="1019"/>
      <c r="I199" s="1017">
        <f t="shared" si="11"/>
        <v>10.007096521572644</v>
      </c>
      <c r="J199" s="191"/>
      <c r="K199" s="191"/>
      <c r="L199" s="191"/>
      <c r="M199" s="191"/>
      <c r="N199" s="191"/>
      <c r="O199" s="191"/>
      <c r="P199" s="191"/>
      <c r="Q199" s="191"/>
      <c r="R199" s="191"/>
      <c r="S199" s="191"/>
      <c r="T199" s="191"/>
      <c r="U199" s="191"/>
      <c r="V199" s="191"/>
      <c r="W199" s="191"/>
      <c r="X199" s="191"/>
      <c r="Y199" s="191"/>
      <c r="Z199" s="191"/>
      <c r="AA199" s="191"/>
      <c r="AB199" s="191"/>
      <c r="AC199" s="191"/>
      <c r="AD199" s="191"/>
      <c r="AE199" s="191"/>
      <c r="AF199" s="191"/>
      <c r="AG199" s="191"/>
      <c r="AH199" s="191"/>
      <c r="AI199" s="191"/>
      <c r="AJ199" s="191"/>
      <c r="AK199" s="191"/>
      <c r="AL199" s="191"/>
      <c r="AM199" s="191"/>
      <c r="AN199" s="191"/>
      <c r="AO199" s="191"/>
      <c r="AP199" s="191"/>
      <c r="AQ199" s="191"/>
      <c r="AR199" s="191"/>
      <c r="AS199" s="191"/>
      <c r="AT199" s="191"/>
      <c r="AU199" s="191"/>
      <c r="AV199" s="191"/>
      <c r="AW199" s="191"/>
      <c r="AX199" s="191"/>
      <c r="AY199" s="191"/>
      <c r="AZ199" s="191"/>
      <c r="BA199" s="191"/>
      <c r="BB199" s="191"/>
      <c r="BC199" s="191"/>
      <c r="BD199" s="191"/>
      <c r="BE199" s="191"/>
      <c r="BF199" s="191"/>
      <c r="BG199" s="191"/>
    </row>
    <row r="200" spans="1:59" ht="21">
      <c r="A200" s="1258">
        <v>160</v>
      </c>
      <c r="B200" s="1181" t="s">
        <v>1727</v>
      </c>
      <c r="C200" s="1170">
        <v>0.74</v>
      </c>
      <c r="D200" s="1257"/>
      <c r="E200" s="1017">
        <f t="shared" si="9"/>
        <v>1290.640000000001</v>
      </c>
      <c r="F200" s="1018">
        <f t="shared" si="8"/>
        <v>2885.3599999999988</v>
      </c>
      <c r="G200" s="1018">
        <f t="shared" si="10"/>
        <v>2886.099999999999</v>
      </c>
      <c r="H200" s="1019"/>
      <c r="I200" s="1017">
        <f t="shared" si="11"/>
        <v>10.012857435372666</v>
      </c>
      <c r="J200" s="191"/>
      <c r="K200" s="191"/>
      <c r="L200" s="191"/>
      <c r="M200" s="191"/>
      <c r="N200" s="191"/>
      <c r="O200" s="191"/>
      <c r="P200" s="191"/>
      <c r="Q200" s="191"/>
      <c r="R200" s="191"/>
      <c r="S200" s="191"/>
      <c r="T200" s="191"/>
      <c r="U200" s="191"/>
      <c r="V200" s="191"/>
      <c r="W200" s="191"/>
      <c r="X200" s="191"/>
      <c r="Y200" s="191"/>
      <c r="Z200" s="191"/>
      <c r="AA200" s="191"/>
      <c r="AB200" s="191"/>
      <c r="AC200" s="191"/>
      <c r="AD200" s="191"/>
      <c r="AE200" s="191"/>
      <c r="AF200" s="191"/>
      <c r="AG200" s="191"/>
      <c r="AH200" s="191"/>
      <c r="AI200" s="191"/>
      <c r="AJ200" s="191"/>
      <c r="AK200" s="191"/>
      <c r="AL200" s="191"/>
      <c r="AM200" s="191"/>
      <c r="AN200" s="191"/>
      <c r="AO200" s="191"/>
      <c r="AP200" s="191"/>
      <c r="AQ200" s="191"/>
      <c r="AR200" s="191"/>
      <c r="AS200" s="191"/>
      <c r="AT200" s="191"/>
      <c r="AU200" s="191"/>
      <c r="AV200" s="191"/>
      <c r="AW200" s="191"/>
      <c r="AX200" s="191"/>
      <c r="AY200" s="191"/>
      <c r="AZ200" s="191"/>
      <c r="BA200" s="191"/>
      <c r="BB200" s="191"/>
      <c r="BC200" s="191"/>
      <c r="BD200" s="191"/>
      <c r="BE200" s="191"/>
      <c r="BF200" s="191"/>
      <c r="BG200" s="191"/>
    </row>
    <row r="201" spans="1:59">
      <c r="A201" s="1258">
        <v>161</v>
      </c>
      <c r="B201" s="1182" t="s">
        <v>1728</v>
      </c>
      <c r="C201" s="1171">
        <v>11.6</v>
      </c>
      <c r="D201" s="1257"/>
      <c r="E201" s="1017">
        <f t="shared" si="9"/>
        <v>1302.2400000000009</v>
      </c>
      <c r="F201" s="1018">
        <f t="shared" si="8"/>
        <v>2873.7599999999993</v>
      </c>
      <c r="G201" s="1018">
        <f t="shared" si="10"/>
        <v>2885.3599999999988</v>
      </c>
      <c r="H201" s="1019"/>
      <c r="I201" s="1017">
        <f t="shared" si="11"/>
        <v>10.103163651697354</v>
      </c>
      <c r="J201" s="191"/>
      <c r="K201" s="191"/>
      <c r="L201" s="191"/>
      <c r="M201" s="191"/>
      <c r="N201" s="191"/>
      <c r="O201" s="191"/>
      <c r="P201" s="191"/>
      <c r="Q201" s="191"/>
      <c r="R201" s="191"/>
      <c r="S201" s="191"/>
      <c r="T201" s="191"/>
      <c r="U201" s="191"/>
      <c r="V201" s="191"/>
      <c r="W201" s="191"/>
      <c r="X201" s="191"/>
      <c r="Y201" s="191"/>
      <c r="Z201" s="191"/>
      <c r="AA201" s="191"/>
      <c r="AB201" s="191"/>
      <c r="AC201" s="191"/>
      <c r="AD201" s="191"/>
      <c r="AE201" s="191"/>
      <c r="AF201" s="191"/>
      <c r="AG201" s="191"/>
      <c r="AH201" s="191"/>
      <c r="AI201" s="191"/>
      <c r="AJ201" s="191"/>
      <c r="AK201" s="191"/>
      <c r="AL201" s="191"/>
      <c r="AM201" s="191"/>
      <c r="AN201" s="191"/>
      <c r="AO201" s="191"/>
      <c r="AP201" s="191"/>
      <c r="AQ201" s="191"/>
      <c r="AR201" s="191"/>
      <c r="AS201" s="191"/>
      <c r="AT201" s="191"/>
      <c r="AU201" s="191"/>
      <c r="AV201" s="191"/>
      <c r="AW201" s="191"/>
      <c r="AX201" s="191"/>
      <c r="AY201" s="191"/>
      <c r="AZ201" s="191"/>
      <c r="BA201" s="191"/>
      <c r="BB201" s="191"/>
      <c r="BC201" s="191"/>
      <c r="BD201" s="191"/>
      <c r="BE201" s="191"/>
      <c r="BF201" s="191"/>
      <c r="BG201" s="191"/>
    </row>
    <row r="202" spans="1:59">
      <c r="A202" s="1258">
        <v>162</v>
      </c>
      <c r="B202" s="1182" t="s">
        <v>1728</v>
      </c>
      <c r="C202" s="1171">
        <v>11.65</v>
      </c>
      <c r="D202" s="1257"/>
      <c r="E202" s="1017">
        <f t="shared" si="9"/>
        <v>1313.890000000001</v>
      </c>
      <c r="F202" s="1018">
        <f t="shared" si="8"/>
        <v>2862.1099999999988</v>
      </c>
      <c r="G202" s="1018">
        <f t="shared" si="10"/>
        <v>2873.7599999999993</v>
      </c>
      <c r="H202" s="1019"/>
      <c r="I202" s="1017">
        <f t="shared" si="11"/>
        <v>10.193859118954476</v>
      </c>
      <c r="J202" s="191"/>
      <c r="K202" s="191"/>
      <c r="L202" s="191"/>
      <c r="M202" s="191"/>
      <c r="N202" s="191"/>
      <c r="O202" s="191"/>
      <c r="P202" s="191"/>
      <c r="Q202" s="191"/>
      <c r="R202" s="191"/>
      <c r="S202" s="191"/>
      <c r="T202" s="191"/>
      <c r="U202" s="191"/>
      <c r="V202" s="191"/>
      <c r="W202" s="191"/>
      <c r="X202" s="191"/>
      <c r="Y202" s="191"/>
      <c r="Z202" s="191"/>
      <c r="AA202" s="191"/>
      <c r="AB202" s="191"/>
      <c r="AC202" s="191"/>
      <c r="AD202" s="191"/>
      <c r="AE202" s="191"/>
      <c r="AF202" s="191"/>
      <c r="AG202" s="191"/>
      <c r="AH202" s="191"/>
      <c r="AI202" s="191"/>
      <c r="AJ202" s="191"/>
      <c r="AK202" s="191"/>
      <c r="AL202" s="191"/>
      <c r="AM202" s="191"/>
      <c r="AN202" s="191"/>
      <c r="AO202" s="191"/>
      <c r="AP202" s="191"/>
      <c r="AQ202" s="191"/>
      <c r="AR202" s="191"/>
      <c r="AS202" s="191"/>
      <c r="AT202" s="191"/>
      <c r="AU202" s="191"/>
      <c r="AV202" s="191"/>
      <c r="AW202" s="191"/>
      <c r="AX202" s="191"/>
      <c r="AY202" s="191"/>
      <c r="AZ202" s="191"/>
      <c r="BA202" s="191"/>
      <c r="BB202" s="191"/>
      <c r="BC202" s="191"/>
      <c r="BD202" s="191"/>
      <c r="BE202" s="191"/>
      <c r="BF202" s="191"/>
      <c r="BG202" s="191"/>
    </row>
    <row r="203" spans="1:59" ht="21">
      <c r="A203" s="1258">
        <v>163</v>
      </c>
      <c r="B203" s="1183" t="s">
        <v>1752</v>
      </c>
      <c r="C203" s="1172">
        <v>0.64</v>
      </c>
      <c r="D203" s="1257"/>
      <c r="E203" s="1017">
        <f t="shared" si="9"/>
        <v>1314.5300000000011</v>
      </c>
      <c r="F203" s="1018">
        <f t="shared" si="8"/>
        <v>2861.4699999999989</v>
      </c>
      <c r="G203" s="1018">
        <f t="shared" si="10"/>
        <v>2862.1099999999988</v>
      </c>
      <c r="H203" s="1019"/>
      <c r="I203" s="1017">
        <f t="shared" si="11"/>
        <v>10.198841530889631</v>
      </c>
      <c r="J203" s="191"/>
      <c r="K203" s="191"/>
      <c r="L203" s="191"/>
      <c r="M203" s="191"/>
      <c r="N203" s="191"/>
      <c r="O203" s="191"/>
      <c r="P203" s="191"/>
      <c r="Q203" s="191"/>
      <c r="R203" s="191"/>
      <c r="S203" s="191"/>
      <c r="T203" s="191"/>
      <c r="U203" s="191"/>
      <c r="V203" s="191"/>
      <c r="W203" s="191"/>
      <c r="X203" s="191"/>
      <c r="Y203" s="191"/>
      <c r="Z203" s="191"/>
      <c r="AA203" s="191"/>
      <c r="AB203" s="191"/>
      <c r="AC203" s="191"/>
      <c r="AD203" s="191"/>
      <c r="AE203" s="191"/>
      <c r="AF203" s="191"/>
      <c r="AG203" s="191"/>
      <c r="AH203" s="191"/>
      <c r="AI203" s="191"/>
      <c r="AJ203" s="191"/>
      <c r="AK203" s="191"/>
      <c r="AL203" s="191"/>
      <c r="AM203" s="191"/>
      <c r="AN203" s="191"/>
      <c r="AO203" s="191"/>
      <c r="AP203" s="191"/>
      <c r="AQ203" s="191"/>
      <c r="AR203" s="191"/>
      <c r="AS203" s="191"/>
      <c r="AT203" s="191"/>
      <c r="AU203" s="191"/>
      <c r="AV203" s="191"/>
      <c r="AW203" s="191"/>
      <c r="AX203" s="191"/>
      <c r="AY203" s="191"/>
      <c r="AZ203" s="191"/>
      <c r="BA203" s="191"/>
      <c r="BB203" s="191"/>
      <c r="BC203" s="191"/>
      <c r="BD203" s="191"/>
      <c r="BE203" s="191"/>
      <c r="BF203" s="191"/>
      <c r="BG203" s="191"/>
    </row>
    <row r="204" spans="1:59">
      <c r="A204" s="1258">
        <v>164</v>
      </c>
      <c r="B204" s="1182" t="s">
        <v>1728</v>
      </c>
      <c r="C204" s="1171">
        <v>11.49</v>
      </c>
      <c r="D204" s="1257"/>
      <c r="E204" s="1017">
        <f t="shared" si="9"/>
        <v>1326.0200000000011</v>
      </c>
      <c r="F204" s="1018">
        <f t="shared" si="8"/>
        <v>2849.9799999999987</v>
      </c>
      <c r="G204" s="1018">
        <f t="shared" si="10"/>
        <v>2861.4699999999989</v>
      </c>
      <c r="H204" s="1019"/>
      <c r="I204" s="1017">
        <f t="shared" si="11"/>
        <v>10.288291395162963</v>
      </c>
      <c r="J204" s="191"/>
      <c r="K204" s="191"/>
      <c r="L204" s="191"/>
      <c r="M204" s="191"/>
      <c r="N204" s="191"/>
      <c r="O204" s="191"/>
      <c r="P204" s="191"/>
      <c r="Q204" s="191"/>
      <c r="R204" s="191"/>
      <c r="S204" s="191"/>
      <c r="T204" s="191"/>
      <c r="U204" s="191"/>
      <c r="V204" s="191"/>
      <c r="W204" s="191"/>
      <c r="X204" s="191"/>
      <c r="Y204" s="191"/>
      <c r="Z204" s="191"/>
      <c r="AA204" s="191"/>
      <c r="AB204" s="191"/>
      <c r="AC204" s="191"/>
      <c r="AD204" s="191"/>
      <c r="AE204" s="191"/>
      <c r="AF204" s="191"/>
      <c r="AG204" s="191"/>
      <c r="AH204" s="191"/>
      <c r="AI204" s="191"/>
      <c r="AJ204" s="191"/>
      <c r="AK204" s="191"/>
      <c r="AL204" s="191"/>
      <c r="AM204" s="191"/>
      <c r="AN204" s="191"/>
      <c r="AO204" s="191"/>
      <c r="AP204" s="191"/>
      <c r="AQ204" s="191"/>
      <c r="AR204" s="191"/>
      <c r="AS204" s="191"/>
      <c r="AT204" s="191"/>
      <c r="AU204" s="191"/>
      <c r="AV204" s="191"/>
      <c r="AW204" s="191"/>
      <c r="AX204" s="191"/>
      <c r="AY204" s="191"/>
      <c r="AZ204" s="191"/>
      <c r="BA204" s="191"/>
      <c r="BB204" s="191"/>
      <c r="BC204" s="191"/>
      <c r="BD204" s="191"/>
      <c r="BE204" s="191"/>
      <c r="BF204" s="191"/>
      <c r="BG204" s="191"/>
    </row>
    <row r="205" spans="1:59">
      <c r="A205" s="1258">
        <v>165</v>
      </c>
      <c r="B205" s="1182" t="s">
        <v>1728</v>
      </c>
      <c r="C205" s="1171">
        <v>11.42</v>
      </c>
      <c r="D205" s="1257"/>
      <c r="E205" s="1017">
        <f t="shared" si="9"/>
        <v>1337.4400000000012</v>
      </c>
      <c r="F205" s="1018">
        <f t="shared" si="8"/>
        <v>2838.5599999999986</v>
      </c>
      <c r="G205" s="1018">
        <f t="shared" si="10"/>
        <v>2849.9799999999987</v>
      </c>
      <c r="H205" s="1019"/>
      <c r="I205" s="1017">
        <f t="shared" si="11"/>
        <v>10.377196308130888</v>
      </c>
      <c r="J205" s="191"/>
      <c r="K205" s="191"/>
      <c r="L205" s="191"/>
      <c r="M205" s="191"/>
      <c r="N205" s="191"/>
      <c r="O205" s="191"/>
      <c r="P205" s="191"/>
      <c r="Q205" s="191"/>
      <c r="R205" s="191"/>
      <c r="S205" s="191"/>
      <c r="T205" s="191"/>
      <c r="U205" s="191"/>
      <c r="V205" s="191"/>
      <c r="W205" s="191"/>
      <c r="X205" s="191"/>
      <c r="Y205" s="191"/>
      <c r="Z205" s="191"/>
      <c r="AA205" s="191"/>
      <c r="AB205" s="191"/>
      <c r="AC205" s="191"/>
      <c r="AD205" s="191"/>
      <c r="AE205" s="191"/>
      <c r="AF205" s="191"/>
      <c r="AG205" s="191"/>
      <c r="AH205" s="191"/>
      <c r="AI205" s="191"/>
      <c r="AJ205" s="191"/>
      <c r="AK205" s="191"/>
      <c r="AL205" s="191"/>
      <c r="AM205" s="191"/>
      <c r="AN205" s="191"/>
      <c r="AO205" s="191"/>
      <c r="AP205" s="191"/>
      <c r="AQ205" s="191"/>
      <c r="AR205" s="191"/>
      <c r="AS205" s="191"/>
      <c r="AT205" s="191"/>
      <c r="AU205" s="191"/>
      <c r="AV205" s="191"/>
      <c r="AW205" s="191"/>
      <c r="AX205" s="191"/>
      <c r="AY205" s="191"/>
      <c r="AZ205" s="191"/>
      <c r="BA205" s="191"/>
      <c r="BB205" s="191"/>
      <c r="BC205" s="191"/>
      <c r="BD205" s="191"/>
      <c r="BE205" s="191"/>
      <c r="BF205" s="191"/>
      <c r="BG205" s="191"/>
    </row>
    <row r="206" spans="1:59">
      <c r="A206" s="1258">
        <v>166</v>
      </c>
      <c r="B206" s="1182" t="s">
        <v>1728</v>
      </c>
      <c r="C206" s="1171">
        <v>11.45</v>
      </c>
      <c r="D206" s="1257"/>
      <c r="E206" s="1017">
        <f t="shared" si="9"/>
        <v>1348.8900000000012</v>
      </c>
      <c r="F206" s="1018">
        <f t="shared" si="8"/>
        <v>2827.1099999999988</v>
      </c>
      <c r="G206" s="1018">
        <f t="shared" si="10"/>
        <v>2838.5599999999986</v>
      </c>
      <c r="H206" s="1019"/>
      <c r="I206" s="1017">
        <f t="shared" si="11"/>
        <v>10.466334771658273</v>
      </c>
      <c r="J206" s="191"/>
      <c r="K206" s="191"/>
      <c r="L206" s="191"/>
      <c r="M206" s="191"/>
      <c r="N206" s="191"/>
      <c r="O206" s="191"/>
      <c r="P206" s="191"/>
      <c r="Q206" s="191"/>
      <c r="R206" s="191"/>
      <c r="S206" s="191"/>
      <c r="T206" s="191"/>
      <c r="U206" s="191"/>
      <c r="V206" s="191"/>
      <c r="W206" s="191"/>
      <c r="X206" s="191"/>
      <c r="Y206" s="191"/>
      <c r="Z206" s="191"/>
      <c r="AA206" s="191"/>
      <c r="AB206" s="191"/>
      <c r="AC206" s="191"/>
      <c r="AD206" s="191"/>
      <c r="AE206" s="191"/>
      <c r="AF206" s="191"/>
      <c r="AG206" s="191"/>
      <c r="AH206" s="191"/>
      <c r="AI206" s="191"/>
      <c r="AJ206" s="191"/>
      <c r="AK206" s="191"/>
      <c r="AL206" s="191"/>
      <c r="AM206" s="191"/>
      <c r="AN206" s="191"/>
      <c r="AO206" s="191"/>
      <c r="AP206" s="191"/>
      <c r="AQ206" s="191"/>
      <c r="AR206" s="191"/>
      <c r="AS206" s="191"/>
      <c r="AT206" s="191"/>
      <c r="AU206" s="191"/>
      <c r="AV206" s="191"/>
      <c r="AW206" s="191"/>
      <c r="AX206" s="191"/>
      <c r="AY206" s="191"/>
      <c r="AZ206" s="191"/>
      <c r="BA206" s="191"/>
      <c r="BB206" s="191"/>
      <c r="BC206" s="191"/>
      <c r="BD206" s="191"/>
      <c r="BE206" s="191"/>
      <c r="BF206" s="191"/>
      <c r="BG206" s="191"/>
    </row>
    <row r="207" spans="1:59" ht="21">
      <c r="A207" s="1258">
        <v>167</v>
      </c>
      <c r="B207" s="1181" t="s">
        <v>1727</v>
      </c>
      <c r="C207" s="1173">
        <v>0.74</v>
      </c>
      <c r="D207" s="1257"/>
      <c r="E207" s="1017">
        <f t="shared" si="9"/>
        <v>1349.6300000000012</v>
      </c>
      <c r="F207" s="1018">
        <f t="shared" si="8"/>
        <v>2826.369999999999</v>
      </c>
      <c r="G207" s="1018">
        <f t="shared" si="10"/>
        <v>2827.1099999999988</v>
      </c>
      <c r="H207" s="1019"/>
      <c r="I207" s="1017">
        <f t="shared" si="11"/>
        <v>10.472095685458296</v>
      </c>
      <c r="J207" s="191"/>
      <c r="K207" s="191"/>
      <c r="L207" s="191"/>
      <c r="M207" s="191"/>
      <c r="N207" s="191"/>
      <c r="O207" s="191"/>
      <c r="P207" s="191"/>
      <c r="Q207" s="191"/>
      <c r="R207" s="191"/>
      <c r="S207" s="191"/>
      <c r="T207" s="191"/>
      <c r="U207" s="191"/>
      <c r="V207" s="191"/>
      <c r="W207" s="191"/>
      <c r="X207" s="191"/>
      <c r="Y207" s="191"/>
      <c r="Z207" s="191"/>
      <c r="AA207" s="191"/>
      <c r="AB207" s="191"/>
      <c r="AC207" s="191"/>
      <c r="AD207" s="191"/>
      <c r="AE207" s="191"/>
      <c r="AF207" s="191"/>
      <c r="AG207" s="191"/>
      <c r="AH207" s="191"/>
      <c r="AI207" s="191"/>
      <c r="AJ207" s="191"/>
      <c r="AK207" s="191"/>
      <c r="AL207" s="191"/>
      <c r="AM207" s="191"/>
      <c r="AN207" s="191"/>
      <c r="AO207" s="191"/>
      <c r="AP207" s="191"/>
      <c r="AQ207" s="191"/>
      <c r="AR207" s="191"/>
      <c r="AS207" s="191"/>
      <c r="AT207" s="191"/>
      <c r="AU207" s="191"/>
      <c r="AV207" s="191"/>
      <c r="AW207" s="191"/>
      <c r="AX207" s="191"/>
      <c r="AY207" s="191"/>
      <c r="AZ207" s="191"/>
      <c r="BA207" s="191"/>
      <c r="BB207" s="191"/>
      <c r="BC207" s="191"/>
      <c r="BD207" s="191"/>
      <c r="BE207" s="191"/>
      <c r="BF207" s="191"/>
      <c r="BG207" s="191"/>
    </row>
    <row r="208" spans="1:59">
      <c r="A208" s="1258">
        <v>168</v>
      </c>
      <c r="B208" s="1185" t="s">
        <v>1728</v>
      </c>
      <c r="C208" s="1165">
        <v>11.54</v>
      </c>
      <c r="D208" s="1257"/>
      <c r="E208" s="1017">
        <f t="shared" si="9"/>
        <v>1361.1700000000012</v>
      </c>
      <c r="F208" s="1018">
        <f t="shared" si="8"/>
        <v>2814.829999999999</v>
      </c>
      <c r="G208" s="1018">
        <f t="shared" si="10"/>
        <v>2826.369999999999</v>
      </c>
      <c r="H208" s="1019"/>
      <c r="I208" s="1017">
        <f t="shared" si="11"/>
        <v>10.561934800664062</v>
      </c>
      <c r="J208" s="191"/>
      <c r="K208" s="191"/>
      <c r="L208" s="191"/>
      <c r="M208" s="191"/>
      <c r="N208" s="191"/>
      <c r="O208" s="191"/>
      <c r="P208" s="191"/>
      <c r="Q208" s="191"/>
      <c r="R208" s="191"/>
      <c r="S208" s="191"/>
      <c r="T208" s="191"/>
      <c r="U208" s="191"/>
      <c r="V208" s="191"/>
      <c r="W208" s="191"/>
      <c r="X208" s="191"/>
      <c r="Y208" s="191"/>
      <c r="Z208" s="191"/>
      <c r="AA208" s="191"/>
      <c r="AB208" s="191"/>
      <c r="AC208" s="191"/>
      <c r="AD208" s="191"/>
      <c r="AE208" s="191"/>
      <c r="AF208" s="191"/>
      <c r="AG208" s="191"/>
      <c r="AH208" s="191"/>
      <c r="AI208" s="191"/>
      <c r="AJ208" s="191"/>
      <c r="AK208" s="191"/>
      <c r="AL208" s="191"/>
      <c r="AM208" s="191"/>
      <c r="AN208" s="191"/>
      <c r="AO208" s="191"/>
      <c r="AP208" s="191"/>
      <c r="AQ208" s="191"/>
      <c r="AR208" s="191"/>
      <c r="AS208" s="191"/>
      <c r="AT208" s="191"/>
      <c r="AU208" s="191"/>
      <c r="AV208" s="191"/>
      <c r="AW208" s="191"/>
      <c r="AX208" s="191"/>
      <c r="AY208" s="191"/>
      <c r="AZ208" s="191"/>
      <c r="BA208" s="191"/>
      <c r="BB208" s="191"/>
      <c r="BC208" s="191"/>
      <c r="BD208" s="191"/>
      <c r="BE208" s="191"/>
      <c r="BF208" s="191"/>
      <c r="BG208" s="191"/>
    </row>
    <row r="209" spans="1:59">
      <c r="A209" s="1258">
        <v>169</v>
      </c>
      <c r="B209" s="1185" t="s">
        <v>1728</v>
      </c>
      <c r="C209" s="1166">
        <v>11.43</v>
      </c>
      <c r="D209" s="1257"/>
      <c r="E209" s="1017">
        <f t="shared" si="9"/>
        <v>1372.6000000000013</v>
      </c>
      <c r="F209" s="1018">
        <f t="shared" si="8"/>
        <v>2803.3999999999987</v>
      </c>
      <c r="G209" s="1018">
        <f t="shared" si="10"/>
        <v>2814.829999999999</v>
      </c>
      <c r="H209" s="1019"/>
      <c r="I209" s="1017">
        <f t="shared" si="11"/>
        <v>10.650917563818474</v>
      </c>
      <c r="J209" s="191"/>
      <c r="K209" s="191"/>
      <c r="L209" s="191"/>
      <c r="M209" s="191"/>
      <c r="N209" s="191"/>
      <c r="O209" s="191"/>
      <c r="P209" s="191"/>
      <c r="Q209" s="191"/>
      <c r="R209" s="191"/>
      <c r="S209" s="191"/>
      <c r="T209" s="191"/>
      <c r="U209" s="191"/>
      <c r="V209" s="191"/>
      <c r="W209" s="191"/>
      <c r="X209" s="191"/>
      <c r="Y209" s="191"/>
      <c r="Z209" s="191"/>
      <c r="AA209" s="191"/>
      <c r="AB209" s="191"/>
      <c r="AC209" s="191"/>
      <c r="AD209" s="191"/>
      <c r="AE209" s="191"/>
      <c r="AF209" s="191"/>
      <c r="AG209" s="191"/>
      <c r="AH209" s="191"/>
      <c r="AI209" s="191"/>
      <c r="AJ209" s="191"/>
      <c r="AK209" s="191"/>
      <c r="AL209" s="191"/>
      <c r="AM209" s="191"/>
      <c r="AN209" s="191"/>
      <c r="AO209" s="191"/>
      <c r="AP209" s="191"/>
      <c r="AQ209" s="191"/>
      <c r="AR209" s="191"/>
      <c r="AS209" s="191"/>
      <c r="AT209" s="191"/>
      <c r="AU209" s="191"/>
      <c r="AV209" s="191"/>
      <c r="AW209" s="191"/>
      <c r="AX209" s="191"/>
      <c r="AY209" s="191"/>
      <c r="AZ209" s="191"/>
      <c r="BA209" s="191"/>
      <c r="BB209" s="191"/>
      <c r="BC209" s="191"/>
      <c r="BD209" s="191"/>
      <c r="BE209" s="191"/>
      <c r="BF209" s="191"/>
      <c r="BG209" s="191"/>
    </row>
    <row r="210" spans="1:59" ht="21">
      <c r="A210" s="1258">
        <v>170</v>
      </c>
      <c r="B210" s="1186" t="s">
        <v>1753</v>
      </c>
      <c r="C210" s="1167">
        <v>0.64</v>
      </c>
      <c r="D210" s="1257"/>
      <c r="E210" s="1017">
        <f t="shared" si="9"/>
        <v>1373.2400000000014</v>
      </c>
      <c r="F210" s="1018">
        <f t="shared" si="8"/>
        <v>2802.7599999999984</v>
      </c>
      <c r="G210" s="1018">
        <f t="shared" si="10"/>
        <v>2803.3999999999987</v>
      </c>
      <c r="H210" s="1019"/>
      <c r="I210" s="1017">
        <f t="shared" si="11"/>
        <v>10.655899975753629</v>
      </c>
      <c r="J210" s="191"/>
      <c r="K210" s="191"/>
      <c r="L210" s="191"/>
      <c r="M210" s="191"/>
      <c r="N210" s="191"/>
      <c r="O210" s="191"/>
      <c r="P210" s="191"/>
      <c r="Q210" s="191"/>
      <c r="R210" s="191"/>
      <c r="S210" s="191"/>
      <c r="T210" s="191"/>
      <c r="U210" s="191"/>
      <c r="V210" s="191"/>
      <c r="W210" s="191"/>
      <c r="X210" s="191"/>
      <c r="Y210" s="191"/>
      <c r="Z210" s="191"/>
      <c r="AA210" s="191"/>
      <c r="AB210" s="191"/>
      <c r="AC210" s="191"/>
      <c r="AD210" s="191"/>
      <c r="AE210" s="191"/>
      <c r="AF210" s="191"/>
      <c r="AG210" s="191"/>
      <c r="AH210" s="191"/>
      <c r="AI210" s="191"/>
      <c r="AJ210" s="191"/>
      <c r="AK210" s="191"/>
      <c r="AL210" s="191"/>
      <c r="AM210" s="191"/>
      <c r="AN210" s="191"/>
      <c r="AO210" s="191"/>
      <c r="AP210" s="191"/>
      <c r="AQ210" s="191"/>
      <c r="AR210" s="191"/>
      <c r="AS210" s="191"/>
      <c r="AT210" s="191"/>
      <c r="AU210" s="191"/>
      <c r="AV210" s="191"/>
      <c r="AW210" s="191"/>
      <c r="AX210" s="191"/>
      <c r="AY210" s="191"/>
      <c r="AZ210" s="191"/>
      <c r="BA210" s="191"/>
      <c r="BB210" s="191"/>
      <c r="BC210" s="191"/>
      <c r="BD210" s="191"/>
      <c r="BE210" s="191"/>
      <c r="BF210" s="191"/>
      <c r="BG210" s="191"/>
    </row>
    <row r="211" spans="1:59">
      <c r="A211" s="1258">
        <v>171</v>
      </c>
      <c r="B211" s="1185" t="s">
        <v>1728</v>
      </c>
      <c r="C211" s="1166">
        <v>11.33</v>
      </c>
      <c r="D211" s="1257"/>
      <c r="E211" s="1017">
        <f t="shared" si="9"/>
        <v>1384.5700000000013</v>
      </c>
      <c r="F211" s="1018">
        <f t="shared" si="8"/>
        <v>2791.4299999999985</v>
      </c>
      <c r="G211" s="1018">
        <f t="shared" si="10"/>
        <v>2802.7599999999984</v>
      </c>
      <c r="H211" s="1019"/>
      <c r="I211" s="1017">
        <f t="shared" si="11"/>
        <v>10.744104237043173</v>
      </c>
      <c r="J211" s="191"/>
      <c r="K211" s="191"/>
      <c r="L211" s="191"/>
      <c r="M211" s="191"/>
      <c r="N211" s="191"/>
      <c r="O211" s="191"/>
      <c r="P211" s="191"/>
      <c r="Q211" s="191"/>
      <c r="R211" s="191"/>
      <c r="S211" s="191"/>
      <c r="T211" s="191"/>
      <c r="U211" s="191"/>
      <c r="V211" s="191"/>
      <c r="W211" s="191"/>
      <c r="X211" s="191"/>
      <c r="Y211" s="191"/>
      <c r="Z211" s="191"/>
      <c r="AA211" s="191"/>
      <c r="AB211" s="191"/>
      <c r="AC211" s="191"/>
      <c r="AD211" s="191"/>
      <c r="AE211" s="191"/>
      <c r="AF211" s="191"/>
      <c r="AG211" s="191"/>
      <c r="AH211" s="191"/>
      <c r="AI211" s="191"/>
      <c r="AJ211" s="191"/>
      <c r="AK211" s="191"/>
      <c r="AL211" s="191"/>
      <c r="AM211" s="191"/>
      <c r="AN211" s="191"/>
      <c r="AO211" s="191"/>
      <c r="AP211" s="191"/>
      <c r="AQ211" s="191"/>
      <c r="AR211" s="191"/>
      <c r="AS211" s="191"/>
      <c r="AT211" s="191"/>
      <c r="AU211" s="191"/>
      <c r="AV211" s="191"/>
      <c r="AW211" s="191"/>
      <c r="AX211" s="191"/>
      <c r="AY211" s="191"/>
      <c r="AZ211" s="191"/>
      <c r="BA211" s="191"/>
      <c r="BB211" s="191"/>
      <c r="BC211" s="191"/>
      <c r="BD211" s="191"/>
      <c r="BE211" s="191"/>
      <c r="BF211" s="191"/>
      <c r="BG211" s="191"/>
    </row>
    <row r="212" spans="1:59">
      <c r="A212" s="1258">
        <v>172</v>
      </c>
      <c r="B212" s="1185" t="s">
        <v>1728</v>
      </c>
      <c r="C212" s="1166">
        <v>10.83</v>
      </c>
      <c r="D212" s="1257"/>
      <c r="E212" s="1017">
        <f t="shared" si="9"/>
        <v>1395.4000000000012</v>
      </c>
      <c r="F212" s="1018">
        <f t="shared" si="8"/>
        <v>2780.5999999999985</v>
      </c>
      <c r="G212" s="1018">
        <f t="shared" si="10"/>
        <v>2791.4299999999985</v>
      </c>
      <c r="H212" s="1019"/>
      <c r="I212" s="1017">
        <f t="shared" si="11"/>
        <v>10.828415989008377</v>
      </c>
      <c r="J212" s="191"/>
      <c r="K212" s="191"/>
      <c r="L212" s="191"/>
      <c r="M212" s="191"/>
      <c r="N212" s="191"/>
      <c r="O212" s="191"/>
      <c r="P212" s="191"/>
      <c r="Q212" s="191"/>
      <c r="R212" s="191"/>
      <c r="S212" s="191"/>
      <c r="T212" s="191"/>
      <c r="U212" s="191"/>
      <c r="V212" s="191"/>
      <c r="W212" s="191"/>
      <c r="X212" s="191"/>
      <c r="Y212" s="191"/>
      <c r="Z212" s="191"/>
      <c r="AA212" s="191"/>
      <c r="AB212" s="191"/>
      <c r="AC212" s="191"/>
      <c r="AD212" s="191"/>
      <c r="AE212" s="191"/>
      <c r="AF212" s="191"/>
      <c r="AG212" s="191"/>
      <c r="AH212" s="191"/>
      <c r="AI212" s="191"/>
      <c r="AJ212" s="191"/>
      <c r="AK212" s="191"/>
      <c r="AL212" s="191"/>
      <c r="AM212" s="191"/>
      <c r="AN212" s="191"/>
      <c r="AO212" s="191"/>
      <c r="AP212" s="191"/>
      <c r="AQ212" s="191"/>
      <c r="AR212" s="191"/>
      <c r="AS212" s="191"/>
      <c r="AT212" s="191"/>
      <c r="AU212" s="191"/>
      <c r="AV212" s="191"/>
      <c r="AW212" s="191"/>
      <c r="AX212" s="191"/>
      <c r="AY212" s="191"/>
      <c r="AZ212" s="191"/>
      <c r="BA212" s="191"/>
      <c r="BB212" s="191"/>
      <c r="BC212" s="191"/>
      <c r="BD212" s="191"/>
      <c r="BE212" s="191"/>
      <c r="BF212" s="191"/>
      <c r="BG212" s="191"/>
    </row>
    <row r="213" spans="1:59" ht="21">
      <c r="A213" s="1258">
        <v>173</v>
      </c>
      <c r="B213" s="1184" t="s">
        <v>1727</v>
      </c>
      <c r="C213" s="1168">
        <v>0.74</v>
      </c>
      <c r="D213" s="1257"/>
      <c r="E213" s="1017">
        <f t="shared" si="9"/>
        <v>1396.1400000000012</v>
      </c>
      <c r="F213" s="1018">
        <f t="shared" si="8"/>
        <v>2779.8599999999988</v>
      </c>
      <c r="G213" s="1018">
        <f t="shared" si="10"/>
        <v>2780.5999999999985</v>
      </c>
      <c r="H213" s="1019"/>
      <c r="I213" s="1017">
        <f t="shared" si="11"/>
        <v>10.8341769028084</v>
      </c>
      <c r="J213" s="191"/>
      <c r="K213" s="191"/>
      <c r="L213" s="191"/>
      <c r="M213" s="191"/>
      <c r="N213" s="191"/>
      <c r="O213" s="191"/>
      <c r="P213" s="191"/>
      <c r="Q213" s="191"/>
      <c r="R213" s="191"/>
      <c r="S213" s="191"/>
      <c r="T213" s="191"/>
      <c r="U213" s="191"/>
      <c r="V213" s="191"/>
      <c r="W213" s="191"/>
      <c r="X213" s="191"/>
      <c r="Y213" s="191"/>
      <c r="Z213" s="191"/>
      <c r="AA213" s="191"/>
      <c r="AB213" s="191"/>
      <c r="AC213" s="191"/>
      <c r="AD213" s="191"/>
      <c r="AE213" s="191"/>
      <c r="AF213" s="191"/>
      <c r="AG213" s="191"/>
      <c r="AH213" s="191"/>
      <c r="AI213" s="191"/>
      <c r="AJ213" s="191"/>
      <c r="AK213" s="191"/>
      <c r="AL213" s="191"/>
      <c r="AM213" s="191"/>
      <c r="AN213" s="191"/>
      <c r="AO213" s="191"/>
      <c r="AP213" s="191"/>
      <c r="AQ213" s="191"/>
      <c r="AR213" s="191"/>
      <c r="AS213" s="191"/>
      <c r="AT213" s="191"/>
      <c r="AU213" s="191"/>
      <c r="AV213" s="191"/>
      <c r="AW213" s="191"/>
      <c r="AX213" s="191"/>
      <c r="AY213" s="191"/>
      <c r="AZ213" s="191"/>
      <c r="BA213" s="191"/>
      <c r="BB213" s="191"/>
      <c r="BC213" s="191"/>
      <c r="BD213" s="191"/>
      <c r="BE213" s="191"/>
      <c r="BF213" s="191"/>
      <c r="BG213" s="191"/>
    </row>
    <row r="214" spans="1:59">
      <c r="A214" s="1258">
        <v>174</v>
      </c>
      <c r="B214" s="1185" t="s">
        <v>1728</v>
      </c>
      <c r="C214" s="1166">
        <v>11.33</v>
      </c>
      <c r="D214" s="1257"/>
      <c r="E214" s="1017">
        <f t="shared" si="9"/>
        <v>1407.4700000000012</v>
      </c>
      <c r="F214" s="1018">
        <f t="shared" si="8"/>
        <v>2768.5299999999988</v>
      </c>
      <c r="G214" s="1018">
        <f t="shared" si="10"/>
        <v>2779.8599999999988</v>
      </c>
      <c r="H214" s="1019"/>
      <c r="I214" s="1017">
        <f t="shared" si="11"/>
        <v>10.922381164097944</v>
      </c>
      <c r="J214" s="191"/>
      <c r="K214" s="191"/>
      <c r="L214" s="191"/>
      <c r="M214" s="191"/>
      <c r="N214" s="191"/>
      <c r="O214" s="191"/>
      <c r="P214" s="191"/>
      <c r="Q214" s="191"/>
      <c r="R214" s="191"/>
      <c r="S214" s="191"/>
      <c r="T214" s="191"/>
      <c r="U214" s="191"/>
      <c r="V214" s="191"/>
      <c r="W214" s="191"/>
      <c r="X214" s="191"/>
      <c r="Y214" s="191"/>
      <c r="Z214" s="191"/>
      <c r="AA214" s="191"/>
      <c r="AB214" s="191"/>
      <c r="AC214" s="191"/>
      <c r="AD214" s="191"/>
      <c r="AE214" s="191"/>
      <c r="AF214" s="191"/>
      <c r="AG214" s="191"/>
      <c r="AH214" s="191"/>
      <c r="AI214" s="191"/>
      <c r="AJ214" s="191"/>
      <c r="AK214" s="191"/>
      <c r="AL214" s="191"/>
      <c r="AM214" s="191"/>
      <c r="AN214" s="191"/>
      <c r="AO214" s="191"/>
      <c r="AP214" s="191"/>
      <c r="AQ214" s="191"/>
      <c r="AR214" s="191"/>
      <c r="AS214" s="191"/>
      <c r="AT214" s="191"/>
      <c r="AU214" s="191"/>
      <c r="AV214" s="191"/>
      <c r="AW214" s="191"/>
      <c r="AX214" s="191"/>
      <c r="AY214" s="191"/>
      <c r="AZ214" s="191"/>
      <c r="BA214" s="191"/>
      <c r="BB214" s="191"/>
      <c r="BC214" s="191"/>
      <c r="BD214" s="191"/>
      <c r="BE214" s="191"/>
      <c r="BF214" s="191"/>
      <c r="BG214" s="191"/>
    </row>
    <row r="215" spans="1:59">
      <c r="A215" s="1258">
        <v>175</v>
      </c>
      <c r="B215" s="1185" t="s">
        <v>1728</v>
      </c>
      <c r="C215" s="1166">
        <v>11.51</v>
      </c>
      <c r="D215" s="1257"/>
      <c r="E215" s="1017">
        <f t="shared" si="9"/>
        <v>1418.9800000000012</v>
      </c>
      <c r="F215" s="1018">
        <f t="shared" si="8"/>
        <v>2757.0199999999986</v>
      </c>
      <c r="G215" s="1018">
        <f t="shared" si="10"/>
        <v>2768.5299999999988</v>
      </c>
      <c r="H215" s="1019"/>
      <c r="I215" s="1017">
        <f t="shared" si="11"/>
        <v>11.011986728744249</v>
      </c>
      <c r="J215" s="191"/>
      <c r="K215" s="191"/>
      <c r="L215" s="191"/>
      <c r="M215" s="191"/>
      <c r="N215" s="191"/>
      <c r="O215" s="191"/>
      <c r="P215" s="191"/>
      <c r="Q215" s="191"/>
      <c r="R215" s="191"/>
      <c r="S215" s="191"/>
      <c r="T215" s="191"/>
      <c r="U215" s="191"/>
      <c r="V215" s="191"/>
      <c r="W215" s="191"/>
      <c r="X215" s="191"/>
      <c r="Y215" s="191"/>
      <c r="Z215" s="191"/>
      <c r="AA215" s="191"/>
      <c r="AB215" s="191"/>
      <c r="AC215" s="191"/>
      <c r="AD215" s="191"/>
      <c r="AE215" s="191"/>
      <c r="AF215" s="191"/>
      <c r="AG215" s="191"/>
      <c r="AH215" s="191"/>
      <c r="AI215" s="191"/>
      <c r="AJ215" s="191"/>
      <c r="AK215" s="191"/>
      <c r="AL215" s="191"/>
      <c r="AM215" s="191"/>
      <c r="AN215" s="191"/>
      <c r="AO215" s="191"/>
      <c r="AP215" s="191"/>
      <c r="AQ215" s="191"/>
      <c r="AR215" s="191"/>
      <c r="AS215" s="191"/>
      <c r="AT215" s="191"/>
      <c r="AU215" s="191"/>
      <c r="AV215" s="191"/>
      <c r="AW215" s="191"/>
      <c r="AX215" s="191"/>
      <c r="AY215" s="191"/>
      <c r="AZ215" s="191"/>
      <c r="BA215" s="191"/>
      <c r="BB215" s="191"/>
      <c r="BC215" s="191"/>
      <c r="BD215" s="191"/>
      <c r="BE215" s="191"/>
      <c r="BF215" s="191"/>
      <c r="BG215" s="191"/>
    </row>
    <row r="216" spans="1:59" ht="21">
      <c r="A216" s="1258">
        <v>176</v>
      </c>
      <c r="B216" s="1186" t="s">
        <v>1754</v>
      </c>
      <c r="C216" s="1167">
        <v>0.64</v>
      </c>
      <c r="D216" s="1257"/>
      <c r="E216" s="1017">
        <f t="shared" si="9"/>
        <v>1419.6200000000013</v>
      </c>
      <c r="F216" s="1018">
        <f t="shared" si="8"/>
        <v>2756.3799999999987</v>
      </c>
      <c r="G216" s="1018">
        <f t="shared" si="10"/>
        <v>2757.0199999999986</v>
      </c>
      <c r="H216" s="1019"/>
      <c r="I216" s="1017">
        <f t="shared" si="11"/>
        <v>11.016969140679404</v>
      </c>
      <c r="J216" s="191"/>
      <c r="K216" s="191"/>
      <c r="L216" s="191"/>
      <c r="M216" s="191"/>
      <c r="N216" s="191"/>
      <c r="O216" s="191"/>
      <c r="P216" s="191"/>
      <c r="Q216" s="191"/>
      <c r="R216" s="191"/>
      <c r="S216" s="191"/>
      <c r="T216" s="191"/>
      <c r="U216" s="191"/>
      <c r="V216" s="191"/>
      <c r="W216" s="191"/>
      <c r="X216" s="191"/>
      <c r="Y216" s="191"/>
      <c r="Z216" s="191"/>
      <c r="AA216" s="191"/>
      <c r="AB216" s="191"/>
      <c r="AC216" s="191"/>
      <c r="AD216" s="191"/>
      <c r="AE216" s="191"/>
      <c r="AF216" s="191"/>
      <c r="AG216" s="191"/>
      <c r="AH216" s="191"/>
      <c r="AI216" s="191"/>
      <c r="AJ216" s="191"/>
      <c r="AK216" s="191"/>
      <c r="AL216" s="191"/>
      <c r="AM216" s="191"/>
      <c r="AN216" s="191"/>
      <c r="AO216" s="191"/>
      <c r="AP216" s="191"/>
      <c r="AQ216" s="191"/>
      <c r="AR216" s="191"/>
      <c r="AS216" s="191"/>
      <c r="AT216" s="191"/>
      <c r="AU216" s="191"/>
      <c r="AV216" s="191"/>
      <c r="AW216" s="191"/>
      <c r="AX216" s="191"/>
      <c r="AY216" s="191"/>
      <c r="AZ216" s="191"/>
      <c r="BA216" s="191"/>
      <c r="BB216" s="191"/>
      <c r="BC216" s="191"/>
      <c r="BD216" s="191"/>
      <c r="BE216" s="191"/>
      <c r="BF216" s="191"/>
      <c r="BG216" s="191"/>
    </row>
    <row r="217" spans="1:59">
      <c r="A217" s="1258">
        <v>177</v>
      </c>
      <c r="B217" s="1185" t="s">
        <v>1728</v>
      </c>
      <c r="C217" s="1166">
        <v>11.54</v>
      </c>
      <c r="D217" s="1257"/>
      <c r="E217" s="1017">
        <f t="shared" si="9"/>
        <v>1431.1600000000012</v>
      </c>
      <c r="F217" s="1018">
        <f t="shared" si="8"/>
        <v>2744.8399999999988</v>
      </c>
      <c r="G217" s="1018">
        <f t="shared" si="10"/>
        <v>2756.3799999999987</v>
      </c>
      <c r="H217" s="1019"/>
      <c r="I217" s="1017">
        <f t="shared" si="11"/>
        <v>11.10680825588517</v>
      </c>
      <c r="J217" s="191"/>
      <c r="K217" s="191"/>
      <c r="L217" s="191"/>
      <c r="M217" s="191"/>
      <c r="N217" s="191"/>
      <c r="O217" s="191"/>
      <c r="P217" s="191"/>
      <c r="Q217" s="191"/>
      <c r="R217" s="191"/>
      <c r="S217" s="191"/>
      <c r="T217" s="191"/>
      <c r="U217" s="191"/>
      <c r="V217" s="191"/>
      <c r="W217" s="191"/>
      <c r="X217" s="191"/>
      <c r="Y217" s="191"/>
      <c r="Z217" s="191"/>
      <c r="AA217" s="191"/>
      <c r="AB217" s="191"/>
      <c r="AC217" s="191"/>
      <c r="AD217" s="191"/>
      <c r="AE217" s="191"/>
      <c r="AF217" s="191"/>
      <c r="AG217" s="191"/>
      <c r="AH217" s="191"/>
      <c r="AI217" s="191"/>
      <c r="AJ217" s="191"/>
      <c r="AK217" s="191"/>
      <c r="AL217" s="191"/>
      <c r="AM217" s="191"/>
      <c r="AN217" s="191"/>
      <c r="AO217" s="191"/>
      <c r="AP217" s="191"/>
      <c r="AQ217" s="191"/>
      <c r="AR217" s="191"/>
      <c r="AS217" s="191"/>
      <c r="AT217" s="191"/>
      <c r="AU217" s="191"/>
      <c r="AV217" s="191"/>
      <c r="AW217" s="191"/>
      <c r="AX217" s="191"/>
      <c r="AY217" s="191"/>
      <c r="AZ217" s="191"/>
      <c r="BA217" s="191"/>
      <c r="BB217" s="191"/>
      <c r="BC217" s="191"/>
      <c r="BD217" s="191"/>
      <c r="BE217" s="191"/>
      <c r="BF217" s="191"/>
      <c r="BG217" s="191"/>
    </row>
    <row r="218" spans="1:59">
      <c r="A218" s="1258">
        <v>178</v>
      </c>
      <c r="B218" s="1185" t="s">
        <v>1728</v>
      </c>
      <c r="C218" s="1166">
        <v>11.54</v>
      </c>
      <c r="D218" s="1257"/>
      <c r="E218" s="1017">
        <f t="shared" si="9"/>
        <v>1442.7000000000012</v>
      </c>
      <c r="F218" s="1018">
        <f t="shared" si="8"/>
        <v>2733.2999999999988</v>
      </c>
      <c r="G218" s="1018">
        <f t="shared" si="10"/>
        <v>2744.8399999999988</v>
      </c>
      <c r="H218" s="1019"/>
      <c r="I218" s="1017">
        <f t="shared" si="11"/>
        <v>11.196647371090936</v>
      </c>
      <c r="J218" s="191"/>
      <c r="K218" s="191"/>
      <c r="L218" s="191"/>
      <c r="M218" s="191"/>
      <c r="N218" s="191"/>
      <c r="O218" s="191"/>
      <c r="P218" s="191"/>
      <c r="Q218" s="191"/>
      <c r="R218" s="191"/>
      <c r="S218" s="191"/>
      <c r="T218" s="191"/>
      <c r="U218" s="191"/>
      <c r="V218" s="191"/>
      <c r="W218" s="191"/>
      <c r="X218" s="191"/>
      <c r="Y218" s="191"/>
      <c r="Z218" s="191"/>
      <c r="AA218" s="191"/>
      <c r="AB218" s="191"/>
      <c r="AC218" s="191"/>
      <c r="AD218" s="191"/>
      <c r="AE218" s="191"/>
      <c r="AF218" s="191"/>
      <c r="AG218" s="191"/>
      <c r="AH218" s="191"/>
      <c r="AI218" s="191"/>
      <c r="AJ218" s="191"/>
      <c r="AK218" s="191"/>
      <c r="AL218" s="191"/>
      <c r="AM218" s="191"/>
      <c r="AN218" s="191"/>
      <c r="AO218" s="191"/>
      <c r="AP218" s="191"/>
      <c r="AQ218" s="191"/>
      <c r="AR218" s="191"/>
      <c r="AS218" s="191"/>
      <c r="AT218" s="191"/>
      <c r="AU218" s="191"/>
      <c r="AV218" s="191"/>
      <c r="AW218" s="191"/>
      <c r="AX218" s="191"/>
      <c r="AY218" s="191"/>
      <c r="AZ218" s="191"/>
      <c r="BA218" s="191"/>
      <c r="BB218" s="191"/>
      <c r="BC218" s="191"/>
      <c r="BD218" s="191"/>
      <c r="BE218" s="191"/>
      <c r="BF218" s="191"/>
      <c r="BG218" s="191"/>
    </row>
    <row r="219" spans="1:59">
      <c r="A219" s="1258">
        <v>179</v>
      </c>
      <c r="B219" s="1185" t="s">
        <v>1728</v>
      </c>
      <c r="C219" s="1166">
        <v>11.18</v>
      </c>
      <c r="D219" s="1257"/>
      <c r="E219" s="1017">
        <f t="shared" si="9"/>
        <v>1453.8800000000012</v>
      </c>
      <c r="F219" s="1018">
        <f t="shared" si="8"/>
        <v>2722.119999999999</v>
      </c>
      <c r="G219" s="1018">
        <f t="shared" si="10"/>
        <v>2733.2999999999988</v>
      </c>
      <c r="H219" s="1019"/>
      <c r="I219" s="1017">
        <f t="shared" si="11"/>
        <v>11.283683879583178</v>
      </c>
      <c r="J219" s="191"/>
      <c r="K219" s="191"/>
      <c r="L219" s="191"/>
      <c r="M219" s="191"/>
      <c r="N219" s="191"/>
      <c r="O219" s="191"/>
      <c r="P219" s="191"/>
      <c r="Q219" s="191"/>
      <c r="R219" s="191"/>
      <c r="S219" s="191"/>
      <c r="T219" s="191"/>
      <c r="U219" s="191"/>
      <c r="V219" s="191"/>
      <c r="W219" s="191"/>
      <c r="X219" s="191"/>
      <c r="Y219" s="191"/>
      <c r="Z219" s="191"/>
      <c r="AA219" s="191"/>
      <c r="AB219" s="191"/>
      <c r="AC219" s="191"/>
      <c r="AD219" s="191"/>
      <c r="AE219" s="191"/>
      <c r="AF219" s="191"/>
      <c r="AG219" s="191"/>
      <c r="AH219" s="191"/>
      <c r="AI219" s="191"/>
      <c r="AJ219" s="191"/>
      <c r="AK219" s="191"/>
      <c r="AL219" s="191"/>
      <c r="AM219" s="191"/>
      <c r="AN219" s="191"/>
      <c r="AO219" s="191"/>
      <c r="AP219" s="191"/>
      <c r="AQ219" s="191"/>
      <c r="AR219" s="191"/>
      <c r="AS219" s="191"/>
      <c r="AT219" s="191"/>
      <c r="AU219" s="191"/>
      <c r="AV219" s="191"/>
      <c r="AW219" s="191"/>
      <c r="AX219" s="191"/>
      <c r="AY219" s="191"/>
      <c r="AZ219" s="191"/>
      <c r="BA219" s="191"/>
      <c r="BB219" s="191"/>
      <c r="BC219" s="191"/>
      <c r="BD219" s="191"/>
      <c r="BE219" s="191"/>
      <c r="BF219" s="191"/>
      <c r="BG219" s="191"/>
    </row>
    <row r="220" spans="1:59" ht="21">
      <c r="A220" s="1258">
        <v>180</v>
      </c>
      <c r="B220" s="1184" t="s">
        <v>1727</v>
      </c>
      <c r="C220" s="1168">
        <v>0.74</v>
      </c>
      <c r="D220" s="1257"/>
      <c r="E220" s="1017">
        <f t="shared" si="9"/>
        <v>1454.6200000000013</v>
      </c>
      <c r="F220" s="1018">
        <f t="shared" si="8"/>
        <v>2721.3799999999987</v>
      </c>
      <c r="G220" s="1018">
        <f t="shared" si="10"/>
        <v>2722.119999999999</v>
      </c>
      <c r="H220" s="1019"/>
      <c r="I220" s="1017">
        <f t="shared" si="11"/>
        <v>11.289444793383201</v>
      </c>
      <c r="J220" s="191"/>
      <c r="K220" s="191"/>
      <c r="L220" s="191"/>
      <c r="M220" s="191"/>
      <c r="N220" s="191"/>
      <c r="O220" s="191"/>
      <c r="P220" s="191"/>
      <c r="Q220" s="191"/>
      <c r="R220" s="191"/>
      <c r="S220" s="191"/>
      <c r="T220" s="191"/>
      <c r="U220" s="191"/>
      <c r="V220" s="191"/>
      <c r="W220" s="191"/>
      <c r="X220" s="191"/>
      <c r="Y220" s="191"/>
      <c r="Z220" s="191"/>
      <c r="AA220" s="191"/>
      <c r="AB220" s="191"/>
      <c r="AC220" s="191"/>
      <c r="AD220" s="191"/>
      <c r="AE220" s="191"/>
      <c r="AF220" s="191"/>
      <c r="AG220" s="191"/>
      <c r="AH220" s="191"/>
      <c r="AI220" s="191"/>
      <c r="AJ220" s="191"/>
      <c r="AK220" s="191"/>
      <c r="AL220" s="191"/>
      <c r="AM220" s="191"/>
      <c r="AN220" s="191"/>
      <c r="AO220" s="191"/>
      <c r="AP220" s="191"/>
      <c r="AQ220" s="191"/>
      <c r="AR220" s="191"/>
      <c r="AS220" s="191"/>
      <c r="AT220" s="191"/>
      <c r="AU220" s="191"/>
      <c r="AV220" s="191"/>
      <c r="AW220" s="191"/>
      <c r="AX220" s="191"/>
      <c r="AY220" s="191"/>
      <c r="AZ220" s="191"/>
      <c r="BA220" s="191"/>
      <c r="BB220" s="191"/>
      <c r="BC220" s="191"/>
      <c r="BD220" s="191"/>
      <c r="BE220" s="191"/>
      <c r="BF220" s="191"/>
      <c r="BG220" s="191"/>
    </row>
    <row r="221" spans="1:59">
      <c r="A221" s="1258">
        <v>181</v>
      </c>
      <c r="B221" s="1185" t="s">
        <v>1728</v>
      </c>
      <c r="C221" s="1166">
        <v>11.45</v>
      </c>
      <c r="D221" s="1257"/>
      <c r="E221" s="1017">
        <f t="shared" si="9"/>
        <v>1466.0700000000013</v>
      </c>
      <c r="F221" s="1018">
        <f t="shared" si="8"/>
        <v>2709.9299999999985</v>
      </c>
      <c r="G221" s="1018">
        <f t="shared" si="10"/>
        <v>2721.3799999999987</v>
      </c>
      <c r="H221" s="1019"/>
      <c r="I221" s="1017">
        <f t="shared" si="11"/>
        <v>11.378583256910586</v>
      </c>
      <c r="J221" s="191"/>
      <c r="K221" s="191"/>
      <c r="L221" s="191"/>
      <c r="M221" s="191"/>
      <c r="N221" s="191"/>
      <c r="O221" s="191"/>
      <c r="P221" s="191"/>
      <c r="Q221" s="191"/>
      <c r="R221" s="191"/>
      <c r="S221" s="191"/>
      <c r="T221" s="191"/>
      <c r="U221" s="191"/>
      <c r="V221" s="191"/>
      <c r="W221" s="191"/>
      <c r="X221" s="191"/>
      <c r="Y221" s="191"/>
      <c r="Z221" s="191"/>
      <c r="AA221" s="191"/>
      <c r="AB221" s="191"/>
      <c r="AC221" s="191"/>
      <c r="AD221" s="191"/>
      <c r="AE221" s="191"/>
      <c r="AF221" s="191"/>
      <c r="AG221" s="191"/>
      <c r="AH221" s="191"/>
      <c r="AI221" s="191"/>
      <c r="AJ221" s="191"/>
      <c r="AK221" s="191"/>
      <c r="AL221" s="191"/>
      <c r="AM221" s="191"/>
      <c r="AN221" s="191"/>
      <c r="AO221" s="191"/>
      <c r="AP221" s="191"/>
      <c r="AQ221" s="191"/>
      <c r="AR221" s="191"/>
      <c r="AS221" s="191"/>
      <c r="AT221" s="191"/>
      <c r="AU221" s="191"/>
      <c r="AV221" s="191"/>
      <c r="AW221" s="191"/>
      <c r="AX221" s="191"/>
      <c r="AY221" s="191"/>
      <c r="AZ221" s="191"/>
      <c r="BA221" s="191"/>
      <c r="BB221" s="191"/>
      <c r="BC221" s="191"/>
      <c r="BD221" s="191"/>
      <c r="BE221" s="191"/>
      <c r="BF221" s="191"/>
      <c r="BG221" s="191"/>
    </row>
    <row r="222" spans="1:59">
      <c r="A222" s="1258">
        <v>182</v>
      </c>
      <c r="B222" s="1185" t="s">
        <v>1728</v>
      </c>
      <c r="C222" s="1166">
        <v>11.4</v>
      </c>
      <c r="D222" s="1257"/>
      <c r="E222" s="1017">
        <f t="shared" si="9"/>
        <v>1477.4700000000014</v>
      </c>
      <c r="F222" s="1018">
        <f t="shared" si="8"/>
        <v>2698.5299999999988</v>
      </c>
      <c r="G222" s="1018">
        <f t="shared" si="10"/>
        <v>2709.9299999999985</v>
      </c>
      <c r="H222" s="1019"/>
      <c r="I222" s="1017">
        <f t="shared" si="11"/>
        <v>11.467332469505537</v>
      </c>
      <c r="J222" s="191"/>
      <c r="K222" s="191"/>
      <c r="L222" s="191"/>
      <c r="M222" s="191"/>
      <c r="N222" s="191"/>
      <c r="O222" s="191"/>
      <c r="P222" s="191"/>
      <c r="Q222" s="191"/>
      <c r="R222" s="191"/>
      <c r="S222" s="191"/>
      <c r="T222" s="191"/>
      <c r="U222" s="191"/>
      <c r="V222" s="191"/>
      <c r="W222" s="191"/>
      <c r="X222" s="191"/>
      <c r="Y222" s="191"/>
      <c r="Z222" s="191"/>
      <c r="AA222" s="191"/>
      <c r="AB222" s="191"/>
      <c r="AC222" s="191"/>
      <c r="AD222" s="191"/>
      <c r="AE222" s="191"/>
      <c r="AF222" s="191"/>
      <c r="AG222" s="191"/>
      <c r="AH222" s="191"/>
      <c r="AI222" s="191"/>
      <c r="AJ222" s="191"/>
      <c r="AK222" s="191"/>
      <c r="AL222" s="191"/>
      <c r="AM222" s="191"/>
      <c r="AN222" s="191"/>
      <c r="AO222" s="191"/>
      <c r="AP222" s="191"/>
      <c r="AQ222" s="191"/>
      <c r="AR222" s="191"/>
      <c r="AS222" s="191"/>
      <c r="AT222" s="191"/>
      <c r="AU222" s="191"/>
      <c r="AV222" s="191"/>
      <c r="AW222" s="191"/>
      <c r="AX222" s="191"/>
      <c r="AY222" s="191"/>
      <c r="AZ222" s="191"/>
      <c r="BA222" s="191"/>
      <c r="BB222" s="191"/>
      <c r="BC222" s="191"/>
      <c r="BD222" s="191"/>
      <c r="BE222" s="191"/>
      <c r="BF222" s="191"/>
      <c r="BG222" s="191"/>
    </row>
    <row r="223" spans="1:59" ht="21">
      <c r="A223" s="1258">
        <v>183</v>
      </c>
      <c r="B223" s="1186" t="s">
        <v>1755</v>
      </c>
      <c r="C223" s="1167">
        <v>0.64</v>
      </c>
      <c r="D223" s="1257"/>
      <c r="E223" s="1017">
        <f t="shared" si="9"/>
        <v>1478.1100000000015</v>
      </c>
      <c r="F223" s="1018">
        <f t="shared" si="8"/>
        <v>2697.8899999999985</v>
      </c>
      <c r="G223" s="1018">
        <f t="shared" si="10"/>
        <v>2698.5299999999988</v>
      </c>
      <c r="H223" s="1019"/>
      <c r="I223" s="1017">
        <f t="shared" si="11"/>
        <v>11.472314881440692</v>
      </c>
      <c r="J223" s="191"/>
      <c r="K223" s="191"/>
      <c r="L223" s="191"/>
      <c r="M223" s="191"/>
      <c r="N223" s="191"/>
      <c r="O223" s="191"/>
      <c r="P223" s="191"/>
      <c r="Q223" s="191"/>
      <c r="R223" s="191"/>
      <c r="S223" s="191"/>
      <c r="T223" s="191"/>
      <c r="U223" s="191"/>
      <c r="V223" s="191"/>
      <c r="W223" s="191"/>
      <c r="X223" s="191"/>
      <c r="Y223" s="191"/>
      <c r="Z223" s="191"/>
      <c r="AA223" s="191"/>
      <c r="AB223" s="191"/>
      <c r="AC223" s="191"/>
      <c r="AD223" s="191"/>
      <c r="AE223" s="191"/>
      <c r="AF223" s="191"/>
      <c r="AG223" s="191"/>
      <c r="AH223" s="191"/>
      <c r="AI223" s="191"/>
      <c r="AJ223" s="191"/>
      <c r="AK223" s="191"/>
      <c r="AL223" s="191"/>
      <c r="AM223" s="191"/>
      <c r="AN223" s="191"/>
      <c r="AO223" s="191"/>
      <c r="AP223" s="191"/>
      <c r="AQ223" s="191"/>
      <c r="AR223" s="191"/>
      <c r="AS223" s="191"/>
      <c r="AT223" s="191"/>
      <c r="AU223" s="191"/>
      <c r="AV223" s="191"/>
      <c r="AW223" s="191"/>
      <c r="AX223" s="191"/>
      <c r="AY223" s="191"/>
      <c r="AZ223" s="191"/>
      <c r="BA223" s="191"/>
      <c r="BB223" s="191"/>
      <c r="BC223" s="191"/>
      <c r="BD223" s="191"/>
      <c r="BE223" s="191"/>
      <c r="BF223" s="191"/>
      <c r="BG223" s="191"/>
    </row>
    <row r="224" spans="1:59">
      <c r="A224" s="1258">
        <v>184</v>
      </c>
      <c r="B224" s="1185" t="s">
        <v>1728</v>
      </c>
      <c r="C224" s="1166">
        <v>11.45</v>
      </c>
      <c r="D224" s="1257"/>
      <c r="E224" s="1017">
        <f t="shared" si="9"/>
        <v>1489.5600000000015</v>
      </c>
      <c r="F224" s="1018">
        <f t="shared" si="8"/>
        <v>2686.4399999999987</v>
      </c>
      <c r="G224" s="1018">
        <f t="shared" si="10"/>
        <v>2697.8899999999985</v>
      </c>
      <c r="H224" s="1019"/>
      <c r="I224" s="1017">
        <f t="shared" si="11"/>
        <v>11.561453344968077</v>
      </c>
      <c r="J224" s="191"/>
      <c r="K224" s="191"/>
      <c r="L224" s="191"/>
      <c r="M224" s="191"/>
      <c r="N224" s="191"/>
      <c r="O224" s="191"/>
      <c r="P224" s="191"/>
      <c r="Q224" s="191"/>
      <c r="R224" s="191"/>
      <c r="S224" s="191"/>
      <c r="T224" s="191"/>
      <c r="U224" s="191"/>
      <c r="V224" s="191"/>
      <c r="W224" s="191"/>
      <c r="X224" s="191"/>
      <c r="Y224" s="191"/>
      <c r="Z224" s="191"/>
      <c r="AA224" s="191"/>
      <c r="AB224" s="191"/>
      <c r="AC224" s="191"/>
      <c r="AD224" s="191"/>
      <c r="AE224" s="191"/>
      <c r="AF224" s="191"/>
      <c r="AG224" s="191"/>
      <c r="AH224" s="191"/>
      <c r="AI224" s="191"/>
      <c r="AJ224" s="191"/>
      <c r="AK224" s="191"/>
      <c r="AL224" s="191"/>
      <c r="AM224" s="191"/>
      <c r="AN224" s="191"/>
      <c r="AO224" s="191"/>
      <c r="AP224" s="191"/>
      <c r="AQ224" s="191"/>
      <c r="AR224" s="191"/>
      <c r="AS224" s="191"/>
      <c r="AT224" s="191"/>
      <c r="AU224" s="191"/>
      <c r="AV224" s="191"/>
      <c r="AW224" s="191"/>
      <c r="AX224" s="191"/>
      <c r="AY224" s="191"/>
      <c r="AZ224" s="191"/>
      <c r="BA224" s="191"/>
      <c r="BB224" s="191"/>
      <c r="BC224" s="191"/>
      <c r="BD224" s="191"/>
      <c r="BE224" s="191"/>
      <c r="BF224" s="191"/>
      <c r="BG224" s="191"/>
    </row>
    <row r="225" spans="1:59">
      <c r="A225" s="1258">
        <v>185</v>
      </c>
      <c r="B225" s="1185" t="s">
        <v>1728</v>
      </c>
      <c r="C225" s="1166">
        <v>11.44</v>
      </c>
      <c r="D225" s="1257"/>
      <c r="E225" s="1017">
        <f t="shared" si="9"/>
        <v>1501.0000000000016</v>
      </c>
      <c r="F225" s="1018">
        <f t="shared" si="8"/>
        <v>2674.9999999999982</v>
      </c>
      <c r="G225" s="1018">
        <f t="shared" si="10"/>
        <v>2686.4399999999987</v>
      </c>
      <c r="H225" s="1019"/>
      <c r="I225" s="1017">
        <f t="shared" si="11"/>
        <v>11.650513958308975</v>
      </c>
      <c r="J225" s="191"/>
      <c r="K225" s="191"/>
      <c r="L225" s="191"/>
      <c r="M225" s="191"/>
      <c r="N225" s="191"/>
      <c r="O225" s="191"/>
      <c r="P225" s="191"/>
      <c r="Q225" s="191"/>
      <c r="R225" s="191"/>
      <c r="S225" s="191"/>
      <c r="T225" s="191"/>
      <c r="U225" s="191"/>
      <c r="V225" s="191"/>
      <c r="W225" s="191"/>
      <c r="X225" s="191"/>
      <c r="Y225" s="191"/>
      <c r="Z225" s="191"/>
      <c r="AA225" s="191"/>
      <c r="AB225" s="191"/>
      <c r="AC225" s="191"/>
      <c r="AD225" s="191"/>
      <c r="AE225" s="191"/>
      <c r="AF225" s="191"/>
      <c r="AG225" s="191"/>
      <c r="AH225" s="191"/>
      <c r="AI225" s="191"/>
      <c r="AJ225" s="191"/>
      <c r="AK225" s="191"/>
      <c r="AL225" s="191"/>
      <c r="AM225" s="191"/>
      <c r="AN225" s="191"/>
      <c r="AO225" s="191"/>
      <c r="AP225" s="191"/>
      <c r="AQ225" s="191"/>
      <c r="AR225" s="191"/>
      <c r="AS225" s="191"/>
      <c r="AT225" s="191"/>
      <c r="AU225" s="191"/>
      <c r="AV225" s="191"/>
      <c r="AW225" s="191"/>
      <c r="AX225" s="191"/>
      <c r="AY225" s="191"/>
      <c r="AZ225" s="191"/>
      <c r="BA225" s="191"/>
      <c r="BB225" s="191"/>
      <c r="BC225" s="191"/>
      <c r="BD225" s="191"/>
      <c r="BE225" s="191"/>
      <c r="BF225" s="191"/>
      <c r="BG225" s="191"/>
    </row>
    <row r="226" spans="1:59">
      <c r="A226" s="1258">
        <v>186</v>
      </c>
      <c r="B226" s="1185" t="s">
        <v>1728</v>
      </c>
      <c r="C226" s="1166">
        <v>11.31</v>
      </c>
      <c r="D226" s="1257"/>
      <c r="E226" s="1017">
        <f t="shared" si="9"/>
        <v>1512.3100000000015</v>
      </c>
      <c r="F226" s="1018">
        <f t="shared" si="8"/>
        <v>2663.6899999999987</v>
      </c>
      <c r="G226" s="1018">
        <f t="shared" si="10"/>
        <v>2674.9999999999982</v>
      </c>
      <c r="H226" s="1019"/>
      <c r="I226" s="1017">
        <f t="shared" si="11"/>
        <v>11.738562519225546</v>
      </c>
      <c r="J226" s="191"/>
      <c r="K226" s="191"/>
      <c r="L226" s="191"/>
      <c r="M226" s="191"/>
      <c r="N226" s="191"/>
      <c r="O226" s="191"/>
      <c r="P226" s="191"/>
      <c r="Q226" s="191"/>
      <c r="R226" s="191"/>
      <c r="S226" s="191"/>
      <c r="T226" s="191"/>
      <c r="U226" s="191"/>
      <c r="V226" s="191"/>
      <c r="W226" s="191"/>
      <c r="X226" s="191"/>
      <c r="Y226" s="191"/>
      <c r="Z226" s="191"/>
      <c r="AA226" s="191"/>
      <c r="AB226" s="191"/>
      <c r="AC226" s="191"/>
      <c r="AD226" s="191"/>
      <c r="AE226" s="191"/>
      <c r="AF226" s="191"/>
      <c r="AG226" s="191"/>
      <c r="AH226" s="191"/>
      <c r="AI226" s="191"/>
      <c r="AJ226" s="191"/>
      <c r="AK226" s="191"/>
      <c r="AL226" s="191"/>
      <c r="AM226" s="191"/>
      <c r="AN226" s="191"/>
      <c r="AO226" s="191"/>
      <c r="AP226" s="191"/>
      <c r="AQ226" s="191"/>
      <c r="AR226" s="191"/>
      <c r="AS226" s="191"/>
      <c r="AT226" s="191"/>
      <c r="AU226" s="191"/>
      <c r="AV226" s="191"/>
      <c r="AW226" s="191"/>
      <c r="AX226" s="191"/>
      <c r="AY226" s="191"/>
      <c r="AZ226" s="191"/>
      <c r="BA226" s="191"/>
      <c r="BB226" s="191"/>
      <c r="BC226" s="191"/>
      <c r="BD226" s="191"/>
      <c r="BE226" s="191"/>
      <c r="BF226" s="191"/>
      <c r="BG226" s="191"/>
    </row>
    <row r="227" spans="1:59" ht="21">
      <c r="A227" s="1258">
        <v>187</v>
      </c>
      <c r="B227" s="1184" t="s">
        <v>1727</v>
      </c>
      <c r="C227" s="1168">
        <v>0.74</v>
      </c>
      <c r="D227" s="1257"/>
      <c r="E227" s="1017">
        <f t="shared" si="9"/>
        <v>1513.0500000000015</v>
      </c>
      <c r="F227" s="1018">
        <f t="shared" si="8"/>
        <v>2662.9499999999985</v>
      </c>
      <c r="G227" s="1018">
        <f t="shared" si="10"/>
        <v>2663.6899999999987</v>
      </c>
      <c r="H227" s="1019"/>
      <c r="I227" s="1017">
        <f t="shared" si="11"/>
        <v>11.744323433025569</v>
      </c>
      <c r="J227" s="191"/>
      <c r="K227" s="191"/>
      <c r="L227" s="191"/>
      <c r="M227" s="191"/>
      <c r="N227" s="191"/>
      <c r="O227" s="191"/>
      <c r="P227" s="191"/>
      <c r="Q227" s="191"/>
      <c r="R227" s="191"/>
      <c r="S227" s="191"/>
      <c r="T227" s="191"/>
      <c r="U227" s="191"/>
      <c r="V227" s="191"/>
      <c r="W227" s="191"/>
      <c r="X227" s="191"/>
      <c r="Y227" s="191"/>
      <c r="Z227" s="191"/>
      <c r="AA227" s="191"/>
      <c r="AB227" s="191"/>
      <c r="AC227" s="191"/>
      <c r="AD227" s="191"/>
      <c r="AE227" s="191"/>
      <c r="AF227" s="191"/>
      <c r="AG227" s="191"/>
      <c r="AH227" s="191"/>
      <c r="AI227" s="191"/>
      <c r="AJ227" s="191"/>
      <c r="AK227" s="191"/>
      <c r="AL227" s="191"/>
      <c r="AM227" s="191"/>
      <c r="AN227" s="191"/>
      <c r="AO227" s="191"/>
      <c r="AP227" s="191"/>
      <c r="AQ227" s="191"/>
      <c r="AR227" s="191"/>
      <c r="AS227" s="191"/>
      <c r="AT227" s="191"/>
      <c r="AU227" s="191"/>
      <c r="AV227" s="191"/>
      <c r="AW227" s="191"/>
      <c r="AX227" s="191"/>
      <c r="AY227" s="191"/>
      <c r="AZ227" s="191"/>
      <c r="BA227" s="191"/>
      <c r="BB227" s="191"/>
      <c r="BC227" s="191"/>
      <c r="BD227" s="191"/>
      <c r="BE227" s="191"/>
      <c r="BF227" s="191"/>
      <c r="BG227" s="191"/>
    </row>
    <row r="228" spans="1:59">
      <c r="A228" s="1258">
        <v>188</v>
      </c>
      <c r="B228" s="1185" t="s">
        <v>1728</v>
      </c>
      <c r="C228" s="1166">
        <v>11.37</v>
      </c>
      <c r="D228" s="1257"/>
      <c r="E228" s="1017">
        <f t="shared" si="9"/>
        <v>1524.4200000000014</v>
      </c>
      <c r="F228" s="1018">
        <f t="shared" si="8"/>
        <v>2651.5799999999986</v>
      </c>
      <c r="G228" s="1018">
        <f t="shared" si="10"/>
        <v>2662.9499999999985</v>
      </c>
      <c r="H228" s="1019"/>
      <c r="I228" s="1017">
        <f t="shared" si="11"/>
        <v>11.832839095061059</v>
      </c>
      <c r="J228" s="191"/>
      <c r="K228" s="191"/>
      <c r="L228" s="191"/>
      <c r="M228" s="191"/>
      <c r="N228" s="191"/>
      <c r="O228" s="191"/>
      <c r="P228" s="191"/>
      <c r="Q228" s="191"/>
      <c r="R228" s="191"/>
      <c r="S228" s="191"/>
      <c r="T228" s="191"/>
      <c r="U228" s="191"/>
      <c r="V228" s="191"/>
      <c r="W228" s="191"/>
      <c r="X228" s="191"/>
      <c r="Y228" s="191"/>
      <c r="Z228" s="191"/>
      <c r="AA228" s="191"/>
      <c r="AB228" s="191"/>
      <c r="AC228" s="191"/>
      <c r="AD228" s="191"/>
      <c r="AE228" s="191"/>
      <c r="AF228" s="191"/>
      <c r="AG228" s="191"/>
      <c r="AH228" s="191"/>
      <c r="AI228" s="191"/>
      <c r="AJ228" s="191"/>
      <c r="AK228" s="191"/>
      <c r="AL228" s="191"/>
      <c r="AM228" s="191"/>
      <c r="AN228" s="191"/>
      <c r="AO228" s="191"/>
      <c r="AP228" s="191"/>
      <c r="AQ228" s="191"/>
      <c r="AR228" s="191"/>
      <c r="AS228" s="191"/>
      <c r="AT228" s="191"/>
      <c r="AU228" s="191"/>
      <c r="AV228" s="191"/>
      <c r="AW228" s="191"/>
      <c r="AX228" s="191"/>
      <c r="AY228" s="191"/>
      <c r="AZ228" s="191"/>
      <c r="BA228" s="191"/>
      <c r="BB228" s="191"/>
      <c r="BC228" s="191"/>
      <c r="BD228" s="191"/>
      <c r="BE228" s="191"/>
      <c r="BF228" s="191"/>
      <c r="BG228" s="191"/>
    </row>
    <row r="229" spans="1:59">
      <c r="A229" s="1258">
        <v>189</v>
      </c>
      <c r="B229" s="1185" t="s">
        <v>1728</v>
      </c>
      <c r="C229" s="1166">
        <v>11.22</v>
      </c>
      <c r="D229" s="1257"/>
      <c r="E229" s="1017">
        <f t="shared" si="9"/>
        <v>1535.6400000000015</v>
      </c>
      <c r="F229" s="1018">
        <f t="shared" si="8"/>
        <v>2640.3599999999988</v>
      </c>
      <c r="G229" s="1018">
        <f t="shared" si="10"/>
        <v>2651.5799999999986</v>
      </c>
      <c r="H229" s="1019"/>
      <c r="I229" s="1017">
        <f t="shared" si="11"/>
        <v>11.920187004299247</v>
      </c>
      <c r="J229" s="191"/>
      <c r="K229" s="191"/>
      <c r="L229" s="191"/>
      <c r="M229" s="191"/>
      <c r="N229" s="191"/>
      <c r="O229" s="191"/>
      <c r="P229" s="191"/>
      <c r="Q229" s="191"/>
      <c r="R229" s="191"/>
      <c r="S229" s="191"/>
      <c r="T229" s="191"/>
      <c r="U229" s="191"/>
      <c r="V229" s="191"/>
      <c r="W229" s="191"/>
      <c r="X229" s="191"/>
      <c r="Y229" s="191"/>
      <c r="Z229" s="191"/>
      <c r="AA229" s="191"/>
      <c r="AB229" s="191"/>
      <c r="AC229" s="191"/>
      <c r="AD229" s="191"/>
      <c r="AE229" s="191"/>
      <c r="AF229" s="191"/>
      <c r="AG229" s="191"/>
      <c r="AH229" s="191"/>
      <c r="AI229" s="191"/>
      <c r="AJ229" s="191"/>
      <c r="AK229" s="191"/>
      <c r="AL229" s="191"/>
      <c r="AM229" s="191"/>
      <c r="AN229" s="191"/>
      <c r="AO229" s="191"/>
      <c r="AP229" s="191"/>
      <c r="AQ229" s="191"/>
      <c r="AR229" s="191"/>
      <c r="AS229" s="191"/>
      <c r="AT229" s="191"/>
      <c r="AU229" s="191"/>
      <c r="AV229" s="191"/>
      <c r="AW229" s="191"/>
      <c r="AX229" s="191"/>
      <c r="AY229" s="191"/>
      <c r="AZ229" s="191"/>
      <c r="BA229" s="191"/>
      <c r="BB229" s="191"/>
      <c r="BC229" s="191"/>
      <c r="BD229" s="191"/>
      <c r="BE229" s="191"/>
      <c r="BF229" s="191"/>
      <c r="BG229" s="191"/>
    </row>
    <row r="230" spans="1:59" ht="21">
      <c r="A230" s="1258">
        <v>190</v>
      </c>
      <c r="B230" s="1186" t="s">
        <v>1756</v>
      </c>
      <c r="C230" s="1167">
        <v>0.64</v>
      </c>
      <c r="D230" s="1257"/>
      <c r="E230" s="1017">
        <f t="shared" si="9"/>
        <v>1536.2800000000016</v>
      </c>
      <c r="F230" s="1018">
        <f t="shared" si="8"/>
        <v>2639.7199999999984</v>
      </c>
      <c r="G230" s="1018">
        <f t="shared" si="10"/>
        <v>2640.3599999999988</v>
      </c>
      <c r="H230" s="1019"/>
      <c r="I230" s="1017">
        <f t="shared" si="11"/>
        <v>11.925169416234402</v>
      </c>
      <c r="J230" s="191"/>
      <c r="K230" s="191"/>
      <c r="L230" s="191"/>
      <c r="M230" s="191"/>
      <c r="N230" s="191"/>
      <c r="O230" s="191"/>
      <c r="P230" s="191"/>
      <c r="Q230" s="191"/>
      <c r="R230" s="191"/>
      <c r="S230" s="191"/>
      <c r="T230" s="191"/>
      <c r="U230" s="191"/>
      <c r="V230" s="191"/>
      <c r="W230" s="191"/>
      <c r="X230" s="191"/>
      <c r="Y230" s="191"/>
      <c r="Z230" s="191"/>
      <c r="AA230" s="191"/>
      <c r="AB230" s="191"/>
      <c r="AC230" s="191"/>
      <c r="AD230" s="191"/>
      <c r="AE230" s="191"/>
      <c r="AF230" s="191"/>
      <c r="AG230" s="191"/>
      <c r="AH230" s="191"/>
      <c r="AI230" s="191"/>
      <c r="AJ230" s="191"/>
      <c r="AK230" s="191"/>
      <c r="AL230" s="191"/>
      <c r="AM230" s="191"/>
      <c r="AN230" s="191"/>
      <c r="AO230" s="191"/>
      <c r="AP230" s="191"/>
      <c r="AQ230" s="191"/>
      <c r="AR230" s="191"/>
      <c r="AS230" s="191"/>
      <c r="AT230" s="191"/>
      <c r="AU230" s="191"/>
      <c r="AV230" s="191"/>
      <c r="AW230" s="191"/>
      <c r="AX230" s="191"/>
      <c r="AY230" s="191"/>
      <c r="AZ230" s="191"/>
      <c r="BA230" s="191"/>
      <c r="BB230" s="191"/>
      <c r="BC230" s="191"/>
      <c r="BD230" s="191"/>
      <c r="BE230" s="191"/>
      <c r="BF230" s="191"/>
      <c r="BG230" s="191"/>
    </row>
    <row r="231" spans="1:59">
      <c r="A231" s="1258">
        <v>191</v>
      </c>
      <c r="B231" s="1185" t="s">
        <v>1728</v>
      </c>
      <c r="C231" s="1166">
        <v>11.2</v>
      </c>
      <c r="D231" s="1257"/>
      <c r="E231" s="1017">
        <f t="shared" si="9"/>
        <v>1547.4800000000016</v>
      </c>
      <c r="F231" s="1018">
        <f t="shared" si="8"/>
        <v>2628.5199999999986</v>
      </c>
      <c r="G231" s="1018">
        <f t="shared" si="10"/>
        <v>2639.7199999999984</v>
      </c>
      <c r="H231" s="1019"/>
      <c r="I231" s="1017">
        <f t="shared" si="11"/>
        <v>12.012361625099617</v>
      </c>
      <c r="J231" s="191"/>
      <c r="K231" s="191"/>
      <c r="L231" s="191"/>
      <c r="M231" s="191"/>
      <c r="N231" s="191"/>
      <c r="O231" s="191"/>
      <c r="P231" s="191"/>
      <c r="Q231" s="191"/>
      <c r="R231" s="191"/>
      <c r="S231" s="191"/>
      <c r="T231" s="191"/>
      <c r="U231" s="191"/>
      <c r="V231" s="191"/>
      <c r="W231" s="191"/>
      <c r="X231" s="191"/>
      <c r="Y231" s="191"/>
      <c r="Z231" s="191"/>
      <c r="AA231" s="191"/>
      <c r="AB231" s="191"/>
      <c r="AC231" s="191"/>
      <c r="AD231" s="191"/>
      <c r="AE231" s="191"/>
      <c r="AF231" s="191"/>
      <c r="AG231" s="191"/>
      <c r="AH231" s="191"/>
      <c r="AI231" s="191"/>
      <c r="AJ231" s="191"/>
      <c r="AK231" s="191"/>
      <c r="AL231" s="191"/>
      <c r="AM231" s="191"/>
      <c r="AN231" s="191"/>
      <c r="AO231" s="191"/>
      <c r="AP231" s="191"/>
      <c r="AQ231" s="191"/>
      <c r="AR231" s="191"/>
      <c r="AS231" s="191"/>
      <c r="AT231" s="191"/>
      <c r="AU231" s="191"/>
      <c r="AV231" s="191"/>
      <c r="AW231" s="191"/>
      <c r="AX231" s="191"/>
      <c r="AY231" s="191"/>
      <c r="AZ231" s="191"/>
      <c r="BA231" s="191"/>
      <c r="BB231" s="191"/>
      <c r="BC231" s="191"/>
      <c r="BD231" s="191"/>
      <c r="BE231" s="191"/>
      <c r="BF231" s="191"/>
      <c r="BG231" s="191"/>
    </row>
    <row r="232" spans="1:59">
      <c r="A232" s="1258">
        <v>192</v>
      </c>
      <c r="B232" s="1185" t="s">
        <v>1728</v>
      </c>
      <c r="C232" s="1166">
        <v>11.44</v>
      </c>
      <c r="D232" s="1257"/>
      <c r="E232" s="1017">
        <f t="shared" si="9"/>
        <v>1558.9200000000017</v>
      </c>
      <c r="F232" s="1018">
        <f t="shared" si="8"/>
        <v>2617.0799999999981</v>
      </c>
      <c r="G232" s="1018">
        <f t="shared" si="10"/>
        <v>2628.5199999999986</v>
      </c>
      <c r="H232" s="1019"/>
      <c r="I232" s="1017">
        <f t="shared" si="11"/>
        <v>12.101422238440515</v>
      </c>
      <c r="J232" s="191"/>
      <c r="K232" s="191"/>
      <c r="L232" s="191"/>
      <c r="M232" s="191"/>
      <c r="N232" s="191"/>
      <c r="O232" s="191"/>
      <c r="P232" s="191"/>
      <c r="Q232" s="191"/>
      <c r="R232" s="191"/>
      <c r="S232" s="191"/>
      <c r="T232" s="191"/>
      <c r="U232" s="191"/>
      <c r="V232" s="191"/>
      <c r="W232" s="191"/>
      <c r="X232" s="191"/>
      <c r="Y232" s="191"/>
      <c r="Z232" s="191"/>
      <c r="AA232" s="191"/>
      <c r="AB232" s="191"/>
      <c r="AC232" s="191"/>
      <c r="AD232" s="191"/>
      <c r="AE232" s="191"/>
      <c r="AF232" s="191"/>
      <c r="AG232" s="191"/>
      <c r="AH232" s="191"/>
      <c r="AI232" s="191"/>
      <c r="AJ232" s="191"/>
      <c r="AK232" s="191"/>
      <c r="AL232" s="191"/>
      <c r="AM232" s="191"/>
      <c r="AN232" s="191"/>
      <c r="AO232" s="191"/>
      <c r="AP232" s="191"/>
      <c r="AQ232" s="191"/>
      <c r="AR232" s="191"/>
      <c r="AS232" s="191"/>
      <c r="AT232" s="191"/>
      <c r="AU232" s="191"/>
      <c r="AV232" s="191"/>
      <c r="AW232" s="191"/>
      <c r="AX232" s="191"/>
      <c r="AY232" s="191"/>
      <c r="AZ232" s="191"/>
      <c r="BA232" s="191"/>
      <c r="BB232" s="191"/>
      <c r="BC232" s="191"/>
      <c r="BD232" s="191"/>
      <c r="BE232" s="191"/>
      <c r="BF232" s="191"/>
      <c r="BG232" s="191"/>
    </row>
    <row r="233" spans="1:59" ht="21">
      <c r="A233" s="1258">
        <v>193</v>
      </c>
      <c r="B233" s="1184" t="s">
        <v>1727</v>
      </c>
      <c r="C233" s="1168">
        <v>0.74</v>
      </c>
      <c r="D233" s="1257"/>
      <c r="E233" s="1017">
        <f t="shared" si="9"/>
        <v>1559.6600000000017</v>
      </c>
      <c r="F233" s="1018">
        <f t="shared" si="8"/>
        <v>2616.3399999999983</v>
      </c>
      <c r="G233" s="1018">
        <f t="shared" si="10"/>
        <v>2617.0799999999981</v>
      </c>
      <c r="H233" s="1019"/>
      <c r="I233" s="1017">
        <f t="shared" si="11"/>
        <v>12.107183152240538</v>
      </c>
      <c r="J233" s="191"/>
      <c r="K233" s="191"/>
      <c r="L233" s="191"/>
      <c r="M233" s="191"/>
      <c r="N233" s="191"/>
      <c r="O233" s="191"/>
      <c r="P233" s="191"/>
      <c r="Q233" s="191"/>
      <c r="R233" s="191"/>
      <c r="S233" s="191"/>
      <c r="T233" s="191"/>
      <c r="U233" s="191"/>
      <c r="V233" s="191"/>
      <c r="W233" s="191"/>
      <c r="X233" s="191"/>
      <c r="Y233" s="191"/>
      <c r="Z233" s="191"/>
      <c r="AA233" s="191"/>
      <c r="AB233" s="191"/>
      <c r="AC233" s="191"/>
      <c r="AD233" s="191"/>
      <c r="AE233" s="191"/>
      <c r="AF233" s="191"/>
      <c r="AG233" s="191"/>
      <c r="AH233" s="191"/>
      <c r="AI233" s="191"/>
      <c r="AJ233" s="191"/>
      <c r="AK233" s="191"/>
      <c r="AL233" s="191"/>
      <c r="AM233" s="191"/>
      <c r="AN233" s="191"/>
      <c r="AO233" s="191"/>
      <c r="AP233" s="191"/>
      <c r="AQ233" s="191"/>
      <c r="AR233" s="191"/>
      <c r="AS233" s="191"/>
      <c r="AT233" s="191"/>
      <c r="AU233" s="191"/>
      <c r="AV233" s="191"/>
      <c r="AW233" s="191"/>
      <c r="AX233" s="191"/>
      <c r="AY233" s="191"/>
      <c r="AZ233" s="191"/>
      <c r="BA233" s="191"/>
      <c r="BB233" s="191"/>
      <c r="BC233" s="191"/>
      <c r="BD233" s="191"/>
      <c r="BE233" s="191"/>
      <c r="BF233" s="191"/>
      <c r="BG233" s="191"/>
    </row>
    <row r="234" spans="1:59">
      <c r="A234" s="1258">
        <v>194</v>
      </c>
      <c r="B234" s="1185" t="s">
        <v>1728</v>
      </c>
      <c r="C234" s="1166">
        <v>10.65</v>
      </c>
      <c r="D234" s="1257"/>
      <c r="E234" s="1017">
        <f t="shared" si="9"/>
        <v>1570.3100000000018</v>
      </c>
      <c r="F234" s="1018">
        <f t="shared" ref="F234:F297" si="12">IF(E234="","",$G$41-E234)</f>
        <v>2605.6899999999982</v>
      </c>
      <c r="G234" s="1018">
        <f t="shared" si="10"/>
        <v>2616.3399999999983</v>
      </c>
      <c r="H234" s="1019"/>
      <c r="I234" s="1017">
        <f t="shared" si="11"/>
        <v>12.190093600848979</v>
      </c>
      <c r="J234" s="191"/>
      <c r="K234" s="191"/>
      <c r="L234" s="191"/>
      <c r="M234" s="191"/>
      <c r="N234" s="191"/>
      <c r="O234" s="191"/>
      <c r="P234" s="191"/>
      <c r="Q234" s="191"/>
      <c r="R234" s="191"/>
      <c r="S234" s="191"/>
      <c r="T234" s="191"/>
      <c r="U234" s="191"/>
      <c r="V234" s="191"/>
      <c r="W234" s="191"/>
      <c r="X234" s="191"/>
      <c r="Y234" s="191"/>
      <c r="Z234" s="191"/>
      <c r="AA234" s="191"/>
      <c r="AB234" s="191"/>
      <c r="AC234" s="191"/>
      <c r="AD234" s="191"/>
      <c r="AE234" s="191"/>
      <c r="AF234" s="191"/>
      <c r="AG234" s="191"/>
      <c r="AH234" s="191"/>
      <c r="AI234" s="191"/>
      <c r="AJ234" s="191"/>
      <c r="AK234" s="191"/>
      <c r="AL234" s="191"/>
      <c r="AM234" s="191"/>
      <c r="AN234" s="191"/>
      <c r="AO234" s="191"/>
      <c r="AP234" s="191"/>
      <c r="AQ234" s="191"/>
      <c r="AR234" s="191"/>
      <c r="AS234" s="191"/>
      <c r="AT234" s="191"/>
      <c r="AU234" s="191"/>
      <c r="AV234" s="191"/>
      <c r="AW234" s="191"/>
      <c r="AX234" s="191"/>
      <c r="AY234" s="191"/>
      <c r="AZ234" s="191"/>
      <c r="BA234" s="191"/>
      <c r="BB234" s="191"/>
      <c r="BC234" s="191"/>
      <c r="BD234" s="191"/>
      <c r="BE234" s="191"/>
      <c r="BF234" s="191"/>
      <c r="BG234" s="191"/>
    </row>
    <row r="235" spans="1:59">
      <c r="A235" s="1258">
        <v>195</v>
      </c>
      <c r="B235" s="1185" t="s">
        <v>1728</v>
      </c>
      <c r="C235" s="1166">
        <v>11.46</v>
      </c>
      <c r="D235" s="1257"/>
      <c r="E235" s="1017">
        <f t="shared" ref="E235:E298" si="13">IF(C235="","",IF(D235="O",E234,E234+C235))</f>
        <v>1581.7700000000018</v>
      </c>
      <c r="F235" s="1018">
        <f t="shared" si="12"/>
        <v>2594.2299999999982</v>
      </c>
      <c r="G235" s="1018">
        <f t="shared" ref="G235:G298" si="14">IF(E235="","",$G$41-E234)</f>
        <v>2605.6899999999982</v>
      </c>
      <c r="H235" s="1019"/>
      <c r="I235" s="1017">
        <f t="shared" si="11"/>
        <v>12.27930991456285</v>
      </c>
      <c r="J235" s="191"/>
      <c r="K235" s="191"/>
      <c r="L235" s="191"/>
      <c r="M235" s="191"/>
      <c r="N235" s="191"/>
      <c r="O235" s="191"/>
      <c r="P235" s="191"/>
      <c r="Q235" s="191"/>
      <c r="R235" s="191"/>
      <c r="S235" s="191"/>
      <c r="T235" s="191"/>
      <c r="U235" s="191"/>
      <c r="V235" s="191"/>
      <c r="W235" s="191"/>
      <c r="X235" s="191"/>
      <c r="Y235" s="191"/>
      <c r="Z235" s="191"/>
      <c r="AA235" s="191"/>
      <c r="AB235" s="191"/>
      <c r="AC235" s="191"/>
      <c r="AD235" s="191"/>
      <c r="AE235" s="191"/>
      <c r="AF235" s="191"/>
      <c r="AG235" s="191"/>
      <c r="AH235" s="191"/>
      <c r="AI235" s="191"/>
      <c r="AJ235" s="191"/>
      <c r="AK235" s="191"/>
      <c r="AL235" s="191"/>
      <c r="AM235" s="191"/>
      <c r="AN235" s="191"/>
      <c r="AO235" s="191"/>
      <c r="AP235" s="191"/>
      <c r="AQ235" s="191"/>
      <c r="AR235" s="191"/>
      <c r="AS235" s="191"/>
      <c r="AT235" s="191"/>
      <c r="AU235" s="191"/>
      <c r="AV235" s="191"/>
      <c r="AW235" s="191"/>
      <c r="AX235" s="191"/>
      <c r="AY235" s="191"/>
      <c r="AZ235" s="191"/>
      <c r="BA235" s="191"/>
      <c r="BB235" s="191"/>
      <c r="BC235" s="191"/>
      <c r="BD235" s="191"/>
      <c r="BE235" s="191"/>
      <c r="BF235" s="191"/>
      <c r="BG235" s="191"/>
    </row>
    <row r="236" spans="1:59" ht="21">
      <c r="A236" s="1258">
        <v>196</v>
      </c>
      <c r="B236" s="1186" t="s">
        <v>1757</v>
      </c>
      <c r="C236" s="1167">
        <v>0.64</v>
      </c>
      <c r="D236" s="1257"/>
      <c r="E236" s="1017">
        <f t="shared" si="13"/>
        <v>1582.4100000000019</v>
      </c>
      <c r="F236" s="1018">
        <f t="shared" si="12"/>
        <v>2593.5899999999983</v>
      </c>
      <c r="G236" s="1018">
        <f t="shared" si="14"/>
        <v>2594.2299999999982</v>
      </c>
      <c r="H236" s="1019"/>
      <c r="I236" s="1017">
        <f t="shared" si="11"/>
        <v>12.284292326498004</v>
      </c>
      <c r="J236" s="191"/>
      <c r="K236" s="191"/>
      <c r="L236" s="191"/>
      <c r="M236" s="191"/>
      <c r="N236" s="191"/>
      <c r="O236" s="191"/>
      <c r="P236" s="191"/>
      <c r="Q236" s="191"/>
      <c r="R236" s="191"/>
      <c r="S236" s="191"/>
      <c r="T236" s="191"/>
      <c r="U236" s="191"/>
      <c r="V236" s="191"/>
      <c r="W236" s="191"/>
      <c r="X236" s="191"/>
      <c r="Y236" s="191"/>
      <c r="Z236" s="191"/>
      <c r="AA236" s="191"/>
      <c r="AB236" s="191"/>
      <c r="AC236" s="191"/>
      <c r="AD236" s="191"/>
      <c r="AE236" s="191"/>
      <c r="AF236" s="191"/>
      <c r="AG236" s="191"/>
      <c r="AH236" s="191"/>
      <c r="AI236" s="191"/>
      <c r="AJ236" s="191"/>
      <c r="AK236" s="191"/>
      <c r="AL236" s="191"/>
      <c r="AM236" s="191"/>
      <c r="AN236" s="191"/>
      <c r="AO236" s="191"/>
      <c r="AP236" s="191"/>
      <c r="AQ236" s="191"/>
      <c r="AR236" s="191"/>
      <c r="AS236" s="191"/>
      <c r="AT236" s="191"/>
      <c r="AU236" s="191"/>
      <c r="AV236" s="191"/>
      <c r="AW236" s="191"/>
      <c r="AX236" s="191"/>
      <c r="AY236" s="191"/>
      <c r="AZ236" s="191"/>
      <c r="BA236" s="191"/>
      <c r="BB236" s="191"/>
      <c r="BC236" s="191"/>
      <c r="BD236" s="191"/>
      <c r="BE236" s="191"/>
      <c r="BF236" s="191"/>
      <c r="BG236" s="191"/>
    </row>
    <row r="237" spans="1:59">
      <c r="A237" s="1258">
        <v>197</v>
      </c>
      <c r="B237" s="1185" t="s">
        <v>1728</v>
      </c>
      <c r="C237" s="1166">
        <v>11.47</v>
      </c>
      <c r="D237" s="1257"/>
      <c r="E237" s="1017">
        <f t="shared" si="13"/>
        <v>1593.8800000000019</v>
      </c>
      <c r="F237" s="1018">
        <f t="shared" si="12"/>
        <v>2582.1199999999981</v>
      </c>
      <c r="G237" s="1018">
        <f t="shared" si="14"/>
        <v>2593.5899999999983</v>
      </c>
      <c r="H237" s="1019"/>
      <c r="I237" s="1017">
        <f t="shared" ref="I237:I300" si="15">IF(C237="","",IF(D237="O",I236,$C$12*C237+I236))</f>
        <v>12.373586490398363</v>
      </c>
      <c r="J237" s="191"/>
      <c r="K237" s="191"/>
      <c r="L237" s="191"/>
      <c r="M237" s="191"/>
      <c r="N237" s="191"/>
      <c r="O237" s="191"/>
      <c r="P237" s="191"/>
      <c r="Q237" s="191"/>
      <c r="R237" s="191"/>
      <c r="S237" s="191"/>
      <c r="T237" s="191"/>
      <c r="U237" s="191"/>
      <c r="V237" s="191"/>
      <c r="W237" s="191"/>
      <c r="X237" s="191"/>
      <c r="Y237" s="191"/>
      <c r="Z237" s="191"/>
      <c r="AA237" s="191"/>
      <c r="AB237" s="191"/>
      <c r="AC237" s="191"/>
      <c r="AD237" s="191"/>
      <c r="AE237" s="191"/>
      <c r="AF237" s="191"/>
      <c r="AG237" s="191"/>
      <c r="AH237" s="191"/>
      <c r="AI237" s="191"/>
      <c r="AJ237" s="191"/>
      <c r="AK237" s="191"/>
      <c r="AL237" s="191"/>
      <c r="AM237" s="191"/>
      <c r="AN237" s="191"/>
      <c r="AO237" s="191"/>
      <c r="AP237" s="191"/>
      <c r="AQ237" s="191"/>
      <c r="AR237" s="191"/>
      <c r="AS237" s="191"/>
      <c r="AT237" s="191"/>
      <c r="AU237" s="191"/>
      <c r="AV237" s="191"/>
      <c r="AW237" s="191"/>
      <c r="AX237" s="191"/>
      <c r="AY237" s="191"/>
      <c r="AZ237" s="191"/>
      <c r="BA237" s="191"/>
      <c r="BB237" s="191"/>
      <c r="BC237" s="191"/>
      <c r="BD237" s="191"/>
      <c r="BE237" s="191"/>
      <c r="BF237" s="191"/>
      <c r="BG237" s="191"/>
    </row>
    <row r="238" spans="1:59">
      <c r="A238" s="1258">
        <v>198</v>
      </c>
      <c r="B238" s="1185" t="s">
        <v>1728</v>
      </c>
      <c r="C238" s="1166">
        <v>11.5</v>
      </c>
      <c r="D238" s="1257"/>
      <c r="E238" s="1017">
        <f t="shared" si="13"/>
        <v>1605.3800000000019</v>
      </c>
      <c r="F238" s="1018">
        <f t="shared" si="12"/>
        <v>2570.6199999999981</v>
      </c>
      <c r="G238" s="1018">
        <f t="shared" si="14"/>
        <v>2582.1199999999981</v>
      </c>
      <c r="H238" s="1019"/>
      <c r="I238" s="1017">
        <f t="shared" si="15"/>
        <v>12.463114204858183</v>
      </c>
      <c r="J238" s="191"/>
      <c r="K238" s="191"/>
      <c r="L238" s="191"/>
      <c r="M238" s="191"/>
      <c r="N238" s="191"/>
      <c r="O238" s="191"/>
      <c r="P238" s="191"/>
      <c r="Q238" s="191"/>
      <c r="R238" s="191"/>
      <c r="S238" s="191"/>
      <c r="T238" s="191"/>
      <c r="U238" s="191"/>
      <c r="V238" s="191"/>
      <c r="W238" s="191"/>
      <c r="X238" s="191"/>
      <c r="Y238" s="191"/>
      <c r="Z238" s="191"/>
      <c r="AA238" s="191"/>
      <c r="AB238" s="191"/>
      <c r="AC238" s="191"/>
      <c r="AD238" s="191"/>
      <c r="AE238" s="191"/>
      <c r="AF238" s="191"/>
      <c r="AG238" s="191"/>
      <c r="AH238" s="191"/>
      <c r="AI238" s="191"/>
      <c r="AJ238" s="191"/>
      <c r="AK238" s="191"/>
      <c r="AL238" s="191"/>
      <c r="AM238" s="191"/>
      <c r="AN238" s="191"/>
      <c r="AO238" s="191"/>
      <c r="AP238" s="191"/>
      <c r="AQ238" s="191"/>
      <c r="AR238" s="191"/>
      <c r="AS238" s="191"/>
      <c r="AT238" s="191"/>
      <c r="AU238" s="191"/>
      <c r="AV238" s="191"/>
      <c r="AW238" s="191"/>
      <c r="AX238" s="191"/>
      <c r="AY238" s="191"/>
      <c r="AZ238" s="191"/>
      <c r="BA238" s="191"/>
      <c r="BB238" s="191"/>
      <c r="BC238" s="191"/>
      <c r="BD238" s="191"/>
      <c r="BE238" s="191"/>
      <c r="BF238" s="191"/>
      <c r="BG238" s="191"/>
    </row>
    <row r="239" spans="1:59">
      <c r="A239" s="1258">
        <v>199</v>
      </c>
      <c r="B239" s="1185" t="s">
        <v>1728</v>
      </c>
      <c r="C239" s="1166">
        <v>11.49</v>
      </c>
      <c r="D239" s="1257"/>
      <c r="E239" s="1017">
        <f t="shared" si="13"/>
        <v>1616.8700000000019</v>
      </c>
      <c r="F239" s="1018">
        <f t="shared" si="12"/>
        <v>2559.1299999999983</v>
      </c>
      <c r="G239" s="1018">
        <f t="shared" si="14"/>
        <v>2570.6199999999981</v>
      </c>
      <c r="H239" s="1019"/>
      <c r="I239" s="1017">
        <f t="shared" si="15"/>
        <v>12.552564069131515</v>
      </c>
      <c r="J239" s="191"/>
      <c r="K239" s="191"/>
      <c r="L239" s="191"/>
      <c r="M239" s="191"/>
      <c r="N239" s="191"/>
      <c r="O239" s="191"/>
      <c r="P239" s="191"/>
      <c r="Q239" s="191"/>
      <c r="R239" s="191"/>
      <c r="S239" s="191"/>
      <c r="T239" s="191"/>
      <c r="U239" s="191"/>
      <c r="V239" s="191"/>
      <c r="W239" s="191"/>
      <c r="X239" s="191"/>
      <c r="Y239" s="191"/>
      <c r="Z239" s="191"/>
      <c r="AA239" s="191"/>
      <c r="AB239" s="191"/>
      <c r="AC239" s="191"/>
      <c r="AD239" s="191"/>
      <c r="AE239" s="191"/>
      <c r="AF239" s="191"/>
      <c r="AG239" s="191"/>
      <c r="AH239" s="191"/>
      <c r="AI239" s="191"/>
      <c r="AJ239" s="191"/>
      <c r="AK239" s="191"/>
      <c r="AL239" s="191"/>
      <c r="AM239" s="191"/>
      <c r="AN239" s="191"/>
      <c r="AO239" s="191"/>
      <c r="AP239" s="191"/>
      <c r="AQ239" s="191"/>
      <c r="AR239" s="191"/>
      <c r="AS239" s="191"/>
      <c r="AT239" s="191"/>
      <c r="AU239" s="191"/>
      <c r="AV239" s="191"/>
      <c r="AW239" s="191"/>
      <c r="AX239" s="191"/>
      <c r="AY239" s="191"/>
      <c r="AZ239" s="191"/>
      <c r="BA239" s="191"/>
      <c r="BB239" s="191"/>
      <c r="BC239" s="191"/>
      <c r="BD239" s="191"/>
      <c r="BE239" s="191"/>
      <c r="BF239" s="191"/>
      <c r="BG239" s="191"/>
    </row>
    <row r="240" spans="1:59" ht="21">
      <c r="A240" s="1258">
        <v>200</v>
      </c>
      <c r="B240" s="1184" t="s">
        <v>1727</v>
      </c>
      <c r="C240" s="1168">
        <v>0.74</v>
      </c>
      <c r="D240" s="1257"/>
      <c r="E240" s="1017">
        <f t="shared" si="13"/>
        <v>1617.6100000000019</v>
      </c>
      <c r="F240" s="1018">
        <f t="shared" si="12"/>
        <v>2558.3899999999981</v>
      </c>
      <c r="G240" s="1018">
        <f t="shared" si="14"/>
        <v>2559.1299999999983</v>
      </c>
      <c r="H240" s="1019"/>
      <c r="I240" s="1017">
        <f t="shared" si="15"/>
        <v>12.558324982931538</v>
      </c>
      <c r="J240" s="191"/>
      <c r="K240" s="191"/>
      <c r="L240" s="191"/>
      <c r="M240" s="191"/>
      <c r="N240" s="191"/>
      <c r="O240" s="191"/>
      <c r="P240" s="191"/>
      <c r="Q240" s="191"/>
      <c r="R240" s="191"/>
      <c r="S240" s="191"/>
      <c r="T240" s="191"/>
      <c r="U240" s="191"/>
      <c r="V240" s="191"/>
      <c r="W240" s="191"/>
      <c r="X240" s="191"/>
      <c r="Y240" s="191"/>
      <c r="Z240" s="191"/>
      <c r="AA240" s="191"/>
      <c r="AB240" s="191"/>
      <c r="AC240" s="191"/>
      <c r="AD240" s="191"/>
      <c r="AE240" s="191"/>
      <c r="AF240" s="191"/>
      <c r="AG240" s="191"/>
      <c r="AH240" s="191"/>
      <c r="AI240" s="191"/>
      <c r="AJ240" s="191"/>
      <c r="AK240" s="191"/>
      <c r="AL240" s="191"/>
      <c r="AM240" s="191"/>
      <c r="AN240" s="191"/>
      <c r="AO240" s="191"/>
      <c r="AP240" s="191"/>
      <c r="AQ240" s="191"/>
      <c r="AR240" s="191"/>
      <c r="AS240" s="191"/>
      <c r="AT240" s="191"/>
      <c r="AU240" s="191"/>
      <c r="AV240" s="191"/>
      <c r="AW240" s="191"/>
      <c r="AX240" s="191"/>
      <c r="AY240" s="191"/>
      <c r="AZ240" s="191"/>
      <c r="BA240" s="191"/>
      <c r="BB240" s="191"/>
      <c r="BC240" s="191"/>
      <c r="BD240" s="191"/>
      <c r="BE240" s="191"/>
      <c r="BF240" s="191"/>
      <c r="BG240" s="191"/>
    </row>
    <row r="241" spans="1:59">
      <c r="A241" s="1258">
        <v>201</v>
      </c>
      <c r="B241" s="1185" t="s">
        <v>1728</v>
      </c>
      <c r="C241" s="1166">
        <v>11.54</v>
      </c>
      <c r="D241" s="1257"/>
      <c r="E241" s="1017">
        <f t="shared" si="13"/>
        <v>1629.1500000000019</v>
      </c>
      <c r="F241" s="1018">
        <f t="shared" si="12"/>
        <v>2546.8499999999981</v>
      </c>
      <c r="G241" s="1018">
        <f t="shared" si="14"/>
        <v>2558.3899999999981</v>
      </c>
      <c r="H241" s="1019"/>
      <c r="I241" s="1017">
        <f t="shared" si="15"/>
        <v>12.648164098137304</v>
      </c>
      <c r="J241" s="191"/>
      <c r="K241" s="191"/>
      <c r="L241" s="191"/>
      <c r="M241" s="191"/>
      <c r="N241" s="191"/>
      <c r="O241" s="191"/>
      <c r="P241" s="191"/>
      <c r="Q241" s="191"/>
      <c r="R241" s="191"/>
      <c r="S241" s="191"/>
      <c r="T241" s="191"/>
      <c r="U241" s="191"/>
      <c r="V241" s="191"/>
      <c r="W241" s="191"/>
      <c r="X241" s="191"/>
      <c r="Y241" s="191"/>
      <c r="Z241" s="191"/>
      <c r="AA241" s="191"/>
      <c r="AB241" s="191"/>
      <c r="AC241" s="191"/>
      <c r="AD241" s="191"/>
      <c r="AE241" s="191"/>
      <c r="AF241" s="191"/>
      <c r="AG241" s="191"/>
      <c r="AH241" s="191"/>
      <c r="AI241" s="191"/>
      <c r="AJ241" s="191"/>
      <c r="AK241" s="191"/>
      <c r="AL241" s="191"/>
      <c r="AM241" s="191"/>
      <c r="AN241" s="191"/>
      <c r="AO241" s="191"/>
      <c r="AP241" s="191"/>
      <c r="AQ241" s="191"/>
      <c r="AR241" s="191"/>
      <c r="AS241" s="191"/>
      <c r="AT241" s="191"/>
      <c r="AU241" s="191"/>
      <c r="AV241" s="191"/>
      <c r="AW241" s="191"/>
      <c r="AX241" s="191"/>
      <c r="AY241" s="191"/>
      <c r="AZ241" s="191"/>
      <c r="BA241" s="191"/>
      <c r="BB241" s="191"/>
      <c r="BC241" s="191"/>
      <c r="BD241" s="191"/>
      <c r="BE241" s="191"/>
      <c r="BF241" s="191"/>
      <c r="BG241" s="191"/>
    </row>
    <row r="242" spans="1:59">
      <c r="A242" s="1258">
        <v>202</v>
      </c>
      <c r="B242" s="1185" t="s">
        <v>1728</v>
      </c>
      <c r="C242" s="1166">
        <v>11.48</v>
      </c>
      <c r="D242" s="1257"/>
      <c r="E242" s="1017">
        <f t="shared" si="13"/>
        <v>1640.6300000000019</v>
      </c>
      <c r="F242" s="1018">
        <f t="shared" si="12"/>
        <v>2535.3699999999981</v>
      </c>
      <c r="G242" s="1018">
        <f t="shared" si="14"/>
        <v>2546.8499999999981</v>
      </c>
      <c r="H242" s="1019"/>
      <c r="I242" s="1017">
        <f t="shared" si="15"/>
        <v>12.73753611222415</v>
      </c>
      <c r="J242" s="191"/>
      <c r="K242" s="191"/>
      <c r="L242" s="191"/>
      <c r="M242" s="191"/>
      <c r="N242" s="191"/>
      <c r="O242" s="191"/>
      <c r="P242" s="191"/>
      <c r="Q242" s="191"/>
      <c r="R242" s="191"/>
      <c r="S242" s="191"/>
      <c r="T242" s="191"/>
      <c r="U242" s="191"/>
      <c r="V242" s="191"/>
      <c r="W242" s="191"/>
      <c r="X242" s="191"/>
      <c r="Y242" s="191"/>
      <c r="Z242" s="191"/>
      <c r="AA242" s="191"/>
      <c r="AB242" s="191"/>
      <c r="AC242" s="191"/>
      <c r="AD242" s="191"/>
      <c r="AE242" s="191"/>
      <c r="AF242" s="191"/>
      <c r="AG242" s="191"/>
      <c r="AH242" s="191"/>
      <c r="AI242" s="191"/>
      <c r="AJ242" s="191"/>
      <c r="AK242" s="191"/>
      <c r="AL242" s="191"/>
      <c r="AM242" s="191"/>
      <c r="AN242" s="191"/>
      <c r="AO242" s="191"/>
      <c r="AP242" s="191"/>
      <c r="AQ242" s="191"/>
      <c r="AR242" s="191"/>
      <c r="AS242" s="191"/>
      <c r="AT242" s="191"/>
      <c r="AU242" s="191"/>
      <c r="AV242" s="191"/>
      <c r="AW242" s="191"/>
      <c r="AX242" s="191"/>
      <c r="AY242" s="191"/>
      <c r="AZ242" s="191"/>
      <c r="BA242" s="191"/>
      <c r="BB242" s="191"/>
      <c r="BC242" s="191"/>
      <c r="BD242" s="191"/>
      <c r="BE242" s="191"/>
      <c r="BF242" s="191"/>
      <c r="BG242" s="191"/>
    </row>
    <row r="243" spans="1:59" ht="21">
      <c r="A243" s="1258">
        <v>203</v>
      </c>
      <c r="B243" s="1186" t="s">
        <v>1758</v>
      </c>
      <c r="C243" s="1167">
        <v>0.64</v>
      </c>
      <c r="D243" s="1257"/>
      <c r="E243" s="1017">
        <f t="shared" si="13"/>
        <v>1641.270000000002</v>
      </c>
      <c r="F243" s="1018">
        <f t="shared" si="12"/>
        <v>2534.7299999999977</v>
      </c>
      <c r="G243" s="1018">
        <f t="shared" si="14"/>
        <v>2535.3699999999981</v>
      </c>
      <c r="H243" s="1019"/>
      <c r="I243" s="1017">
        <f t="shared" si="15"/>
        <v>12.742518524159305</v>
      </c>
      <c r="J243" s="191"/>
      <c r="K243" s="191"/>
      <c r="L243" s="191"/>
      <c r="M243" s="191"/>
      <c r="N243" s="191"/>
      <c r="O243" s="191"/>
      <c r="P243" s="191"/>
      <c r="Q243" s="191"/>
      <c r="R243" s="191"/>
      <c r="S243" s="191"/>
      <c r="T243" s="191"/>
      <c r="U243" s="191"/>
      <c r="V243" s="191"/>
      <c r="W243" s="191"/>
      <c r="X243" s="191"/>
      <c r="Y243" s="191"/>
      <c r="Z243" s="191"/>
      <c r="AA243" s="191"/>
      <c r="AB243" s="191"/>
      <c r="AC243" s="191"/>
      <c r="AD243" s="191"/>
      <c r="AE243" s="191"/>
      <c r="AF243" s="191"/>
      <c r="AG243" s="191"/>
      <c r="AH243" s="191"/>
      <c r="AI243" s="191"/>
      <c r="AJ243" s="191"/>
      <c r="AK243" s="191"/>
      <c r="AL243" s="191"/>
      <c r="AM243" s="191"/>
      <c r="AN243" s="191"/>
      <c r="AO243" s="191"/>
      <c r="AP243" s="191"/>
      <c r="AQ243" s="191"/>
      <c r="AR243" s="191"/>
      <c r="AS243" s="191"/>
      <c r="AT243" s="191"/>
      <c r="AU243" s="191"/>
      <c r="AV243" s="191"/>
      <c r="AW243" s="191"/>
      <c r="AX243" s="191"/>
      <c r="AY243" s="191"/>
      <c r="AZ243" s="191"/>
      <c r="BA243" s="191"/>
      <c r="BB243" s="191"/>
      <c r="BC243" s="191"/>
      <c r="BD243" s="191"/>
      <c r="BE243" s="191"/>
      <c r="BF243" s="191"/>
      <c r="BG243" s="191"/>
    </row>
    <row r="244" spans="1:59">
      <c r="A244" s="1258">
        <v>204</v>
      </c>
      <c r="B244" s="1185" t="s">
        <v>1728</v>
      </c>
      <c r="C244" s="1166">
        <v>11.02</v>
      </c>
      <c r="D244" s="1257"/>
      <c r="E244" s="1017">
        <f t="shared" si="13"/>
        <v>1652.290000000002</v>
      </c>
      <c r="F244" s="1018">
        <f t="shared" si="12"/>
        <v>2523.7099999999982</v>
      </c>
      <c r="G244" s="1018">
        <f t="shared" si="14"/>
        <v>2534.7299999999977</v>
      </c>
      <c r="H244" s="1019"/>
      <c r="I244" s="1017">
        <f t="shared" si="15"/>
        <v>12.828309429667758</v>
      </c>
      <c r="J244" s="191"/>
      <c r="K244" s="191"/>
      <c r="L244" s="191"/>
      <c r="M244" s="191"/>
      <c r="N244" s="191"/>
      <c r="O244" s="191"/>
      <c r="P244" s="191"/>
      <c r="Q244" s="191"/>
      <c r="R244" s="191"/>
      <c r="S244" s="191"/>
      <c r="T244" s="191"/>
      <c r="U244" s="191"/>
      <c r="V244" s="191"/>
      <c r="W244" s="191"/>
      <c r="X244" s="191"/>
      <c r="Y244" s="191"/>
      <c r="Z244" s="191"/>
      <c r="AA244" s="191"/>
      <c r="AB244" s="191"/>
      <c r="AC244" s="191"/>
      <c r="AD244" s="191"/>
      <c r="AE244" s="191"/>
      <c r="AF244" s="191"/>
      <c r="AG244" s="191"/>
      <c r="AH244" s="191"/>
      <c r="AI244" s="191"/>
      <c r="AJ244" s="191"/>
      <c r="AK244" s="191"/>
      <c r="AL244" s="191"/>
      <c r="AM244" s="191"/>
      <c r="AN244" s="191"/>
      <c r="AO244" s="191"/>
      <c r="AP244" s="191"/>
      <c r="AQ244" s="191"/>
      <c r="AR244" s="191"/>
      <c r="AS244" s="191"/>
      <c r="AT244" s="191"/>
      <c r="AU244" s="191"/>
      <c r="AV244" s="191"/>
      <c r="AW244" s="191"/>
      <c r="AX244" s="191"/>
      <c r="AY244" s="191"/>
      <c r="AZ244" s="191"/>
      <c r="BA244" s="191"/>
      <c r="BB244" s="191"/>
      <c r="BC244" s="191"/>
      <c r="BD244" s="191"/>
      <c r="BE244" s="191"/>
      <c r="BF244" s="191"/>
      <c r="BG244" s="191"/>
    </row>
    <row r="245" spans="1:59">
      <c r="A245" s="1258">
        <v>205</v>
      </c>
      <c r="B245" s="1185" t="s">
        <v>1728</v>
      </c>
      <c r="C245" s="1166">
        <v>10.56</v>
      </c>
      <c r="D245" s="1257"/>
      <c r="E245" s="1017">
        <f t="shared" si="13"/>
        <v>1662.850000000002</v>
      </c>
      <c r="F245" s="1018">
        <f t="shared" si="12"/>
        <v>2513.1499999999978</v>
      </c>
      <c r="G245" s="1018">
        <f t="shared" si="14"/>
        <v>2523.7099999999982</v>
      </c>
      <c r="H245" s="1019"/>
      <c r="I245" s="1017">
        <f t="shared" si="15"/>
        <v>12.910519226597819</v>
      </c>
      <c r="J245" s="191"/>
      <c r="K245" s="191"/>
      <c r="L245" s="191"/>
      <c r="M245" s="191"/>
      <c r="N245" s="191"/>
      <c r="O245" s="191"/>
      <c r="P245" s="191"/>
      <c r="Q245" s="191"/>
      <c r="R245" s="191"/>
      <c r="S245" s="191"/>
      <c r="T245" s="191"/>
      <c r="U245" s="191"/>
      <c r="V245" s="191"/>
      <c r="W245" s="191"/>
      <c r="X245" s="191"/>
      <c r="Y245" s="191"/>
      <c r="Z245" s="191"/>
      <c r="AA245" s="191"/>
      <c r="AB245" s="191"/>
      <c r="AC245" s="191"/>
      <c r="AD245" s="191"/>
      <c r="AE245" s="191"/>
      <c r="AF245" s="191"/>
      <c r="AG245" s="191"/>
      <c r="AH245" s="191"/>
      <c r="AI245" s="191"/>
      <c r="AJ245" s="191"/>
      <c r="AK245" s="191"/>
      <c r="AL245" s="191"/>
      <c r="AM245" s="191"/>
      <c r="AN245" s="191"/>
      <c r="AO245" s="191"/>
      <c r="AP245" s="191"/>
      <c r="AQ245" s="191"/>
      <c r="AR245" s="191"/>
      <c r="AS245" s="191"/>
      <c r="AT245" s="191"/>
      <c r="AU245" s="191"/>
      <c r="AV245" s="191"/>
      <c r="AW245" s="191"/>
      <c r="AX245" s="191"/>
      <c r="AY245" s="191"/>
      <c r="AZ245" s="191"/>
      <c r="BA245" s="191"/>
      <c r="BB245" s="191"/>
      <c r="BC245" s="191"/>
      <c r="BD245" s="191"/>
      <c r="BE245" s="191"/>
      <c r="BF245" s="191"/>
      <c r="BG245" s="191"/>
    </row>
    <row r="246" spans="1:59">
      <c r="A246" s="1258">
        <v>206</v>
      </c>
      <c r="B246" s="1185" t="s">
        <v>1728</v>
      </c>
      <c r="C246" s="1166">
        <v>11.46</v>
      </c>
      <c r="D246" s="1257"/>
      <c r="E246" s="1017">
        <f t="shared" si="13"/>
        <v>1674.310000000002</v>
      </c>
      <c r="F246" s="1018">
        <f t="shared" si="12"/>
        <v>2501.6899999999978</v>
      </c>
      <c r="G246" s="1018">
        <f t="shared" si="14"/>
        <v>2513.1499999999978</v>
      </c>
      <c r="H246" s="1019"/>
      <c r="I246" s="1017">
        <f t="shared" si="15"/>
        <v>12.99973554031169</v>
      </c>
      <c r="J246" s="191"/>
      <c r="K246" s="191"/>
      <c r="L246" s="191"/>
      <c r="M246" s="191"/>
      <c r="N246" s="191"/>
      <c r="O246" s="191"/>
      <c r="P246" s="191"/>
      <c r="Q246" s="191"/>
      <c r="R246" s="191"/>
      <c r="S246" s="191"/>
      <c r="T246" s="191"/>
      <c r="U246" s="191"/>
      <c r="V246" s="191"/>
      <c r="W246" s="191"/>
      <c r="X246" s="191"/>
      <c r="Y246" s="191"/>
      <c r="Z246" s="191"/>
      <c r="AA246" s="191"/>
      <c r="AB246" s="191"/>
      <c r="AC246" s="191"/>
      <c r="AD246" s="191"/>
      <c r="AE246" s="191"/>
      <c r="AF246" s="191"/>
      <c r="AG246" s="191"/>
      <c r="AH246" s="191"/>
      <c r="AI246" s="191"/>
      <c r="AJ246" s="191"/>
      <c r="AK246" s="191"/>
      <c r="AL246" s="191"/>
      <c r="AM246" s="191"/>
      <c r="AN246" s="191"/>
      <c r="AO246" s="191"/>
      <c r="AP246" s="191"/>
      <c r="AQ246" s="191"/>
      <c r="AR246" s="191"/>
      <c r="AS246" s="191"/>
      <c r="AT246" s="191"/>
      <c r="AU246" s="191"/>
      <c r="AV246" s="191"/>
      <c r="AW246" s="191"/>
      <c r="AX246" s="191"/>
      <c r="AY246" s="191"/>
      <c r="AZ246" s="191"/>
      <c r="BA246" s="191"/>
      <c r="BB246" s="191"/>
      <c r="BC246" s="191"/>
      <c r="BD246" s="191"/>
      <c r="BE246" s="191"/>
      <c r="BF246" s="191"/>
      <c r="BG246" s="191"/>
    </row>
    <row r="247" spans="1:59" ht="21">
      <c r="A247" s="1258">
        <v>207</v>
      </c>
      <c r="B247" s="1184" t="s">
        <v>1727</v>
      </c>
      <c r="C247" s="1168">
        <v>0.74</v>
      </c>
      <c r="D247" s="1257"/>
      <c r="E247" s="1017">
        <f t="shared" si="13"/>
        <v>1675.050000000002</v>
      </c>
      <c r="F247" s="1018">
        <f t="shared" si="12"/>
        <v>2500.949999999998</v>
      </c>
      <c r="G247" s="1018">
        <f t="shared" si="14"/>
        <v>2501.6899999999978</v>
      </c>
      <c r="H247" s="1019"/>
      <c r="I247" s="1017">
        <f t="shared" si="15"/>
        <v>13.005496454111713</v>
      </c>
      <c r="J247" s="191"/>
      <c r="K247" s="191"/>
      <c r="L247" s="191"/>
      <c r="M247" s="191"/>
      <c r="N247" s="191"/>
      <c r="O247" s="191"/>
      <c r="P247" s="191"/>
      <c r="Q247" s="191"/>
      <c r="R247" s="191"/>
      <c r="S247" s="191"/>
      <c r="T247" s="191"/>
      <c r="U247" s="191"/>
      <c r="V247" s="191"/>
      <c r="W247" s="191"/>
      <c r="X247" s="191"/>
      <c r="Y247" s="191"/>
      <c r="Z247" s="191"/>
      <c r="AA247" s="191"/>
      <c r="AB247" s="191"/>
      <c r="AC247" s="191"/>
      <c r="AD247" s="191"/>
      <c r="AE247" s="191"/>
      <c r="AF247" s="191"/>
      <c r="AG247" s="191"/>
      <c r="AH247" s="191"/>
      <c r="AI247" s="191"/>
      <c r="AJ247" s="191"/>
      <c r="AK247" s="191"/>
      <c r="AL247" s="191"/>
      <c r="AM247" s="191"/>
      <c r="AN247" s="191"/>
      <c r="AO247" s="191"/>
      <c r="AP247" s="191"/>
      <c r="AQ247" s="191"/>
      <c r="AR247" s="191"/>
      <c r="AS247" s="191"/>
      <c r="AT247" s="191"/>
      <c r="AU247" s="191"/>
      <c r="AV247" s="191"/>
      <c r="AW247" s="191"/>
      <c r="AX247" s="191"/>
      <c r="AY247" s="191"/>
      <c r="AZ247" s="191"/>
      <c r="BA247" s="191"/>
      <c r="BB247" s="191"/>
      <c r="BC247" s="191"/>
      <c r="BD247" s="191"/>
      <c r="BE247" s="191"/>
      <c r="BF247" s="191"/>
      <c r="BG247" s="191"/>
    </row>
    <row r="248" spans="1:59">
      <c r="A248" s="1258">
        <v>208</v>
      </c>
      <c r="B248" s="1185" t="s">
        <v>1728</v>
      </c>
      <c r="C248" s="1166">
        <v>11.47</v>
      </c>
      <c r="D248" s="1257"/>
      <c r="E248" s="1017">
        <f t="shared" si="13"/>
        <v>1686.520000000002</v>
      </c>
      <c r="F248" s="1018">
        <f t="shared" si="12"/>
        <v>2489.4799999999977</v>
      </c>
      <c r="G248" s="1018">
        <f t="shared" si="14"/>
        <v>2500.949999999998</v>
      </c>
      <c r="H248" s="1019"/>
      <c r="I248" s="1017">
        <f t="shared" si="15"/>
        <v>13.094790618012071</v>
      </c>
      <c r="J248" s="191"/>
      <c r="K248" s="191"/>
      <c r="L248" s="191"/>
      <c r="M248" s="191"/>
      <c r="N248" s="191"/>
      <c r="O248" s="191"/>
      <c r="P248" s="191"/>
      <c r="Q248" s="191"/>
      <c r="R248" s="191"/>
      <c r="S248" s="191"/>
      <c r="T248" s="191"/>
      <c r="U248" s="191"/>
      <c r="V248" s="191"/>
      <c r="W248" s="191"/>
      <c r="X248" s="191"/>
      <c r="Y248" s="191"/>
      <c r="Z248" s="191"/>
      <c r="AA248" s="191"/>
      <c r="AB248" s="191"/>
      <c r="AC248" s="191"/>
      <c r="AD248" s="191"/>
      <c r="AE248" s="191"/>
      <c r="AF248" s="191"/>
      <c r="AG248" s="191"/>
      <c r="AH248" s="191"/>
      <c r="AI248" s="191"/>
      <c r="AJ248" s="191"/>
      <c r="AK248" s="191"/>
      <c r="AL248" s="191"/>
      <c r="AM248" s="191"/>
      <c r="AN248" s="191"/>
      <c r="AO248" s="191"/>
      <c r="AP248" s="191"/>
      <c r="AQ248" s="191"/>
      <c r="AR248" s="191"/>
      <c r="AS248" s="191"/>
      <c r="AT248" s="191"/>
      <c r="AU248" s="191"/>
      <c r="AV248" s="191"/>
      <c r="AW248" s="191"/>
      <c r="AX248" s="191"/>
      <c r="AY248" s="191"/>
      <c r="AZ248" s="191"/>
      <c r="BA248" s="191"/>
      <c r="BB248" s="191"/>
      <c r="BC248" s="191"/>
      <c r="BD248" s="191"/>
      <c r="BE248" s="191"/>
      <c r="BF248" s="191"/>
      <c r="BG248" s="191"/>
    </row>
    <row r="249" spans="1:59">
      <c r="A249" s="1258">
        <v>209</v>
      </c>
      <c r="B249" s="1185" t="s">
        <v>1728</v>
      </c>
      <c r="C249" s="1166">
        <v>11.2</v>
      </c>
      <c r="D249" s="1257"/>
      <c r="E249" s="1017">
        <f t="shared" si="13"/>
        <v>1697.7200000000021</v>
      </c>
      <c r="F249" s="1018">
        <f t="shared" si="12"/>
        <v>2478.2799999999979</v>
      </c>
      <c r="G249" s="1018">
        <f t="shared" si="14"/>
        <v>2489.4799999999977</v>
      </c>
      <c r="H249" s="1019"/>
      <c r="I249" s="1017">
        <f t="shared" si="15"/>
        <v>13.181982826877286</v>
      </c>
      <c r="J249" s="191"/>
      <c r="K249" s="191"/>
      <c r="L249" s="191"/>
      <c r="M249" s="191"/>
      <c r="N249" s="191"/>
      <c r="O249" s="191"/>
      <c r="P249" s="191"/>
      <c r="Q249" s="191"/>
      <c r="R249" s="191"/>
      <c r="S249" s="191"/>
      <c r="T249" s="191"/>
      <c r="U249" s="191"/>
      <c r="V249" s="191"/>
      <c r="W249" s="191"/>
      <c r="X249" s="191"/>
      <c r="Y249" s="191"/>
      <c r="Z249" s="191"/>
      <c r="AA249" s="191"/>
      <c r="AB249" s="191"/>
      <c r="AC249" s="191"/>
      <c r="AD249" s="191"/>
      <c r="AE249" s="191"/>
      <c r="AF249" s="191"/>
      <c r="AG249" s="191"/>
      <c r="AH249" s="191"/>
      <c r="AI249" s="191"/>
      <c r="AJ249" s="191"/>
      <c r="AK249" s="191"/>
      <c r="AL249" s="191"/>
      <c r="AM249" s="191"/>
      <c r="AN249" s="191"/>
      <c r="AO249" s="191"/>
      <c r="AP249" s="191"/>
      <c r="AQ249" s="191"/>
      <c r="AR249" s="191"/>
      <c r="AS249" s="191"/>
      <c r="AT249" s="191"/>
      <c r="AU249" s="191"/>
      <c r="AV249" s="191"/>
      <c r="AW249" s="191"/>
      <c r="AX249" s="191"/>
      <c r="AY249" s="191"/>
      <c r="AZ249" s="191"/>
      <c r="BA249" s="191"/>
      <c r="BB249" s="191"/>
      <c r="BC249" s="191"/>
      <c r="BD249" s="191"/>
      <c r="BE249" s="191"/>
      <c r="BF249" s="191"/>
      <c r="BG249" s="191"/>
    </row>
    <row r="250" spans="1:59" ht="21">
      <c r="A250" s="1258">
        <v>210</v>
      </c>
      <c r="B250" s="1186" t="s">
        <v>1759</v>
      </c>
      <c r="C250" s="1167">
        <v>0.64</v>
      </c>
      <c r="D250" s="1257"/>
      <c r="E250" s="1017">
        <f t="shared" si="13"/>
        <v>1698.3600000000022</v>
      </c>
      <c r="F250" s="1018">
        <f t="shared" si="12"/>
        <v>2477.6399999999976</v>
      </c>
      <c r="G250" s="1018">
        <f t="shared" si="14"/>
        <v>2478.2799999999979</v>
      </c>
      <c r="H250" s="1019"/>
      <c r="I250" s="1017">
        <f t="shared" si="15"/>
        <v>13.186965238812441</v>
      </c>
      <c r="J250" s="191"/>
      <c r="K250" s="191"/>
      <c r="L250" s="191"/>
      <c r="M250" s="191"/>
      <c r="N250" s="191"/>
      <c r="O250" s="191"/>
      <c r="P250" s="191"/>
      <c r="Q250" s="191"/>
      <c r="R250" s="191"/>
      <c r="S250" s="191"/>
      <c r="T250" s="191"/>
      <c r="U250" s="191"/>
      <c r="V250" s="191"/>
      <c r="W250" s="191"/>
      <c r="X250" s="191"/>
      <c r="Y250" s="191"/>
      <c r="Z250" s="191"/>
      <c r="AA250" s="191"/>
      <c r="AB250" s="191"/>
      <c r="AC250" s="191"/>
      <c r="AD250" s="191"/>
      <c r="AE250" s="191"/>
      <c r="AF250" s="191"/>
      <c r="AG250" s="191"/>
      <c r="AH250" s="191"/>
      <c r="AI250" s="191"/>
      <c r="AJ250" s="191"/>
      <c r="AK250" s="191"/>
      <c r="AL250" s="191"/>
      <c r="AM250" s="191"/>
      <c r="AN250" s="191"/>
      <c r="AO250" s="191"/>
      <c r="AP250" s="191"/>
      <c r="AQ250" s="191"/>
      <c r="AR250" s="191"/>
      <c r="AS250" s="191"/>
      <c r="AT250" s="191"/>
      <c r="AU250" s="191"/>
      <c r="AV250" s="191"/>
      <c r="AW250" s="191"/>
      <c r="AX250" s="191"/>
      <c r="AY250" s="191"/>
      <c r="AZ250" s="191"/>
      <c r="BA250" s="191"/>
      <c r="BB250" s="191"/>
      <c r="BC250" s="191"/>
      <c r="BD250" s="191"/>
      <c r="BE250" s="191"/>
      <c r="BF250" s="191"/>
      <c r="BG250" s="191"/>
    </row>
    <row r="251" spans="1:59">
      <c r="A251" s="1258">
        <v>211</v>
      </c>
      <c r="B251" s="1185" t="s">
        <v>1728</v>
      </c>
      <c r="C251" s="1166">
        <v>11.46</v>
      </c>
      <c r="D251" s="1257"/>
      <c r="E251" s="1017">
        <f t="shared" si="13"/>
        <v>1709.8200000000022</v>
      </c>
      <c r="F251" s="1018">
        <f t="shared" si="12"/>
        <v>2466.1799999999976</v>
      </c>
      <c r="G251" s="1018">
        <f t="shared" si="14"/>
        <v>2477.6399999999976</v>
      </c>
      <c r="H251" s="1019"/>
      <c r="I251" s="1017">
        <f t="shared" si="15"/>
        <v>13.276181552526312</v>
      </c>
      <c r="J251" s="191"/>
      <c r="K251" s="191"/>
      <c r="L251" s="191"/>
      <c r="M251" s="191"/>
      <c r="N251" s="191"/>
      <c r="O251" s="191"/>
      <c r="P251" s="191"/>
      <c r="Q251" s="191"/>
      <c r="R251" s="191"/>
      <c r="S251" s="191"/>
      <c r="T251" s="191"/>
      <c r="U251" s="191"/>
      <c r="V251" s="191"/>
      <c r="W251" s="191"/>
      <c r="X251" s="191"/>
      <c r="Y251" s="191"/>
      <c r="Z251" s="191"/>
      <c r="AA251" s="191"/>
      <c r="AB251" s="191"/>
      <c r="AC251" s="191"/>
      <c r="AD251" s="191"/>
      <c r="AE251" s="191"/>
      <c r="AF251" s="191"/>
      <c r="AG251" s="191"/>
      <c r="AH251" s="191"/>
      <c r="AI251" s="191"/>
      <c r="AJ251" s="191"/>
      <c r="AK251" s="191"/>
      <c r="AL251" s="191"/>
      <c r="AM251" s="191"/>
      <c r="AN251" s="191"/>
      <c r="AO251" s="191"/>
      <c r="AP251" s="191"/>
      <c r="AQ251" s="191"/>
      <c r="AR251" s="191"/>
      <c r="AS251" s="191"/>
      <c r="AT251" s="191"/>
      <c r="AU251" s="191"/>
      <c r="AV251" s="191"/>
      <c r="AW251" s="191"/>
      <c r="AX251" s="191"/>
      <c r="AY251" s="191"/>
      <c r="AZ251" s="191"/>
      <c r="BA251" s="191"/>
      <c r="BB251" s="191"/>
      <c r="BC251" s="191"/>
      <c r="BD251" s="191"/>
      <c r="BE251" s="191"/>
      <c r="BF251" s="191"/>
      <c r="BG251" s="191"/>
    </row>
    <row r="252" spans="1:59">
      <c r="A252" s="1258">
        <v>212</v>
      </c>
      <c r="B252" s="1185" t="s">
        <v>1728</v>
      </c>
      <c r="C252" s="1166">
        <v>11.41</v>
      </c>
      <c r="D252" s="1257"/>
      <c r="E252" s="1017">
        <f t="shared" si="13"/>
        <v>1721.2300000000023</v>
      </c>
      <c r="F252" s="1018">
        <f t="shared" si="12"/>
        <v>2454.7699999999977</v>
      </c>
      <c r="G252" s="1018">
        <f t="shared" si="14"/>
        <v>2466.1799999999976</v>
      </c>
      <c r="H252" s="1019"/>
      <c r="I252" s="1017">
        <f t="shared" si="15"/>
        <v>13.365008615307751</v>
      </c>
      <c r="J252" s="191"/>
      <c r="K252" s="191"/>
      <c r="L252" s="191"/>
      <c r="M252" s="191"/>
      <c r="N252" s="191"/>
      <c r="O252" s="191"/>
      <c r="P252" s="191"/>
      <c r="Q252" s="191"/>
      <c r="R252" s="191"/>
      <c r="S252" s="191"/>
      <c r="T252" s="191"/>
      <c r="U252" s="191"/>
      <c r="V252" s="191"/>
      <c r="W252" s="191"/>
      <c r="X252" s="191"/>
      <c r="Y252" s="191"/>
      <c r="Z252" s="191"/>
      <c r="AA252" s="191"/>
      <c r="AB252" s="191"/>
      <c r="AC252" s="191"/>
      <c r="AD252" s="191"/>
      <c r="AE252" s="191"/>
      <c r="AF252" s="191"/>
      <c r="AG252" s="191"/>
      <c r="AH252" s="191"/>
      <c r="AI252" s="191"/>
      <c r="AJ252" s="191"/>
      <c r="AK252" s="191"/>
      <c r="AL252" s="191"/>
      <c r="AM252" s="191"/>
      <c r="AN252" s="191"/>
      <c r="AO252" s="191"/>
      <c r="AP252" s="191"/>
      <c r="AQ252" s="191"/>
      <c r="AR252" s="191"/>
      <c r="AS252" s="191"/>
      <c r="AT252" s="191"/>
      <c r="AU252" s="191"/>
      <c r="AV252" s="191"/>
      <c r="AW252" s="191"/>
      <c r="AX252" s="191"/>
      <c r="AY252" s="191"/>
      <c r="AZ252" s="191"/>
      <c r="BA252" s="191"/>
      <c r="BB252" s="191"/>
      <c r="BC252" s="191"/>
      <c r="BD252" s="191"/>
      <c r="BE252" s="191"/>
      <c r="BF252" s="191"/>
      <c r="BG252" s="191"/>
    </row>
    <row r="253" spans="1:59" ht="21">
      <c r="A253" s="1258">
        <v>213</v>
      </c>
      <c r="B253" s="1184" t="s">
        <v>1727</v>
      </c>
      <c r="C253" s="1168">
        <v>0.74</v>
      </c>
      <c r="D253" s="1257"/>
      <c r="E253" s="1017">
        <f t="shared" si="13"/>
        <v>1721.9700000000023</v>
      </c>
      <c r="F253" s="1018">
        <f t="shared" si="12"/>
        <v>2454.0299999999979</v>
      </c>
      <c r="G253" s="1018">
        <f t="shared" si="14"/>
        <v>2454.7699999999977</v>
      </c>
      <c r="H253" s="1019"/>
      <c r="I253" s="1017">
        <f t="shared" si="15"/>
        <v>13.370769529107774</v>
      </c>
      <c r="J253" s="191"/>
      <c r="K253" s="191"/>
      <c r="L253" s="191"/>
      <c r="M253" s="191"/>
      <c r="N253" s="191"/>
      <c r="O253" s="191"/>
      <c r="P253" s="191"/>
      <c r="Q253" s="191"/>
      <c r="R253" s="191"/>
      <c r="S253" s="191"/>
      <c r="T253" s="191"/>
      <c r="U253" s="191"/>
      <c r="V253" s="191"/>
      <c r="W253" s="191"/>
      <c r="X253" s="191"/>
      <c r="Y253" s="191"/>
      <c r="Z253" s="191"/>
      <c r="AA253" s="191"/>
      <c r="AB253" s="191"/>
      <c r="AC253" s="191"/>
      <c r="AD253" s="191"/>
      <c r="AE253" s="191"/>
      <c r="AF253" s="191"/>
      <c r="AG253" s="191"/>
      <c r="AH253" s="191"/>
      <c r="AI253" s="191"/>
      <c r="AJ253" s="191"/>
      <c r="AK253" s="191"/>
      <c r="AL253" s="191"/>
      <c r="AM253" s="191"/>
      <c r="AN253" s="191"/>
      <c r="AO253" s="191"/>
      <c r="AP253" s="191"/>
      <c r="AQ253" s="191"/>
      <c r="AR253" s="191"/>
      <c r="AS253" s="191"/>
      <c r="AT253" s="191"/>
      <c r="AU253" s="191"/>
      <c r="AV253" s="191"/>
      <c r="AW253" s="191"/>
      <c r="AX253" s="191"/>
      <c r="AY253" s="191"/>
      <c r="AZ253" s="191"/>
      <c r="BA253" s="191"/>
      <c r="BB253" s="191"/>
      <c r="BC253" s="191"/>
      <c r="BD253" s="191"/>
      <c r="BE253" s="191"/>
      <c r="BF253" s="191"/>
      <c r="BG253" s="191"/>
    </row>
    <row r="254" spans="1:59">
      <c r="A254" s="1258">
        <v>214</v>
      </c>
      <c r="B254" s="1185" t="s">
        <v>1728</v>
      </c>
      <c r="C254" s="1166">
        <v>11.47</v>
      </c>
      <c r="D254" s="1257"/>
      <c r="E254" s="1017">
        <f t="shared" si="13"/>
        <v>1733.4400000000023</v>
      </c>
      <c r="F254" s="1018">
        <f t="shared" si="12"/>
        <v>2442.5599999999977</v>
      </c>
      <c r="G254" s="1018">
        <f t="shared" si="14"/>
        <v>2454.0299999999979</v>
      </c>
      <c r="H254" s="1019"/>
      <c r="I254" s="1017">
        <f t="shared" si="15"/>
        <v>13.460063693008133</v>
      </c>
      <c r="J254" s="191"/>
      <c r="K254" s="191"/>
      <c r="L254" s="191"/>
      <c r="M254" s="191"/>
      <c r="N254" s="191"/>
      <c r="O254" s="191"/>
      <c r="P254" s="191"/>
      <c r="Q254" s="191"/>
      <c r="R254" s="191"/>
      <c r="S254" s="191"/>
      <c r="T254" s="191"/>
      <c r="U254" s="191"/>
      <c r="V254" s="191"/>
      <c r="W254" s="191"/>
      <c r="X254" s="191"/>
      <c r="Y254" s="191"/>
      <c r="Z254" s="191"/>
      <c r="AA254" s="191"/>
      <c r="AB254" s="191"/>
      <c r="AC254" s="191"/>
      <c r="AD254" s="191"/>
      <c r="AE254" s="191"/>
      <c r="AF254" s="191"/>
      <c r="AG254" s="191"/>
      <c r="AH254" s="191"/>
      <c r="AI254" s="191"/>
      <c r="AJ254" s="191"/>
      <c r="AK254" s="191"/>
      <c r="AL254" s="191"/>
      <c r="AM254" s="191"/>
      <c r="AN254" s="191"/>
      <c r="AO254" s="191"/>
      <c r="AP254" s="191"/>
      <c r="AQ254" s="191"/>
      <c r="AR254" s="191"/>
      <c r="AS254" s="191"/>
      <c r="AT254" s="191"/>
      <c r="AU254" s="191"/>
      <c r="AV254" s="191"/>
      <c r="AW254" s="191"/>
      <c r="AX254" s="191"/>
      <c r="AY254" s="191"/>
      <c r="AZ254" s="191"/>
      <c r="BA254" s="191"/>
      <c r="BB254" s="191"/>
      <c r="BC254" s="191"/>
      <c r="BD254" s="191"/>
      <c r="BE254" s="191"/>
      <c r="BF254" s="191"/>
      <c r="BG254" s="191"/>
    </row>
    <row r="255" spans="1:59">
      <c r="A255" s="1258">
        <v>215</v>
      </c>
      <c r="B255" s="1185" t="s">
        <v>1728</v>
      </c>
      <c r="C255" s="1166">
        <v>11.45</v>
      </c>
      <c r="D255" s="1257"/>
      <c r="E255" s="1017">
        <f t="shared" si="13"/>
        <v>1744.8900000000024</v>
      </c>
      <c r="F255" s="1018">
        <f t="shared" si="12"/>
        <v>2431.1099999999979</v>
      </c>
      <c r="G255" s="1018">
        <f t="shared" si="14"/>
        <v>2442.5599999999977</v>
      </c>
      <c r="H255" s="1019"/>
      <c r="I255" s="1017">
        <f t="shared" si="15"/>
        <v>13.549202156535518</v>
      </c>
      <c r="J255" s="191"/>
      <c r="K255" s="191"/>
      <c r="L255" s="191"/>
      <c r="M255" s="191"/>
      <c r="N255" s="191"/>
      <c r="O255" s="191"/>
      <c r="P255" s="191"/>
      <c r="Q255" s="191"/>
      <c r="R255" s="191"/>
      <c r="S255" s="191"/>
      <c r="T255" s="191"/>
      <c r="U255" s="191"/>
      <c r="V255" s="191"/>
      <c r="W255" s="191"/>
      <c r="X255" s="191"/>
      <c r="Y255" s="191"/>
      <c r="Z255" s="191"/>
      <c r="AA255" s="191"/>
      <c r="AB255" s="191"/>
      <c r="AC255" s="191"/>
      <c r="AD255" s="191"/>
      <c r="AE255" s="191"/>
      <c r="AF255" s="191"/>
      <c r="AG255" s="191"/>
      <c r="AH255" s="191"/>
      <c r="AI255" s="191"/>
      <c r="AJ255" s="191"/>
      <c r="AK255" s="191"/>
      <c r="AL255" s="191"/>
      <c r="AM255" s="191"/>
      <c r="AN255" s="191"/>
      <c r="AO255" s="191"/>
      <c r="AP255" s="191"/>
      <c r="AQ255" s="191"/>
      <c r="AR255" s="191"/>
      <c r="AS255" s="191"/>
      <c r="AT255" s="191"/>
      <c r="AU255" s="191"/>
      <c r="AV255" s="191"/>
      <c r="AW255" s="191"/>
      <c r="AX255" s="191"/>
      <c r="AY255" s="191"/>
      <c r="AZ255" s="191"/>
      <c r="BA255" s="191"/>
      <c r="BB255" s="191"/>
      <c r="BC255" s="191"/>
      <c r="BD255" s="191"/>
      <c r="BE255" s="191"/>
      <c r="BF255" s="191"/>
      <c r="BG255" s="191"/>
    </row>
    <row r="256" spans="1:59" ht="21">
      <c r="A256" s="1258">
        <v>216</v>
      </c>
      <c r="B256" s="1186" t="s">
        <v>1760</v>
      </c>
      <c r="C256" s="1167">
        <v>0.64</v>
      </c>
      <c r="D256" s="1257"/>
      <c r="E256" s="1017">
        <f t="shared" si="13"/>
        <v>1745.5300000000025</v>
      </c>
      <c r="F256" s="1018">
        <f t="shared" si="12"/>
        <v>2430.4699999999975</v>
      </c>
      <c r="G256" s="1018">
        <f t="shared" si="14"/>
        <v>2431.1099999999979</v>
      </c>
      <c r="H256" s="1019"/>
      <c r="I256" s="1017">
        <f t="shared" si="15"/>
        <v>13.554184568470673</v>
      </c>
      <c r="J256" s="191"/>
      <c r="K256" s="191"/>
      <c r="L256" s="191"/>
      <c r="M256" s="191"/>
      <c r="N256" s="191"/>
      <c r="O256" s="191"/>
      <c r="P256" s="191"/>
      <c r="Q256" s="191"/>
      <c r="R256" s="191"/>
      <c r="S256" s="191"/>
      <c r="T256" s="191"/>
      <c r="U256" s="191"/>
      <c r="V256" s="191"/>
      <c r="W256" s="191"/>
      <c r="X256" s="191"/>
      <c r="Y256" s="191"/>
      <c r="Z256" s="191"/>
      <c r="AA256" s="191"/>
      <c r="AB256" s="191"/>
      <c r="AC256" s="191"/>
      <c r="AD256" s="191"/>
      <c r="AE256" s="191"/>
      <c r="AF256" s="191"/>
      <c r="AG256" s="191"/>
      <c r="AH256" s="191"/>
      <c r="AI256" s="191"/>
      <c r="AJ256" s="191"/>
      <c r="AK256" s="191"/>
      <c r="AL256" s="191"/>
      <c r="AM256" s="191"/>
      <c r="AN256" s="191"/>
      <c r="AO256" s="191"/>
      <c r="AP256" s="191"/>
      <c r="AQ256" s="191"/>
      <c r="AR256" s="191"/>
      <c r="AS256" s="191"/>
      <c r="AT256" s="191"/>
      <c r="AU256" s="191"/>
      <c r="AV256" s="191"/>
      <c r="AW256" s="191"/>
      <c r="AX256" s="191"/>
      <c r="AY256" s="191"/>
      <c r="AZ256" s="191"/>
      <c r="BA256" s="191"/>
      <c r="BB256" s="191"/>
      <c r="BC256" s="191"/>
      <c r="BD256" s="191"/>
      <c r="BE256" s="191"/>
      <c r="BF256" s="191"/>
      <c r="BG256" s="191"/>
    </row>
    <row r="257" spans="1:59">
      <c r="A257" s="1258">
        <v>217</v>
      </c>
      <c r="B257" s="1185" t="s">
        <v>1728</v>
      </c>
      <c r="C257" s="1166">
        <v>11.46</v>
      </c>
      <c r="D257" s="1257"/>
      <c r="E257" s="1017">
        <f t="shared" si="13"/>
        <v>1756.9900000000025</v>
      </c>
      <c r="F257" s="1018">
        <f t="shared" si="12"/>
        <v>2419.0099999999975</v>
      </c>
      <c r="G257" s="1018">
        <f t="shared" si="14"/>
        <v>2430.4699999999975</v>
      </c>
      <c r="H257" s="1019"/>
      <c r="I257" s="1017">
        <f t="shared" si="15"/>
        <v>13.643400882184544</v>
      </c>
      <c r="J257" s="191"/>
      <c r="K257" s="191"/>
      <c r="L257" s="191"/>
      <c r="M257" s="191"/>
      <c r="N257" s="191"/>
      <c r="O257" s="191"/>
      <c r="P257" s="191"/>
      <c r="Q257" s="191"/>
      <c r="R257" s="191"/>
      <c r="S257" s="191"/>
      <c r="T257" s="191"/>
      <c r="U257" s="191"/>
      <c r="V257" s="191"/>
      <c r="W257" s="191"/>
      <c r="X257" s="191"/>
      <c r="Y257" s="191"/>
      <c r="Z257" s="191"/>
      <c r="AA257" s="191"/>
      <c r="AB257" s="191"/>
      <c r="AC257" s="191"/>
      <c r="AD257" s="191"/>
      <c r="AE257" s="191"/>
      <c r="AF257" s="191"/>
      <c r="AG257" s="191"/>
      <c r="AH257" s="191"/>
      <c r="AI257" s="191"/>
      <c r="AJ257" s="191"/>
      <c r="AK257" s="191"/>
      <c r="AL257" s="191"/>
      <c r="AM257" s="191"/>
      <c r="AN257" s="191"/>
      <c r="AO257" s="191"/>
      <c r="AP257" s="191"/>
      <c r="AQ257" s="191"/>
      <c r="AR257" s="191"/>
      <c r="AS257" s="191"/>
      <c r="AT257" s="191"/>
      <c r="AU257" s="191"/>
      <c r="AV257" s="191"/>
      <c r="AW257" s="191"/>
      <c r="AX257" s="191"/>
      <c r="AY257" s="191"/>
      <c r="AZ257" s="191"/>
      <c r="BA257" s="191"/>
      <c r="BB257" s="191"/>
      <c r="BC257" s="191"/>
      <c r="BD257" s="191"/>
      <c r="BE257" s="191"/>
      <c r="BF257" s="191"/>
      <c r="BG257" s="191"/>
    </row>
    <row r="258" spans="1:59">
      <c r="A258" s="1258">
        <v>218</v>
      </c>
      <c r="B258" s="1185" t="s">
        <v>1728</v>
      </c>
      <c r="C258" s="1166">
        <v>11.58</v>
      </c>
      <c r="D258" s="1257"/>
      <c r="E258" s="1017">
        <f t="shared" si="13"/>
        <v>1768.5700000000024</v>
      </c>
      <c r="F258" s="1018">
        <f t="shared" si="12"/>
        <v>2407.4299999999976</v>
      </c>
      <c r="G258" s="1018">
        <f t="shared" si="14"/>
        <v>2419.0099999999975</v>
      </c>
      <c r="H258" s="1019"/>
      <c r="I258" s="1017">
        <f t="shared" si="15"/>
        <v>13.733551398136257</v>
      </c>
      <c r="J258" s="191"/>
      <c r="K258" s="191"/>
      <c r="L258" s="191"/>
      <c r="M258" s="191"/>
      <c r="N258" s="191"/>
      <c r="O258" s="191"/>
      <c r="P258" s="191"/>
      <c r="Q258" s="191"/>
      <c r="R258" s="191"/>
      <c r="S258" s="191"/>
      <c r="T258" s="191"/>
      <c r="U258" s="191"/>
      <c r="V258" s="191"/>
      <c r="W258" s="191"/>
      <c r="X258" s="191"/>
      <c r="Y258" s="191"/>
      <c r="Z258" s="191"/>
      <c r="AA258" s="191"/>
      <c r="AB258" s="191"/>
      <c r="AC258" s="191"/>
      <c r="AD258" s="191"/>
      <c r="AE258" s="191"/>
      <c r="AF258" s="191"/>
      <c r="AG258" s="191"/>
      <c r="AH258" s="191"/>
      <c r="AI258" s="191"/>
      <c r="AJ258" s="191"/>
      <c r="AK258" s="191"/>
      <c r="AL258" s="191"/>
      <c r="AM258" s="191"/>
      <c r="AN258" s="191"/>
      <c r="AO258" s="191"/>
      <c r="AP258" s="191"/>
      <c r="AQ258" s="191"/>
      <c r="AR258" s="191"/>
      <c r="AS258" s="191"/>
      <c r="AT258" s="191"/>
      <c r="AU258" s="191"/>
      <c r="AV258" s="191"/>
      <c r="AW258" s="191"/>
      <c r="AX258" s="191"/>
      <c r="AY258" s="191"/>
      <c r="AZ258" s="191"/>
      <c r="BA258" s="191"/>
      <c r="BB258" s="191"/>
      <c r="BC258" s="191"/>
      <c r="BD258" s="191"/>
      <c r="BE258" s="191"/>
      <c r="BF258" s="191"/>
      <c r="BG258" s="191"/>
    </row>
    <row r="259" spans="1:59">
      <c r="A259" s="1258">
        <v>219</v>
      </c>
      <c r="B259" s="1185" t="s">
        <v>1728</v>
      </c>
      <c r="C259" s="1166">
        <v>11.17</v>
      </c>
      <c r="D259" s="1257"/>
      <c r="E259" s="1017">
        <f t="shared" si="13"/>
        <v>1779.7400000000025</v>
      </c>
      <c r="F259" s="1018">
        <f t="shared" si="12"/>
        <v>2396.2599999999975</v>
      </c>
      <c r="G259" s="1018">
        <f t="shared" si="14"/>
        <v>2407.4299999999976</v>
      </c>
      <c r="H259" s="1019"/>
      <c r="I259" s="1017">
        <f t="shared" si="15"/>
        <v>13.820510056442012</v>
      </c>
      <c r="J259" s="191"/>
      <c r="K259" s="191"/>
      <c r="L259" s="191"/>
      <c r="M259" s="191"/>
      <c r="N259" s="191"/>
      <c r="O259" s="191"/>
      <c r="P259" s="191"/>
      <c r="Q259" s="191"/>
      <c r="R259" s="191"/>
      <c r="S259" s="191"/>
      <c r="T259" s="191"/>
      <c r="U259" s="191"/>
      <c r="V259" s="191"/>
      <c r="W259" s="191"/>
      <c r="X259" s="191"/>
      <c r="Y259" s="191"/>
      <c r="Z259" s="191"/>
      <c r="AA259" s="191"/>
      <c r="AB259" s="191"/>
      <c r="AC259" s="191"/>
      <c r="AD259" s="191"/>
      <c r="AE259" s="191"/>
      <c r="AF259" s="191"/>
      <c r="AG259" s="191"/>
      <c r="AH259" s="191"/>
      <c r="AI259" s="191"/>
      <c r="AJ259" s="191"/>
      <c r="AK259" s="191"/>
      <c r="AL259" s="191"/>
      <c r="AM259" s="191"/>
      <c r="AN259" s="191"/>
      <c r="AO259" s="191"/>
      <c r="AP259" s="191"/>
      <c r="AQ259" s="191"/>
      <c r="AR259" s="191"/>
      <c r="AS259" s="191"/>
      <c r="AT259" s="191"/>
      <c r="AU259" s="191"/>
      <c r="AV259" s="191"/>
      <c r="AW259" s="191"/>
      <c r="AX259" s="191"/>
      <c r="AY259" s="191"/>
      <c r="AZ259" s="191"/>
      <c r="BA259" s="191"/>
      <c r="BB259" s="191"/>
      <c r="BC259" s="191"/>
      <c r="BD259" s="191"/>
      <c r="BE259" s="191"/>
      <c r="BF259" s="191"/>
      <c r="BG259" s="191"/>
    </row>
    <row r="260" spans="1:59" ht="21">
      <c r="A260" s="1258">
        <v>220</v>
      </c>
      <c r="B260" s="1184" t="s">
        <v>1727</v>
      </c>
      <c r="C260" s="1168">
        <v>0.74</v>
      </c>
      <c r="D260" s="1257"/>
      <c r="E260" s="1017">
        <f t="shared" si="13"/>
        <v>1780.4800000000025</v>
      </c>
      <c r="F260" s="1018">
        <f t="shared" si="12"/>
        <v>2395.5199999999977</v>
      </c>
      <c r="G260" s="1018">
        <f t="shared" si="14"/>
        <v>2396.2599999999975</v>
      </c>
      <c r="H260" s="1019"/>
      <c r="I260" s="1017">
        <f t="shared" si="15"/>
        <v>13.826270970242035</v>
      </c>
      <c r="J260" s="191"/>
      <c r="K260" s="191"/>
      <c r="L260" s="191"/>
      <c r="M260" s="191"/>
      <c r="N260" s="191"/>
      <c r="O260" s="191"/>
      <c r="P260" s="191"/>
      <c r="Q260" s="191"/>
      <c r="R260" s="191"/>
      <c r="S260" s="191"/>
      <c r="T260" s="191"/>
      <c r="U260" s="191"/>
      <c r="V260" s="191"/>
      <c r="W260" s="191"/>
      <c r="X260" s="191"/>
      <c r="Y260" s="191"/>
      <c r="Z260" s="191"/>
      <c r="AA260" s="191"/>
      <c r="AB260" s="191"/>
      <c r="AC260" s="191"/>
      <c r="AD260" s="191"/>
      <c r="AE260" s="191"/>
      <c r="AF260" s="191"/>
      <c r="AG260" s="191"/>
      <c r="AH260" s="191"/>
      <c r="AI260" s="191"/>
      <c r="AJ260" s="191"/>
      <c r="AK260" s="191"/>
      <c r="AL260" s="191"/>
      <c r="AM260" s="191"/>
      <c r="AN260" s="191"/>
      <c r="AO260" s="191"/>
      <c r="AP260" s="191"/>
      <c r="AQ260" s="191"/>
      <c r="AR260" s="191"/>
      <c r="AS260" s="191"/>
      <c r="AT260" s="191"/>
      <c r="AU260" s="191"/>
      <c r="AV260" s="191"/>
      <c r="AW260" s="191"/>
      <c r="AX260" s="191"/>
      <c r="AY260" s="191"/>
      <c r="AZ260" s="191"/>
      <c r="BA260" s="191"/>
      <c r="BB260" s="191"/>
      <c r="BC260" s="191"/>
      <c r="BD260" s="191"/>
      <c r="BE260" s="191"/>
      <c r="BF260" s="191"/>
      <c r="BG260" s="191"/>
    </row>
    <row r="261" spans="1:59">
      <c r="A261" s="1258">
        <v>221</v>
      </c>
      <c r="B261" s="1185" t="s">
        <v>1728</v>
      </c>
      <c r="C261" s="1166">
        <v>11.46</v>
      </c>
      <c r="D261" s="1257"/>
      <c r="E261" s="1017">
        <f t="shared" si="13"/>
        <v>1791.9400000000026</v>
      </c>
      <c r="F261" s="1018">
        <f t="shared" si="12"/>
        <v>2384.0599999999977</v>
      </c>
      <c r="G261" s="1018">
        <f t="shared" si="14"/>
        <v>2395.5199999999977</v>
      </c>
      <c r="H261" s="1019"/>
      <c r="I261" s="1017">
        <f t="shared" si="15"/>
        <v>13.915487283955907</v>
      </c>
      <c r="J261" s="191"/>
      <c r="K261" s="191"/>
      <c r="L261" s="191"/>
      <c r="M261" s="191"/>
      <c r="N261" s="191"/>
      <c r="O261" s="191"/>
      <c r="P261" s="191"/>
      <c r="Q261" s="191"/>
      <c r="R261" s="191"/>
      <c r="S261" s="191"/>
      <c r="T261" s="191"/>
      <c r="U261" s="191"/>
      <c r="V261" s="191"/>
      <c r="W261" s="191"/>
      <c r="X261" s="191"/>
      <c r="Y261" s="191"/>
      <c r="Z261" s="191"/>
      <c r="AA261" s="191"/>
      <c r="AB261" s="191"/>
      <c r="AC261" s="191"/>
      <c r="AD261" s="191"/>
      <c r="AE261" s="191"/>
      <c r="AF261" s="191"/>
      <c r="AG261" s="191"/>
      <c r="AH261" s="191"/>
      <c r="AI261" s="191"/>
      <c r="AJ261" s="191"/>
      <c r="AK261" s="191"/>
      <c r="AL261" s="191"/>
      <c r="AM261" s="191"/>
      <c r="AN261" s="191"/>
      <c r="AO261" s="191"/>
      <c r="AP261" s="191"/>
      <c r="AQ261" s="191"/>
      <c r="AR261" s="191"/>
      <c r="AS261" s="191"/>
      <c r="AT261" s="191"/>
      <c r="AU261" s="191"/>
      <c r="AV261" s="191"/>
      <c r="AW261" s="191"/>
      <c r="AX261" s="191"/>
      <c r="AY261" s="191"/>
      <c r="AZ261" s="191"/>
      <c r="BA261" s="191"/>
      <c r="BB261" s="191"/>
      <c r="BC261" s="191"/>
      <c r="BD261" s="191"/>
      <c r="BE261" s="191"/>
      <c r="BF261" s="191"/>
      <c r="BG261" s="191"/>
    </row>
    <row r="262" spans="1:59">
      <c r="A262" s="1258">
        <v>222</v>
      </c>
      <c r="B262" s="1185" t="s">
        <v>1728</v>
      </c>
      <c r="C262" s="1166">
        <v>11.54</v>
      </c>
      <c r="D262" s="1257"/>
      <c r="E262" s="1017">
        <f t="shared" si="13"/>
        <v>1803.4800000000025</v>
      </c>
      <c r="F262" s="1018">
        <f t="shared" si="12"/>
        <v>2372.5199999999977</v>
      </c>
      <c r="G262" s="1018">
        <f t="shared" si="14"/>
        <v>2384.0599999999977</v>
      </c>
      <c r="H262" s="1019"/>
      <c r="I262" s="1017">
        <f t="shared" si="15"/>
        <v>14.005326399161673</v>
      </c>
      <c r="J262" s="191"/>
      <c r="K262" s="191"/>
      <c r="L262" s="191"/>
      <c r="M262" s="191"/>
      <c r="N262" s="191"/>
      <c r="O262" s="191"/>
      <c r="P262" s="191"/>
      <c r="Q262" s="191"/>
      <c r="R262" s="191"/>
      <c r="S262" s="191"/>
      <c r="T262" s="191"/>
      <c r="U262" s="191"/>
      <c r="V262" s="191"/>
      <c r="W262" s="191"/>
      <c r="X262" s="191"/>
      <c r="Y262" s="191"/>
      <c r="Z262" s="191"/>
      <c r="AA262" s="191"/>
      <c r="AB262" s="191"/>
      <c r="AC262" s="191"/>
      <c r="AD262" s="191"/>
      <c r="AE262" s="191"/>
      <c r="AF262" s="191"/>
      <c r="AG262" s="191"/>
      <c r="AH262" s="191"/>
      <c r="AI262" s="191"/>
      <c r="AJ262" s="191"/>
      <c r="AK262" s="191"/>
      <c r="AL262" s="191"/>
      <c r="AM262" s="191"/>
      <c r="AN262" s="191"/>
      <c r="AO262" s="191"/>
      <c r="AP262" s="191"/>
      <c r="AQ262" s="191"/>
      <c r="AR262" s="191"/>
      <c r="AS262" s="191"/>
      <c r="AT262" s="191"/>
      <c r="AU262" s="191"/>
      <c r="AV262" s="191"/>
      <c r="AW262" s="191"/>
      <c r="AX262" s="191"/>
      <c r="AY262" s="191"/>
      <c r="AZ262" s="191"/>
      <c r="BA262" s="191"/>
      <c r="BB262" s="191"/>
      <c r="BC262" s="191"/>
      <c r="BD262" s="191"/>
      <c r="BE262" s="191"/>
      <c r="BF262" s="191"/>
      <c r="BG262" s="191"/>
    </row>
    <row r="263" spans="1:59" ht="21">
      <c r="A263" s="1258">
        <v>223</v>
      </c>
      <c r="B263" s="1186" t="s">
        <v>1761</v>
      </c>
      <c r="C263" s="1167">
        <v>0.64</v>
      </c>
      <c r="D263" s="1257"/>
      <c r="E263" s="1017">
        <f t="shared" si="13"/>
        <v>1804.1200000000026</v>
      </c>
      <c r="F263" s="1018">
        <f t="shared" si="12"/>
        <v>2371.8799999999974</v>
      </c>
      <c r="G263" s="1018">
        <f t="shared" si="14"/>
        <v>2372.5199999999977</v>
      </c>
      <c r="H263" s="1019"/>
      <c r="I263" s="1017">
        <f t="shared" si="15"/>
        <v>14.010308811096827</v>
      </c>
      <c r="J263" s="191"/>
      <c r="K263" s="191"/>
      <c r="L263" s="191"/>
      <c r="M263" s="191"/>
      <c r="N263" s="191"/>
      <c r="O263" s="191"/>
      <c r="P263" s="191"/>
      <c r="Q263" s="191"/>
      <c r="R263" s="191"/>
      <c r="S263" s="191"/>
      <c r="T263" s="191"/>
      <c r="U263" s="191"/>
      <c r="V263" s="191"/>
      <c r="W263" s="191"/>
      <c r="X263" s="191"/>
      <c r="Y263" s="191"/>
      <c r="Z263" s="191"/>
      <c r="AA263" s="191"/>
      <c r="AB263" s="191"/>
      <c r="AC263" s="191"/>
      <c r="AD263" s="191"/>
      <c r="AE263" s="191"/>
      <c r="AF263" s="191"/>
      <c r="AG263" s="191"/>
      <c r="AH263" s="191"/>
      <c r="AI263" s="191"/>
      <c r="AJ263" s="191"/>
      <c r="AK263" s="191"/>
      <c r="AL263" s="191"/>
      <c r="AM263" s="191"/>
      <c r="AN263" s="191"/>
      <c r="AO263" s="191"/>
      <c r="AP263" s="191"/>
      <c r="AQ263" s="191"/>
      <c r="AR263" s="191"/>
      <c r="AS263" s="191"/>
      <c r="AT263" s="191"/>
      <c r="AU263" s="191"/>
      <c r="AV263" s="191"/>
      <c r="AW263" s="191"/>
      <c r="AX263" s="191"/>
      <c r="AY263" s="191"/>
      <c r="AZ263" s="191"/>
      <c r="BA263" s="191"/>
      <c r="BB263" s="191"/>
      <c r="BC263" s="191"/>
      <c r="BD263" s="191"/>
      <c r="BE263" s="191"/>
      <c r="BF263" s="191"/>
      <c r="BG263" s="191"/>
    </row>
    <row r="264" spans="1:59">
      <c r="A264" s="1258">
        <v>224</v>
      </c>
      <c r="B264" s="1185" t="s">
        <v>1728</v>
      </c>
      <c r="C264" s="1166">
        <v>11.45</v>
      </c>
      <c r="D264" s="1257"/>
      <c r="E264" s="1017">
        <f t="shared" si="13"/>
        <v>1815.5700000000027</v>
      </c>
      <c r="F264" s="1018">
        <f t="shared" si="12"/>
        <v>2360.4299999999976</v>
      </c>
      <c r="G264" s="1018">
        <f t="shared" si="14"/>
        <v>2371.8799999999974</v>
      </c>
      <c r="H264" s="1019"/>
      <c r="I264" s="1017">
        <f t="shared" si="15"/>
        <v>14.099447274624213</v>
      </c>
      <c r="J264" s="191"/>
      <c r="K264" s="191"/>
      <c r="L264" s="191"/>
      <c r="M264" s="191"/>
      <c r="N264" s="191"/>
      <c r="O264" s="191"/>
      <c r="P264" s="191"/>
      <c r="Q264" s="191"/>
      <c r="R264" s="191"/>
      <c r="S264" s="191"/>
      <c r="T264" s="191"/>
      <c r="U264" s="191"/>
      <c r="V264" s="191"/>
      <c r="W264" s="191"/>
      <c r="X264" s="191"/>
      <c r="Y264" s="191"/>
      <c r="Z264" s="191"/>
      <c r="AA264" s="191"/>
      <c r="AB264" s="191"/>
      <c r="AC264" s="191"/>
      <c r="AD264" s="191"/>
      <c r="AE264" s="191"/>
      <c r="AF264" s="191"/>
      <c r="AG264" s="191"/>
      <c r="AH264" s="191"/>
      <c r="AI264" s="191"/>
      <c r="AJ264" s="191"/>
      <c r="AK264" s="191"/>
      <c r="AL264" s="191"/>
      <c r="AM264" s="191"/>
      <c r="AN264" s="191"/>
      <c r="AO264" s="191"/>
      <c r="AP264" s="191"/>
      <c r="AQ264" s="191"/>
      <c r="AR264" s="191"/>
      <c r="AS264" s="191"/>
      <c r="AT264" s="191"/>
      <c r="AU264" s="191"/>
      <c r="AV264" s="191"/>
      <c r="AW264" s="191"/>
      <c r="AX264" s="191"/>
      <c r="AY264" s="191"/>
      <c r="AZ264" s="191"/>
      <c r="BA264" s="191"/>
      <c r="BB264" s="191"/>
      <c r="BC264" s="191"/>
      <c r="BD264" s="191"/>
      <c r="BE264" s="191"/>
      <c r="BF264" s="191"/>
      <c r="BG264" s="191"/>
    </row>
    <row r="265" spans="1:59">
      <c r="A265" s="1258">
        <v>225</v>
      </c>
      <c r="B265" s="1185" t="s">
        <v>1728</v>
      </c>
      <c r="C265" s="1166">
        <v>11.47</v>
      </c>
      <c r="D265" s="1257"/>
      <c r="E265" s="1017">
        <f t="shared" si="13"/>
        <v>1827.0400000000027</v>
      </c>
      <c r="F265" s="1018">
        <f t="shared" si="12"/>
        <v>2348.9599999999973</v>
      </c>
      <c r="G265" s="1018">
        <f t="shared" si="14"/>
        <v>2360.4299999999976</v>
      </c>
      <c r="H265" s="1019"/>
      <c r="I265" s="1017">
        <f t="shared" si="15"/>
        <v>14.188741438524572</v>
      </c>
      <c r="J265" s="191"/>
      <c r="K265" s="191"/>
      <c r="L265" s="191"/>
      <c r="M265" s="191"/>
      <c r="N265" s="191"/>
      <c r="O265" s="191"/>
      <c r="P265" s="191"/>
      <c r="Q265" s="191"/>
      <c r="R265" s="191"/>
      <c r="S265" s="191"/>
      <c r="T265" s="191"/>
      <c r="U265" s="191"/>
      <c r="V265" s="191"/>
      <c r="W265" s="191"/>
      <c r="X265" s="191"/>
      <c r="Y265" s="191"/>
      <c r="Z265" s="191"/>
      <c r="AA265" s="191"/>
      <c r="AB265" s="191"/>
      <c r="AC265" s="191"/>
      <c r="AD265" s="191"/>
      <c r="AE265" s="191"/>
      <c r="AF265" s="191"/>
      <c r="AG265" s="191"/>
      <c r="AH265" s="191"/>
      <c r="AI265" s="191"/>
      <c r="AJ265" s="191"/>
      <c r="AK265" s="191"/>
      <c r="AL265" s="191"/>
      <c r="AM265" s="191"/>
      <c r="AN265" s="191"/>
      <c r="AO265" s="191"/>
      <c r="AP265" s="191"/>
      <c r="AQ265" s="191"/>
      <c r="AR265" s="191"/>
      <c r="AS265" s="191"/>
      <c r="AT265" s="191"/>
      <c r="AU265" s="191"/>
      <c r="AV265" s="191"/>
      <c r="AW265" s="191"/>
      <c r="AX265" s="191"/>
      <c r="AY265" s="191"/>
      <c r="AZ265" s="191"/>
      <c r="BA265" s="191"/>
      <c r="BB265" s="191"/>
      <c r="BC265" s="191"/>
      <c r="BD265" s="191"/>
      <c r="BE265" s="191"/>
      <c r="BF265" s="191"/>
      <c r="BG265" s="191"/>
    </row>
    <row r="266" spans="1:59">
      <c r="A266" s="1258">
        <v>226</v>
      </c>
      <c r="B266" s="1185" t="s">
        <v>1728</v>
      </c>
      <c r="C266" s="1166">
        <v>11.37</v>
      </c>
      <c r="D266" s="1257"/>
      <c r="E266" s="1017">
        <f t="shared" si="13"/>
        <v>1838.4100000000026</v>
      </c>
      <c r="F266" s="1018">
        <f t="shared" si="12"/>
        <v>2337.5899999999974</v>
      </c>
      <c r="G266" s="1018">
        <f t="shared" si="14"/>
        <v>2348.9599999999973</v>
      </c>
      <c r="H266" s="1019"/>
      <c r="I266" s="1017">
        <f t="shared" si="15"/>
        <v>14.277257100560062</v>
      </c>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1"/>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row>
    <row r="267" spans="1:59" ht="21">
      <c r="A267" s="1258">
        <v>227</v>
      </c>
      <c r="B267" s="1184" t="s">
        <v>1727</v>
      </c>
      <c r="C267" s="1168">
        <v>0.74</v>
      </c>
      <c r="D267" s="1257"/>
      <c r="E267" s="1017">
        <f t="shared" si="13"/>
        <v>1839.1500000000026</v>
      </c>
      <c r="F267" s="1018">
        <f t="shared" si="12"/>
        <v>2336.8499999999976</v>
      </c>
      <c r="G267" s="1018">
        <f t="shared" si="14"/>
        <v>2337.5899999999974</v>
      </c>
      <c r="H267" s="1019"/>
      <c r="I267" s="1017">
        <f t="shared" si="15"/>
        <v>14.283018014360085</v>
      </c>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row>
    <row r="268" spans="1:59">
      <c r="A268" s="1258">
        <v>228</v>
      </c>
      <c r="B268" s="1185" t="s">
        <v>1728</v>
      </c>
      <c r="C268" s="1166">
        <v>10.7</v>
      </c>
      <c r="D268" s="1257"/>
      <c r="E268" s="1017">
        <f t="shared" si="13"/>
        <v>1849.8500000000026</v>
      </c>
      <c r="F268" s="1018">
        <f t="shared" si="12"/>
        <v>2326.1499999999974</v>
      </c>
      <c r="G268" s="1018">
        <f t="shared" si="14"/>
        <v>2336.8499999999976</v>
      </c>
      <c r="H268" s="1019"/>
      <c r="I268" s="1017">
        <f t="shared" si="15"/>
        <v>14.36631771390096</v>
      </c>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row>
    <row r="269" spans="1:59">
      <c r="A269" s="1258">
        <v>229</v>
      </c>
      <c r="B269" s="1185" t="s">
        <v>1728</v>
      </c>
      <c r="C269" s="1166">
        <v>11.59</v>
      </c>
      <c r="D269" s="1257"/>
      <c r="E269" s="1017">
        <f t="shared" si="13"/>
        <v>1861.4400000000026</v>
      </c>
      <c r="F269" s="1018">
        <f t="shared" si="12"/>
        <v>2314.5599999999977</v>
      </c>
      <c r="G269" s="1018">
        <f t="shared" si="14"/>
        <v>2326.1499999999974</v>
      </c>
      <c r="H269" s="1019"/>
      <c r="I269" s="1017">
        <f t="shared" si="15"/>
        <v>14.456546080039161</v>
      </c>
      <c r="J269" s="191"/>
      <c r="K269" s="191"/>
      <c r="L269" s="191"/>
      <c r="M269" s="191"/>
      <c r="N269" s="191"/>
      <c r="O269" s="191"/>
      <c r="P269" s="191"/>
      <c r="Q269" s="191"/>
      <c r="R269" s="191"/>
      <c r="S269" s="191"/>
      <c r="T269" s="191"/>
      <c r="U269" s="191"/>
      <c r="V269" s="191"/>
      <c r="W269" s="191"/>
      <c r="X269" s="191"/>
      <c r="Y269" s="191"/>
      <c r="Z269" s="191"/>
      <c r="AA269" s="191"/>
      <c r="AB269" s="191"/>
      <c r="AC269" s="191"/>
      <c r="AD269" s="191"/>
      <c r="AE269" s="191"/>
      <c r="AF269" s="191"/>
      <c r="AG269" s="191"/>
      <c r="AH269" s="191"/>
      <c r="AI269" s="191"/>
      <c r="AJ269" s="191"/>
      <c r="AK269" s="191"/>
      <c r="AL269" s="191"/>
      <c r="AM269" s="191"/>
      <c r="AN269" s="191"/>
      <c r="AO269" s="191"/>
      <c r="AP269" s="191"/>
      <c r="AQ269" s="191"/>
      <c r="AR269" s="191"/>
      <c r="AS269" s="191"/>
      <c r="AT269" s="191"/>
      <c r="AU269" s="191"/>
      <c r="AV269" s="191"/>
      <c r="AW269" s="191"/>
      <c r="AX269" s="191"/>
      <c r="AY269" s="191"/>
      <c r="AZ269" s="191"/>
      <c r="BA269" s="191"/>
      <c r="BB269" s="191"/>
      <c r="BC269" s="191"/>
      <c r="BD269" s="191"/>
      <c r="BE269" s="191"/>
      <c r="BF269" s="191"/>
      <c r="BG269" s="191"/>
    </row>
    <row r="270" spans="1:59" ht="21">
      <c r="A270" s="1258">
        <v>230</v>
      </c>
      <c r="B270" s="1189" t="s">
        <v>1762</v>
      </c>
      <c r="C270" s="1190">
        <v>0.64</v>
      </c>
      <c r="D270" s="1257"/>
      <c r="E270" s="1017">
        <f t="shared" si="13"/>
        <v>1862.0800000000027</v>
      </c>
      <c r="F270" s="1018">
        <f t="shared" si="12"/>
        <v>2313.9199999999973</v>
      </c>
      <c r="G270" s="1018">
        <f t="shared" si="14"/>
        <v>2314.5599999999977</v>
      </c>
      <c r="H270" s="1019"/>
      <c r="I270" s="1017">
        <f t="shared" si="15"/>
        <v>14.461528491974315</v>
      </c>
      <c r="J270" s="191"/>
      <c r="K270" s="191"/>
      <c r="L270" s="191"/>
      <c r="M270" s="191"/>
      <c r="N270" s="191"/>
      <c r="O270" s="191"/>
      <c r="P270" s="191"/>
      <c r="Q270" s="191"/>
      <c r="R270" s="191"/>
      <c r="S270" s="191"/>
      <c r="T270" s="191"/>
      <c r="U270" s="191"/>
      <c r="V270" s="191"/>
      <c r="W270" s="191"/>
      <c r="X270" s="191"/>
      <c r="Y270" s="191"/>
      <c r="Z270" s="191"/>
      <c r="AA270" s="191"/>
      <c r="AB270" s="191"/>
      <c r="AC270" s="191"/>
      <c r="AD270" s="191"/>
      <c r="AE270" s="191"/>
      <c r="AF270" s="191"/>
      <c r="AG270" s="191"/>
      <c r="AH270" s="191"/>
      <c r="AI270" s="191"/>
      <c r="AJ270" s="191"/>
      <c r="AK270" s="191"/>
      <c r="AL270" s="191"/>
      <c r="AM270" s="191"/>
      <c r="AN270" s="191"/>
      <c r="AO270" s="191"/>
      <c r="AP270" s="191"/>
      <c r="AQ270" s="191"/>
      <c r="AR270" s="191"/>
      <c r="AS270" s="191"/>
      <c r="AT270" s="191"/>
      <c r="AU270" s="191"/>
      <c r="AV270" s="191"/>
      <c r="AW270" s="191"/>
      <c r="AX270" s="191"/>
      <c r="AY270" s="191"/>
      <c r="AZ270" s="191"/>
      <c r="BA270" s="191"/>
      <c r="BB270" s="191"/>
      <c r="BC270" s="191"/>
      <c r="BD270" s="191"/>
      <c r="BE270" s="191"/>
      <c r="BF270" s="191"/>
      <c r="BG270" s="191"/>
    </row>
    <row r="271" spans="1:59">
      <c r="A271" s="1258">
        <v>231</v>
      </c>
      <c r="B271" s="1188" t="s">
        <v>1728</v>
      </c>
      <c r="C271" s="1166">
        <v>11.49</v>
      </c>
      <c r="D271" s="1257"/>
      <c r="E271" s="1017">
        <f t="shared" si="13"/>
        <v>1873.5700000000027</v>
      </c>
      <c r="F271" s="1018">
        <f t="shared" si="12"/>
        <v>2302.4299999999976</v>
      </c>
      <c r="G271" s="1018">
        <f t="shared" si="14"/>
        <v>2313.9199999999973</v>
      </c>
      <c r="H271" s="1019"/>
      <c r="I271" s="1017">
        <f t="shared" si="15"/>
        <v>14.550978356247647</v>
      </c>
      <c r="J271" s="191"/>
      <c r="K271" s="191"/>
      <c r="L271" s="191"/>
      <c r="M271" s="191"/>
      <c r="N271" s="191"/>
      <c r="O271" s="191"/>
      <c r="P271" s="191"/>
      <c r="Q271" s="191"/>
      <c r="R271" s="191"/>
      <c r="S271" s="191"/>
      <c r="T271" s="191"/>
      <c r="U271" s="191"/>
      <c r="V271" s="191"/>
      <c r="W271" s="191"/>
      <c r="X271" s="191"/>
      <c r="Y271" s="191"/>
      <c r="Z271" s="191"/>
      <c r="AA271" s="191"/>
      <c r="AB271" s="191"/>
      <c r="AC271" s="191"/>
      <c r="AD271" s="191"/>
      <c r="AE271" s="191"/>
      <c r="AF271" s="191"/>
      <c r="AG271" s="191"/>
      <c r="AH271" s="191"/>
      <c r="AI271" s="191"/>
      <c r="AJ271" s="191"/>
      <c r="AK271" s="191"/>
      <c r="AL271" s="191"/>
      <c r="AM271" s="191"/>
      <c r="AN271" s="191"/>
      <c r="AO271" s="191"/>
      <c r="AP271" s="191"/>
      <c r="AQ271" s="191"/>
      <c r="AR271" s="191"/>
      <c r="AS271" s="191"/>
      <c r="AT271" s="191"/>
      <c r="AU271" s="191"/>
      <c r="AV271" s="191"/>
      <c r="AW271" s="191"/>
      <c r="AX271" s="191"/>
      <c r="AY271" s="191"/>
      <c r="AZ271" s="191"/>
      <c r="BA271" s="191"/>
      <c r="BB271" s="191"/>
      <c r="BC271" s="191"/>
      <c r="BD271" s="191"/>
      <c r="BE271" s="191"/>
      <c r="BF271" s="191"/>
      <c r="BG271" s="191"/>
    </row>
    <row r="272" spans="1:59">
      <c r="A272" s="1258">
        <v>232</v>
      </c>
      <c r="B272" s="1188" t="s">
        <v>1728</v>
      </c>
      <c r="C272" s="1166">
        <v>11.51</v>
      </c>
      <c r="D272" s="1257"/>
      <c r="E272" s="1017">
        <f t="shared" si="13"/>
        <v>1885.0800000000027</v>
      </c>
      <c r="F272" s="1018">
        <f t="shared" si="12"/>
        <v>2290.9199999999973</v>
      </c>
      <c r="G272" s="1018">
        <f t="shared" si="14"/>
        <v>2302.4299999999976</v>
      </c>
      <c r="H272" s="1019"/>
      <c r="I272" s="1017">
        <f t="shared" si="15"/>
        <v>14.640583920893953</v>
      </c>
      <c r="J272" s="191"/>
      <c r="K272" s="191"/>
      <c r="L272" s="191"/>
      <c r="M272" s="191"/>
      <c r="N272" s="191"/>
      <c r="O272" s="191"/>
      <c r="P272" s="191"/>
      <c r="Q272" s="191"/>
      <c r="R272" s="191"/>
      <c r="S272" s="191"/>
      <c r="T272" s="191"/>
      <c r="U272" s="191"/>
      <c r="V272" s="191"/>
      <c r="W272" s="191"/>
      <c r="X272" s="191"/>
      <c r="Y272" s="191"/>
      <c r="Z272" s="191"/>
      <c r="AA272" s="191"/>
      <c r="AB272" s="191"/>
      <c r="AC272" s="191"/>
      <c r="AD272" s="191"/>
      <c r="AE272" s="191"/>
      <c r="AF272" s="191"/>
      <c r="AG272" s="191"/>
      <c r="AH272" s="191"/>
      <c r="AI272" s="191"/>
      <c r="AJ272" s="191"/>
      <c r="AK272" s="191"/>
      <c r="AL272" s="191"/>
      <c r="AM272" s="191"/>
      <c r="AN272" s="191"/>
      <c r="AO272" s="191"/>
      <c r="AP272" s="191"/>
      <c r="AQ272" s="191"/>
      <c r="AR272" s="191"/>
      <c r="AS272" s="191"/>
      <c r="AT272" s="191"/>
      <c r="AU272" s="191"/>
      <c r="AV272" s="191"/>
      <c r="AW272" s="191"/>
      <c r="AX272" s="191"/>
      <c r="AY272" s="191"/>
      <c r="AZ272" s="191"/>
      <c r="BA272" s="191"/>
      <c r="BB272" s="191"/>
      <c r="BC272" s="191"/>
      <c r="BD272" s="191"/>
      <c r="BE272" s="191"/>
      <c r="BF272" s="191"/>
      <c r="BG272" s="191"/>
    </row>
    <row r="273" spans="1:59" ht="21">
      <c r="A273" s="1258">
        <v>233</v>
      </c>
      <c r="B273" s="1187" t="s">
        <v>1727</v>
      </c>
      <c r="C273" s="1168">
        <v>0.74</v>
      </c>
      <c r="D273" s="1257"/>
      <c r="E273" s="1017">
        <f t="shared" si="13"/>
        <v>1885.8200000000027</v>
      </c>
      <c r="F273" s="1018">
        <f t="shared" si="12"/>
        <v>2290.1799999999976</v>
      </c>
      <c r="G273" s="1018">
        <f t="shared" si="14"/>
        <v>2290.9199999999973</v>
      </c>
      <c r="H273" s="1019"/>
      <c r="I273" s="1017">
        <f t="shared" si="15"/>
        <v>14.646344834693975</v>
      </c>
      <c r="J273" s="191"/>
      <c r="K273" s="191"/>
      <c r="L273" s="191"/>
      <c r="M273" s="191"/>
      <c r="N273" s="191"/>
      <c r="O273" s="191"/>
      <c r="P273" s="191"/>
      <c r="Q273" s="191"/>
      <c r="R273" s="191"/>
      <c r="S273" s="191"/>
      <c r="T273" s="191"/>
      <c r="U273" s="191"/>
      <c r="V273" s="191"/>
      <c r="W273" s="191"/>
      <c r="X273" s="191"/>
      <c r="Y273" s="191"/>
      <c r="Z273" s="191"/>
      <c r="AA273" s="191"/>
      <c r="AB273" s="191"/>
      <c r="AC273" s="191"/>
      <c r="AD273" s="191"/>
      <c r="AE273" s="191"/>
      <c r="AF273" s="191"/>
      <c r="AG273" s="191"/>
      <c r="AH273" s="191"/>
      <c r="AI273" s="191"/>
      <c r="AJ273" s="191"/>
      <c r="AK273" s="191"/>
      <c r="AL273" s="191"/>
      <c r="AM273" s="191"/>
      <c r="AN273" s="191"/>
      <c r="AO273" s="191"/>
      <c r="AP273" s="191"/>
      <c r="AQ273" s="191"/>
      <c r="AR273" s="191"/>
      <c r="AS273" s="191"/>
      <c r="AT273" s="191"/>
      <c r="AU273" s="191"/>
      <c r="AV273" s="191"/>
      <c r="AW273" s="191"/>
      <c r="AX273" s="191"/>
      <c r="AY273" s="191"/>
      <c r="AZ273" s="191"/>
      <c r="BA273" s="191"/>
      <c r="BB273" s="191"/>
      <c r="BC273" s="191"/>
      <c r="BD273" s="191"/>
      <c r="BE273" s="191"/>
      <c r="BF273" s="191"/>
      <c r="BG273" s="191"/>
    </row>
    <row r="274" spans="1:59">
      <c r="A274" s="1258">
        <v>234</v>
      </c>
      <c r="B274" s="1188" t="s">
        <v>1728</v>
      </c>
      <c r="C274" s="1166">
        <v>11.4</v>
      </c>
      <c r="D274" s="1257"/>
      <c r="E274" s="1017">
        <f t="shared" si="13"/>
        <v>1897.2200000000028</v>
      </c>
      <c r="F274" s="1018">
        <f t="shared" si="12"/>
        <v>2278.779999999997</v>
      </c>
      <c r="G274" s="1018">
        <f t="shared" si="14"/>
        <v>2290.1799999999976</v>
      </c>
      <c r="H274" s="1019"/>
      <c r="I274" s="1017">
        <f t="shared" si="15"/>
        <v>14.735094047288927</v>
      </c>
      <c r="J274" s="191"/>
      <c r="K274" s="191"/>
      <c r="L274" s="191"/>
      <c r="M274" s="191"/>
      <c r="N274" s="191"/>
      <c r="O274" s="191"/>
      <c r="P274" s="191"/>
      <c r="Q274" s="191"/>
      <c r="R274" s="191"/>
      <c r="S274" s="191"/>
      <c r="T274" s="191"/>
      <c r="U274" s="191"/>
      <c r="V274" s="191"/>
      <c r="W274" s="191"/>
      <c r="X274" s="191"/>
      <c r="Y274" s="191"/>
      <c r="Z274" s="191"/>
      <c r="AA274" s="191"/>
      <c r="AB274" s="191"/>
      <c r="AC274" s="191"/>
      <c r="AD274" s="191"/>
      <c r="AE274" s="191"/>
      <c r="AF274" s="191"/>
      <c r="AG274" s="191"/>
      <c r="AH274" s="191"/>
      <c r="AI274" s="191"/>
      <c r="AJ274" s="191"/>
      <c r="AK274" s="191"/>
      <c r="AL274" s="191"/>
      <c r="AM274" s="191"/>
      <c r="AN274" s="191"/>
      <c r="AO274" s="191"/>
      <c r="AP274" s="191"/>
      <c r="AQ274" s="191"/>
      <c r="AR274" s="191"/>
      <c r="AS274" s="191"/>
      <c r="AT274" s="191"/>
      <c r="AU274" s="191"/>
      <c r="AV274" s="191"/>
      <c r="AW274" s="191"/>
      <c r="AX274" s="191"/>
      <c r="AY274" s="191"/>
      <c r="AZ274" s="191"/>
      <c r="BA274" s="191"/>
      <c r="BB274" s="191"/>
      <c r="BC274" s="191"/>
      <c r="BD274" s="191"/>
      <c r="BE274" s="191"/>
      <c r="BF274" s="191"/>
      <c r="BG274" s="191"/>
    </row>
    <row r="275" spans="1:59">
      <c r="A275" s="1258">
        <v>235</v>
      </c>
      <c r="B275" s="1188" t="s">
        <v>1728</v>
      </c>
      <c r="C275" s="1166">
        <v>11.14</v>
      </c>
      <c r="D275" s="1257"/>
      <c r="E275" s="1017">
        <f t="shared" si="13"/>
        <v>1908.3600000000029</v>
      </c>
      <c r="F275" s="1018">
        <f t="shared" si="12"/>
        <v>2267.6399999999971</v>
      </c>
      <c r="G275" s="1018">
        <f t="shared" si="14"/>
        <v>2278.779999999997</v>
      </c>
      <c r="H275" s="1019"/>
      <c r="I275" s="1017">
        <f t="shared" si="15"/>
        <v>14.821819155035222</v>
      </c>
      <c r="J275" s="191"/>
      <c r="K275" s="191"/>
      <c r="L275" s="191"/>
      <c r="M275" s="191"/>
      <c r="N275" s="191"/>
      <c r="O275" s="191"/>
      <c r="P275" s="191"/>
      <c r="Q275" s="191"/>
      <c r="R275" s="191"/>
      <c r="S275" s="191"/>
      <c r="T275" s="191"/>
      <c r="U275" s="191"/>
      <c r="V275" s="191"/>
      <c r="W275" s="191"/>
      <c r="X275" s="191"/>
      <c r="Y275" s="191"/>
      <c r="Z275" s="191"/>
      <c r="AA275" s="191"/>
      <c r="AB275" s="191"/>
      <c r="AC275" s="191"/>
      <c r="AD275" s="191"/>
      <c r="AE275" s="191"/>
      <c r="AF275" s="191"/>
      <c r="AG275" s="191"/>
      <c r="AH275" s="191"/>
      <c r="AI275" s="191"/>
      <c r="AJ275" s="191"/>
      <c r="AK275" s="191"/>
      <c r="AL275" s="191"/>
      <c r="AM275" s="191"/>
      <c r="AN275" s="191"/>
      <c r="AO275" s="191"/>
      <c r="AP275" s="191"/>
      <c r="AQ275" s="191"/>
      <c r="AR275" s="191"/>
      <c r="AS275" s="191"/>
      <c r="AT275" s="191"/>
      <c r="AU275" s="191"/>
      <c r="AV275" s="191"/>
      <c r="AW275" s="191"/>
      <c r="AX275" s="191"/>
      <c r="AY275" s="191"/>
      <c r="AZ275" s="191"/>
      <c r="BA275" s="191"/>
      <c r="BB275" s="191"/>
      <c r="BC275" s="191"/>
      <c r="BD275" s="191"/>
      <c r="BE275" s="191"/>
      <c r="BF275" s="191"/>
      <c r="BG275" s="191"/>
    </row>
    <row r="276" spans="1:59" ht="21">
      <c r="A276" s="1258">
        <v>236</v>
      </c>
      <c r="B276" s="1189" t="s">
        <v>1763</v>
      </c>
      <c r="C276" s="1167">
        <v>0.64</v>
      </c>
      <c r="D276" s="1257"/>
      <c r="E276" s="1017">
        <f t="shared" si="13"/>
        <v>1909.000000000003</v>
      </c>
      <c r="F276" s="1018">
        <f t="shared" si="12"/>
        <v>2266.9999999999973</v>
      </c>
      <c r="G276" s="1018">
        <f t="shared" si="14"/>
        <v>2267.6399999999971</v>
      </c>
      <c r="H276" s="1019"/>
      <c r="I276" s="1017">
        <f t="shared" si="15"/>
        <v>14.826801566970376</v>
      </c>
      <c r="J276" s="191"/>
      <c r="K276" s="191"/>
      <c r="L276" s="191"/>
      <c r="M276" s="191"/>
      <c r="N276" s="191"/>
      <c r="O276" s="191"/>
      <c r="P276" s="191"/>
      <c r="Q276" s="191"/>
      <c r="R276" s="191"/>
      <c r="S276" s="191"/>
      <c r="T276" s="191"/>
      <c r="U276" s="191"/>
      <c r="V276" s="191"/>
      <c r="W276" s="191"/>
      <c r="X276" s="191"/>
      <c r="Y276" s="191"/>
      <c r="Z276" s="191"/>
      <c r="AA276" s="191"/>
      <c r="AB276" s="191"/>
      <c r="AC276" s="191"/>
      <c r="AD276" s="191"/>
      <c r="AE276" s="191"/>
      <c r="AF276" s="191"/>
      <c r="AG276" s="191"/>
      <c r="AH276" s="191"/>
      <c r="AI276" s="191"/>
      <c r="AJ276" s="191"/>
      <c r="AK276" s="191"/>
      <c r="AL276" s="191"/>
      <c r="AM276" s="191"/>
      <c r="AN276" s="191"/>
      <c r="AO276" s="191"/>
      <c r="AP276" s="191"/>
      <c r="AQ276" s="191"/>
      <c r="AR276" s="191"/>
      <c r="AS276" s="191"/>
      <c r="AT276" s="191"/>
      <c r="AU276" s="191"/>
      <c r="AV276" s="191"/>
      <c r="AW276" s="191"/>
      <c r="AX276" s="191"/>
      <c r="AY276" s="191"/>
      <c r="AZ276" s="191"/>
      <c r="BA276" s="191"/>
      <c r="BB276" s="191"/>
      <c r="BC276" s="191"/>
      <c r="BD276" s="191"/>
      <c r="BE276" s="191"/>
      <c r="BF276" s="191"/>
      <c r="BG276" s="191"/>
    </row>
    <row r="277" spans="1:59">
      <c r="A277" s="1258">
        <v>237</v>
      </c>
      <c r="B277" s="1188" t="s">
        <v>1728</v>
      </c>
      <c r="C277" s="1166">
        <v>11.45</v>
      </c>
      <c r="D277" s="1257"/>
      <c r="E277" s="1017">
        <f t="shared" si="13"/>
        <v>1920.450000000003</v>
      </c>
      <c r="F277" s="1018">
        <f t="shared" si="12"/>
        <v>2255.549999999997</v>
      </c>
      <c r="G277" s="1018">
        <f t="shared" si="14"/>
        <v>2266.9999999999973</v>
      </c>
      <c r="H277" s="1019"/>
      <c r="I277" s="1017">
        <f t="shared" si="15"/>
        <v>14.915940030497762</v>
      </c>
      <c r="J277" s="191"/>
      <c r="K277" s="191"/>
      <c r="L277" s="191"/>
      <c r="M277" s="191"/>
      <c r="N277" s="191"/>
      <c r="O277" s="191"/>
      <c r="P277" s="191"/>
      <c r="Q277" s="191"/>
      <c r="R277" s="191"/>
      <c r="S277" s="191"/>
      <c r="T277" s="191"/>
      <c r="U277" s="191"/>
      <c r="V277" s="191"/>
      <c r="W277" s="191"/>
      <c r="X277" s="191"/>
      <c r="Y277" s="191"/>
      <c r="Z277" s="191"/>
      <c r="AA277" s="191"/>
      <c r="AB277" s="191"/>
      <c r="AC277" s="191"/>
      <c r="AD277" s="191"/>
      <c r="AE277" s="191"/>
      <c r="AF277" s="191"/>
      <c r="AG277" s="191"/>
      <c r="AH277" s="191"/>
      <c r="AI277" s="191"/>
      <c r="AJ277" s="191"/>
      <c r="AK277" s="191"/>
      <c r="AL277" s="191"/>
      <c r="AM277" s="191"/>
      <c r="AN277" s="191"/>
      <c r="AO277" s="191"/>
      <c r="AP277" s="191"/>
      <c r="AQ277" s="191"/>
      <c r="AR277" s="191"/>
      <c r="AS277" s="191"/>
      <c r="AT277" s="191"/>
      <c r="AU277" s="191"/>
      <c r="AV277" s="191"/>
      <c r="AW277" s="191"/>
      <c r="AX277" s="191"/>
      <c r="AY277" s="191"/>
      <c r="AZ277" s="191"/>
      <c r="BA277" s="191"/>
      <c r="BB277" s="191"/>
      <c r="BC277" s="191"/>
      <c r="BD277" s="191"/>
      <c r="BE277" s="191"/>
      <c r="BF277" s="191"/>
      <c r="BG277" s="191"/>
    </row>
    <row r="278" spans="1:59">
      <c r="A278" s="1258">
        <v>238</v>
      </c>
      <c r="B278" s="1188" t="s">
        <v>1728</v>
      </c>
      <c r="C278" s="1166">
        <v>11.52</v>
      </c>
      <c r="D278" s="1257"/>
      <c r="E278" s="1017">
        <f t="shared" si="13"/>
        <v>1931.970000000003</v>
      </c>
      <c r="F278" s="1018">
        <f t="shared" si="12"/>
        <v>2244.029999999997</v>
      </c>
      <c r="G278" s="1018">
        <f t="shared" si="14"/>
        <v>2255.549999999997</v>
      </c>
      <c r="H278" s="1019"/>
      <c r="I278" s="1017">
        <f t="shared" si="15"/>
        <v>15.005623445330555</v>
      </c>
      <c r="J278" s="191"/>
      <c r="K278" s="191"/>
      <c r="L278" s="191"/>
      <c r="M278" s="191"/>
      <c r="N278" s="191"/>
      <c r="O278" s="191"/>
      <c r="P278" s="191"/>
      <c r="Q278" s="191"/>
      <c r="R278" s="191"/>
      <c r="S278" s="191"/>
      <c r="T278" s="191"/>
      <c r="U278" s="191"/>
      <c r="V278" s="191"/>
      <c r="W278" s="191"/>
      <c r="X278" s="191"/>
      <c r="Y278" s="191"/>
      <c r="Z278" s="191"/>
      <c r="AA278" s="191"/>
      <c r="AB278" s="191"/>
      <c r="AC278" s="191"/>
      <c r="AD278" s="191"/>
      <c r="AE278" s="191"/>
      <c r="AF278" s="191"/>
      <c r="AG278" s="191"/>
      <c r="AH278" s="191"/>
      <c r="AI278" s="191"/>
      <c r="AJ278" s="191"/>
      <c r="AK278" s="191"/>
      <c r="AL278" s="191"/>
      <c r="AM278" s="191"/>
      <c r="AN278" s="191"/>
      <c r="AO278" s="191"/>
      <c r="AP278" s="191"/>
      <c r="AQ278" s="191"/>
      <c r="AR278" s="191"/>
      <c r="AS278" s="191"/>
      <c r="AT278" s="191"/>
      <c r="AU278" s="191"/>
      <c r="AV278" s="191"/>
      <c r="AW278" s="191"/>
      <c r="AX278" s="191"/>
      <c r="AY278" s="191"/>
      <c r="AZ278" s="191"/>
      <c r="BA278" s="191"/>
      <c r="BB278" s="191"/>
      <c r="BC278" s="191"/>
      <c r="BD278" s="191"/>
      <c r="BE278" s="191"/>
      <c r="BF278" s="191"/>
      <c r="BG278" s="191"/>
    </row>
    <row r="279" spans="1:59">
      <c r="A279" s="1258">
        <v>239</v>
      </c>
      <c r="B279" s="1188" t="s">
        <v>1728</v>
      </c>
      <c r="C279" s="1166">
        <v>11.62</v>
      </c>
      <c r="D279" s="1257"/>
      <c r="E279" s="1017">
        <f t="shared" si="13"/>
        <v>1943.5900000000029</v>
      </c>
      <c r="F279" s="1018">
        <f t="shared" si="12"/>
        <v>2232.4099999999971</v>
      </c>
      <c r="G279" s="1018">
        <f t="shared" si="14"/>
        <v>2244.029999999997</v>
      </c>
      <c r="H279" s="1019"/>
      <c r="I279" s="1017">
        <f t="shared" si="15"/>
        <v>15.096085362028216</v>
      </c>
      <c r="J279" s="191"/>
      <c r="K279" s="191"/>
      <c r="L279" s="191"/>
      <c r="M279" s="191"/>
      <c r="N279" s="191"/>
      <c r="O279" s="191"/>
      <c r="P279" s="191"/>
      <c r="Q279" s="191"/>
      <c r="R279" s="191"/>
      <c r="S279" s="191"/>
      <c r="T279" s="191"/>
      <c r="U279" s="191"/>
      <c r="V279" s="191"/>
      <c r="W279" s="191"/>
      <c r="X279" s="191"/>
      <c r="Y279" s="191"/>
      <c r="Z279" s="191"/>
      <c r="AA279" s="191"/>
      <c r="AB279" s="191"/>
      <c r="AC279" s="191"/>
      <c r="AD279" s="191"/>
      <c r="AE279" s="191"/>
      <c r="AF279" s="191"/>
      <c r="AG279" s="191"/>
      <c r="AH279" s="191"/>
      <c r="AI279" s="191"/>
      <c r="AJ279" s="191"/>
      <c r="AK279" s="191"/>
      <c r="AL279" s="191"/>
      <c r="AM279" s="191"/>
      <c r="AN279" s="191"/>
      <c r="AO279" s="191"/>
      <c r="AP279" s="191"/>
      <c r="AQ279" s="191"/>
      <c r="AR279" s="191"/>
      <c r="AS279" s="191"/>
      <c r="AT279" s="191"/>
      <c r="AU279" s="191"/>
      <c r="AV279" s="191"/>
      <c r="AW279" s="191"/>
      <c r="AX279" s="191"/>
      <c r="AY279" s="191"/>
      <c r="AZ279" s="191"/>
      <c r="BA279" s="191"/>
      <c r="BB279" s="191"/>
      <c r="BC279" s="191"/>
      <c r="BD279" s="191"/>
      <c r="BE279" s="191"/>
      <c r="BF279" s="191"/>
      <c r="BG279" s="191"/>
    </row>
    <row r="280" spans="1:59" ht="21">
      <c r="A280" s="1258">
        <v>240</v>
      </c>
      <c r="B280" s="1187" t="s">
        <v>1727</v>
      </c>
      <c r="C280" s="1168">
        <v>0.74</v>
      </c>
      <c r="D280" s="1257"/>
      <c r="E280" s="1017">
        <f t="shared" si="13"/>
        <v>1944.3300000000029</v>
      </c>
      <c r="F280" s="1018">
        <f t="shared" si="12"/>
        <v>2231.6699999999973</v>
      </c>
      <c r="G280" s="1018">
        <f t="shared" si="14"/>
        <v>2232.4099999999971</v>
      </c>
      <c r="H280" s="1019"/>
      <c r="I280" s="1017">
        <f t="shared" si="15"/>
        <v>15.101846275828239</v>
      </c>
      <c r="J280" s="191"/>
      <c r="K280" s="191"/>
      <c r="L280" s="191"/>
      <c r="M280" s="191"/>
      <c r="N280" s="191"/>
      <c r="O280" s="191"/>
      <c r="P280" s="191"/>
      <c r="Q280" s="191"/>
      <c r="R280" s="191"/>
      <c r="S280" s="191"/>
      <c r="T280" s="191"/>
      <c r="U280" s="191"/>
      <c r="V280" s="191"/>
      <c r="W280" s="191"/>
      <c r="X280" s="191"/>
      <c r="Y280" s="191"/>
      <c r="Z280" s="191"/>
      <c r="AA280" s="191"/>
      <c r="AB280" s="191"/>
      <c r="AC280" s="191"/>
      <c r="AD280" s="191"/>
      <c r="AE280" s="191"/>
      <c r="AF280" s="191"/>
      <c r="AG280" s="191"/>
      <c r="AH280" s="191"/>
      <c r="AI280" s="191"/>
      <c r="AJ280" s="191"/>
      <c r="AK280" s="191"/>
      <c r="AL280" s="191"/>
      <c r="AM280" s="191"/>
      <c r="AN280" s="191"/>
      <c r="AO280" s="191"/>
      <c r="AP280" s="191"/>
      <c r="AQ280" s="191"/>
      <c r="AR280" s="191"/>
      <c r="AS280" s="191"/>
      <c r="AT280" s="191"/>
      <c r="AU280" s="191"/>
      <c r="AV280" s="191"/>
      <c r="AW280" s="191"/>
      <c r="AX280" s="191"/>
      <c r="AY280" s="191"/>
      <c r="AZ280" s="191"/>
      <c r="BA280" s="191"/>
      <c r="BB280" s="191"/>
      <c r="BC280" s="191"/>
      <c r="BD280" s="191"/>
      <c r="BE280" s="191"/>
      <c r="BF280" s="191"/>
      <c r="BG280" s="191"/>
    </row>
    <row r="281" spans="1:59">
      <c r="A281" s="1258">
        <v>241</v>
      </c>
      <c r="B281" s="1188" t="s">
        <v>1728</v>
      </c>
      <c r="C281" s="1166">
        <v>11.38</v>
      </c>
      <c r="D281" s="1257"/>
      <c r="E281" s="1017">
        <f t="shared" si="13"/>
        <v>1955.710000000003</v>
      </c>
      <c r="F281" s="1018">
        <f t="shared" si="12"/>
        <v>2220.2899999999972</v>
      </c>
      <c r="G281" s="1018">
        <f t="shared" si="14"/>
        <v>2231.6699999999973</v>
      </c>
      <c r="H281" s="1019"/>
      <c r="I281" s="1017">
        <f t="shared" si="15"/>
        <v>15.190439788050217</v>
      </c>
      <c r="J281" s="191"/>
      <c r="K281" s="191"/>
      <c r="L281" s="191"/>
      <c r="M281" s="191"/>
      <c r="N281" s="191"/>
      <c r="O281" s="191"/>
      <c r="P281" s="191"/>
      <c r="Q281" s="191"/>
      <c r="R281" s="191"/>
      <c r="S281" s="191"/>
      <c r="T281" s="191"/>
      <c r="U281" s="191"/>
      <c r="V281" s="191"/>
      <c r="W281" s="191"/>
      <c r="X281" s="191"/>
      <c r="Y281" s="191"/>
      <c r="Z281" s="191"/>
      <c r="AA281" s="191"/>
      <c r="AB281" s="191"/>
      <c r="AC281" s="191"/>
      <c r="AD281" s="191"/>
      <c r="AE281" s="191"/>
      <c r="AF281" s="191"/>
      <c r="AG281" s="191"/>
      <c r="AH281" s="191"/>
      <c r="AI281" s="191"/>
      <c r="AJ281" s="191"/>
      <c r="AK281" s="191"/>
      <c r="AL281" s="191"/>
      <c r="AM281" s="191"/>
      <c r="AN281" s="191"/>
      <c r="AO281" s="191"/>
      <c r="AP281" s="191"/>
      <c r="AQ281" s="191"/>
      <c r="AR281" s="191"/>
      <c r="AS281" s="191"/>
      <c r="AT281" s="191"/>
      <c r="AU281" s="191"/>
      <c r="AV281" s="191"/>
      <c r="AW281" s="191"/>
      <c r="AX281" s="191"/>
      <c r="AY281" s="191"/>
      <c r="AZ281" s="191"/>
      <c r="BA281" s="191"/>
      <c r="BB281" s="191"/>
      <c r="BC281" s="191"/>
      <c r="BD281" s="191"/>
      <c r="BE281" s="191"/>
      <c r="BF281" s="191"/>
      <c r="BG281" s="191"/>
    </row>
    <row r="282" spans="1:59">
      <c r="A282" s="1258">
        <v>242</v>
      </c>
      <c r="B282" s="1188" t="s">
        <v>1728</v>
      </c>
      <c r="C282" s="1166">
        <v>11.08</v>
      </c>
      <c r="D282" s="1257"/>
      <c r="E282" s="1017">
        <f t="shared" si="13"/>
        <v>1966.7900000000029</v>
      </c>
      <c r="F282" s="1018">
        <f t="shared" si="12"/>
        <v>2209.2099999999973</v>
      </c>
      <c r="G282" s="1018">
        <f t="shared" si="14"/>
        <v>2220.2899999999972</v>
      </c>
      <c r="H282" s="1019"/>
      <c r="I282" s="1017">
        <f t="shared" si="15"/>
        <v>15.27669779467759</v>
      </c>
      <c r="J282" s="191"/>
      <c r="K282" s="191"/>
      <c r="L282" s="191"/>
      <c r="M282" s="191"/>
      <c r="N282" s="191"/>
      <c r="O282" s="191"/>
      <c r="P282" s="191"/>
      <c r="Q282" s="191"/>
      <c r="R282" s="191"/>
      <c r="S282" s="191"/>
      <c r="T282" s="191"/>
      <c r="U282" s="191"/>
      <c r="V282" s="191"/>
      <c r="W282" s="191"/>
      <c r="X282" s="191"/>
      <c r="Y282" s="191"/>
      <c r="Z282" s="191"/>
      <c r="AA282" s="191"/>
      <c r="AB282" s="191"/>
      <c r="AC282" s="191"/>
      <c r="AD282" s="191"/>
      <c r="AE282" s="191"/>
      <c r="AF282" s="191"/>
      <c r="AG282" s="191"/>
      <c r="AH282" s="191"/>
      <c r="AI282" s="191"/>
      <c r="AJ282" s="191"/>
      <c r="AK282" s="191"/>
      <c r="AL282" s="191"/>
      <c r="AM282" s="191"/>
      <c r="AN282" s="191"/>
      <c r="AO282" s="191"/>
      <c r="AP282" s="191"/>
      <c r="AQ282" s="191"/>
      <c r="AR282" s="191"/>
      <c r="AS282" s="191"/>
      <c r="AT282" s="191"/>
      <c r="AU282" s="191"/>
      <c r="AV282" s="191"/>
      <c r="AW282" s="191"/>
      <c r="AX282" s="191"/>
      <c r="AY282" s="191"/>
      <c r="AZ282" s="191"/>
      <c r="BA282" s="191"/>
      <c r="BB282" s="191"/>
      <c r="BC282" s="191"/>
      <c r="BD282" s="191"/>
      <c r="BE282" s="191"/>
      <c r="BF282" s="191"/>
      <c r="BG282" s="191"/>
    </row>
    <row r="283" spans="1:59" ht="21">
      <c r="A283" s="1258">
        <v>243</v>
      </c>
      <c r="B283" s="1189" t="s">
        <v>1764</v>
      </c>
      <c r="C283" s="1167">
        <v>0.64</v>
      </c>
      <c r="D283" s="1257"/>
      <c r="E283" s="1017">
        <f t="shared" si="13"/>
        <v>1967.430000000003</v>
      </c>
      <c r="F283" s="1018">
        <f t="shared" si="12"/>
        <v>2208.569999999997</v>
      </c>
      <c r="G283" s="1018">
        <f t="shared" si="14"/>
        <v>2209.2099999999973</v>
      </c>
      <c r="H283" s="1019"/>
      <c r="I283" s="1017">
        <f t="shared" si="15"/>
        <v>15.281680206612744</v>
      </c>
      <c r="J283" s="191"/>
      <c r="K283" s="191"/>
      <c r="L283" s="191"/>
      <c r="M283" s="191"/>
      <c r="N283" s="191"/>
      <c r="O283" s="191"/>
      <c r="P283" s="191"/>
      <c r="Q283" s="191"/>
      <c r="R283" s="191"/>
      <c r="S283" s="191"/>
      <c r="T283" s="191"/>
      <c r="U283" s="191"/>
      <c r="V283" s="191"/>
      <c r="W283" s="191"/>
      <c r="X283" s="191"/>
      <c r="Y283" s="191"/>
      <c r="Z283" s="191"/>
      <c r="AA283" s="191"/>
      <c r="AB283" s="191"/>
      <c r="AC283" s="191"/>
      <c r="AD283" s="191"/>
      <c r="AE283" s="191"/>
      <c r="AF283" s="191"/>
      <c r="AG283" s="191"/>
      <c r="AH283" s="191"/>
      <c r="AI283" s="191"/>
      <c r="AJ283" s="191"/>
      <c r="AK283" s="191"/>
      <c r="AL283" s="191"/>
      <c r="AM283" s="191"/>
      <c r="AN283" s="191"/>
      <c r="AO283" s="191"/>
      <c r="AP283" s="191"/>
      <c r="AQ283" s="191"/>
      <c r="AR283" s="191"/>
      <c r="AS283" s="191"/>
      <c r="AT283" s="191"/>
      <c r="AU283" s="191"/>
      <c r="AV283" s="191"/>
      <c r="AW283" s="191"/>
      <c r="AX283" s="191"/>
      <c r="AY283" s="191"/>
      <c r="AZ283" s="191"/>
      <c r="BA283" s="191"/>
      <c r="BB283" s="191"/>
      <c r="BC283" s="191"/>
      <c r="BD283" s="191"/>
      <c r="BE283" s="191"/>
      <c r="BF283" s="191"/>
      <c r="BG283" s="191"/>
    </row>
    <row r="284" spans="1:59">
      <c r="A284" s="1258">
        <v>244</v>
      </c>
      <c r="B284" s="1188" t="s">
        <v>1728</v>
      </c>
      <c r="C284" s="1166">
        <v>11.5</v>
      </c>
      <c r="D284" s="1257"/>
      <c r="E284" s="1017">
        <f t="shared" si="13"/>
        <v>1978.930000000003</v>
      </c>
      <c r="F284" s="1018">
        <f t="shared" si="12"/>
        <v>2197.069999999997</v>
      </c>
      <c r="G284" s="1018">
        <f t="shared" si="14"/>
        <v>2208.569999999997</v>
      </c>
      <c r="H284" s="1019"/>
      <c r="I284" s="1017">
        <f t="shared" si="15"/>
        <v>15.371207921072564</v>
      </c>
      <c r="J284" s="191"/>
      <c r="K284" s="191"/>
      <c r="L284" s="191"/>
      <c r="M284" s="191"/>
      <c r="N284" s="191"/>
      <c r="O284" s="191"/>
      <c r="P284" s="191"/>
      <c r="Q284" s="191"/>
      <c r="R284" s="191"/>
      <c r="S284" s="191"/>
      <c r="T284" s="191"/>
      <c r="U284" s="191"/>
      <c r="V284" s="191"/>
      <c r="W284" s="191"/>
      <c r="X284" s="191"/>
      <c r="Y284" s="191"/>
      <c r="Z284" s="191"/>
      <c r="AA284" s="191"/>
      <c r="AB284" s="191"/>
      <c r="AC284" s="191"/>
      <c r="AD284" s="191"/>
      <c r="AE284" s="191"/>
      <c r="AF284" s="191"/>
      <c r="AG284" s="191"/>
      <c r="AH284" s="191"/>
      <c r="AI284" s="191"/>
      <c r="AJ284" s="191"/>
      <c r="AK284" s="191"/>
      <c r="AL284" s="191"/>
      <c r="AM284" s="191"/>
      <c r="AN284" s="191"/>
      <c r="AO284" s="191"/>
      <c r="AP284" s="191"/>
      <c r="AQ284" s="191"/>
      <c r="AR284" s="191"/>
      <c r="AS284" s="191"/>
      <c r="AT284" s="191"/>
      <c r="AU284" s="191"/>
      <c r="AV284" s="191"/>
      <c r="AW284" s="191"/>
      <c r="AX284" s="191"/>
      <c r="AY284" s="191"/>
      <c r="AZ284" s="191"/>
      <c r="BA284" s="191"/>
      <c r="BB284" s="191"/>
      <c r="BC284" s="191"/>
      <c r="BD284" s="191"/>
      <c r="BE284" s="191"/>
      <c r="BF284" s="191"/>
      <c r="BG284" s="191"/>
    </row>
    <row r="285" spans="1:59">
      <c r="A285" s="1258">
        <v>245</v>
      </c>
      <c r="B285" s="1188" t="s">
        <v>1728</v>
      </c>
      <c r="C285" s="1166">
        <v>11.47</v>
      </c>
      <c r="D285" s="1257"/>
      <c r="E285" s="1017">
        <f t="shared" si="13"/>
        <v>1990.400000000003</v>
      </c>
      <c r="F285" s="1018">
        <f t="shared" si="12"/>
        <v>2185.5999999999967</v>
      </c>
      <c r="G285" s="1018">
        <f t="shared" si="14"/>
        <v>2197.069999999997</v>
      </c>
      <c r="H285" s="1019"/>
      <c r="I285" s="1017">
        <f t="shared" si="15"/>
        <v>15.460502084972923</v>
      </c>
      <c r="J285" s="191"/>
      <c r="K285" s="191"/>
      <c r="L285" s="191"/>
      <c r="M285" s="191"/>
      <c r="N285" s="191"/>
      <c r="O285" s="191"/>
      <c r="P285" s="191"/>
      <c r="Q285" s="191"/>
      <c r="R285" s="191"/>
      <c r="S285" s="191"/>
      <c r="T285" s="191"/>
      <c r="U285" s="191"/>
      <c r="V285" s="191"/>
      <c r="W285" s="191"/>
      <c r="X285" s="191"/>
      <c r="Y285" s="191"/>
      <c r="Z285" s="191"/>
      <c r="AA285" s="191"/>
      <c r="AB285" s="191"/>
      <c r="AC285" s="191"/>
      <c r="AD285" s="191"/>
      <c r="AE285" s="191"/>
      <c r="AF285" s="191"/>
      <c r="AG285" s="191"/>
      <c r="AH285" s="191"/>
      <c r="AI285" s="191"/>
      <c r="AJ285" s="191"/>
      <c r="AK285" s="191"/>
      <c r="AL285" s="191"/>
      <c r="AM285" s="191"/>
      <c r="AN285" s="191"/>
      <c r="AO285" s="191"/>
      <c r="AP285" s="191"/>
      <c r="AQ285" s="191"/>
      <c r="AR285" s="191"/>
      <c r="AS285" s="191"/>
      <c r="AT285" s="191"/>
      <c r="AU285" s="191"/>
      <c r="AV285" s="191"/>
      <c r="AW285" s="191"/>
      <c r="AX285" s="191"/>
      <c r="AY285" s="191"/>
      <c r="AZ285" s="191"/>
      <c r="BA285" s="191"/>
      <c r="BB285" s="191"/>
      <c r="BC285" s="191"/>
      <c r="BD285" s="191"/>
      <c r="BE285" s="191"/>
      <c r="BF285" s="191"/>
      <c r="BG285" s="191"/>
    </row>
    <row r="286" spans="1:59">
      <c r="A286" s="1258">
        <v>246</v>
      </c>
      <c r="B286" s="1188" t="s">
        <v>1728</v>
      </c>
      <c r="C286" s="1166">
        <v>11.62</v>
      </c>
      <c r="D286" s="1257"/>
      <c r="E286" s="1017">
        <f t="shared" si="13"/>
        <v>2002.0200000000029</v>
      </c>
      <c r="F286" s="1018">
        <f t="shared" si="12"/>
        <v>2173.9799999999968</v>
      </c>
      <c r="G286" s="1018">
        <f t="shared" si="14"/>
        <v>2185.5999999999967</v>
      </c>
      <c r="H286" s="1019"/>
      <c r="I286" s="1017">
        <f t="shared" si="15"/>
        <v>15.550964001670584</v>
      </c>
      <c r="J286" s="191"/>
      <c r="K286" s="191"/>
      <c r="L286" s="191"/>
      <c r="M286" s="191"/>
      <c r="N286" s="191"/>
      <c r="O286" s="191"/>
      <c r="P286" s="191"/>
      <c r="Q286" s="191"/>
      <c r="R286" s="191"/>
      <c r="S286" s="191"/>
      <c r="T286" s="191"/>
      <c r="U286" s="191"/>
      <c r="V286" s="191"/>
      <c r="W286" s="191"/>
      <c r="X286" s="191"/>
      <c r="Y286" s="191"/>
      <c r="Z286" s="191"/>
      <c r="AA286" s="191"/>
      <c r="AB286" s="191"/>
      <c r="AC286" s="191"/>
      <c r="AD286" s="191"/>
      <c r="AE286" s="191"/>
      <c r="AF286" s="191"/>
      <c r="AG286" s="191"/>
      <c r="AH286" s="191"/>
      <c r="AI286" s="191"/>
      <c r="AJ286" s="191"/>
      <c r="AK286" s="191"/>
      <c r="AL286" s="191"/>
      <c r="AM286" s="191"/>
      <c r="AN286" s="191"/>
      <c r="AO286" s="191"/>
      <c r="AP286" s="191"/>
      <c r="AQ286" s="191"/>
      <c r="AR286" s="191"/>
      <c r="AS286" s="191"/>
      <c r="AT286" s="191"/>
      <c r="AU286" s="191"/>
      <c r="AV286" s="191"/>
      <c r="AW286" s="191"/>
      <c r="AX286" s="191"/>
      <c r="AY286" s="191"/>
      <c r="AZ286" s="191"/>
      <c r="BA286" s="191"/>
      <c r="BB286" s="191"/>
      <c r="BC286" s="191"/>
      <c r="BD286" s="191"/>
      <c r="BE286" s="191"/>
      <c r="BF286" s="191"/>
      <c r="BG286" s="191"/>
    </row>
    <row r="287" spans="1:59" ht="21">
      <c r="A287" s="1258">
        <v>247</v>
      </c>
      <c r="B287" s="1187" t="s">
        <v>1727</v>
      </c>
      <c r="C287" s="1168">
        <v>0.74</v>
      </c>
      <c r="D287" s="1257"/>
      <c r="E287" s="1017">
        <f t="shared" si="13"/>
        <v>2002.7600000000029</v>
      </c>
      <c r="F287" s="1018">
        <f t="shared" si="12"/>
        <v>2173.2399999999971</v>
      </c>
      <c r="G287" s="1018">
        <f t="shared" si="14"/>
        <v>2173.9799999999968</v>
      </c>
      <c r="H287" s="1019"/>
      <c r="I287" s="1017">
        <f t="shared" si="15"/>
        <v>15.556724915470607</v>
      </c>
      <c r="J287" s="191"/>
      <c r="K287" s="191"/>
      <c r="L287" s="191"/>
      <c r="M287" s="191"/>
      <c r="N287" s="191"/>
      <c r="O287" s="191"/>
      <c r="P287" s="191"/>
      <c r="Q287" s="191"/>
      <c r="R287" s="191"/>
      <c r="S287" s="191"/>
      <c r="T287" s="191"/>
      <c r="U287" s="191"/>
      <c r="V287" s="191"/>
      <c r="W287" s="191"/>
      <c r="X287" s="191"/>
      <c r="Y287" s="191"/>
      <c r="Z287" s="191"/>
      <c r="AA287" s="191"/>
      <c r="AB287" s="191"/>
      <c r="AC287" s="191"/>
      <c r="AD287" s="191"/>
      <c r="AE287" s="191"/>
      <c r="AF287" s="191"/>
      <c r="AG287" s="191"/>
      <c r="AH287" s="191"/>
      <c r="AI287" s="191"/>
      <c r="AJ287" s="191"/>
      <c r="AK287" s="191"/>
      <c r="AL287" s="191"/>
      <c r="AM287" s="191"/>
      <c r="AN287" s="191"/>
      <c r="AO287" s="191"/>
      <c r="AP287" s="191"/>
      <c r="AQ287" s="191"/>
      <c r="AR287" s="191"/>
      <c r="AS287" s="191"/>
      <c r="AT287" s="191"/>
      <c r="AU287" s="191"/>
      <c r="AV287" s="191"/>
      <c r="AW287" s="191"/>
      <c r="AX287" s="191"/>
      <c r="AY287" s="191"/>
      <c r="AZ287" s="191"/>
      <c r="BA287" s="191"/>
      <c r="BB287" s="191"/>
      <c r="BC287" s="191"/>
      <c r="BD287" s="191"/>
      <c r="BE287" s="191"/>
      <c r="BF287" s="191"/>
      <c r="BG287" s="191"/>
    </row>
    <row r="288" spans="1:59">
      <c r="A288" s="1258">
        <v>248</v>
      </c>
      <c r="B288" s="1188" t="s">
        <v>1728</v>
      </c>
      <c r="C288" s="1166">
        <v>11.45</v>
      </c>
      <c r="D288" s="1257"/>
      <c r="E288" s="1017">
        <f t="shared" si="13"/>
        <v>2014.210000000003</v>
      </c>
      <c r="F288" s="1018">
        <f t="shared" si="12"/>
        <v>2161.7899999999972</v>
      </c>
      <c r="G288" s="1018">
        <f t="shared" si="14"/>
        <v>2173.2399999999971</v>
      </c>
      <c r="H288" s="1019"/>
      <c r="I288" s="1017">
        <f t="shared" si="15"/>
        <v>15.645863378997992</v>
      </c>
      <c r="J288" s="191"/>
      <c r="K288" s="191"/>
      <c r="L288" s="191"/>
      <c r="M288" s="191"/>
      <c r="N288" s="191"/>
      <c r="O288" s="191"/>
      <c r="P288" s="191"/>
      <c r="Q288" s="191"/>
      <c r="R288" s="191"/>
      <c r="S288" s="191"/>
      <c r="T288" s="191"/>
      <c r="U288" s="191"/>
      <c r="V288" s="191"/>
      <c r="W288" s="191"/>
      <c r="X288" s="191"/>
      <c r="Y288" s="191"/>
      <c r="Z288" s="191"/>
      <c r="AA288" s="191"/>
      <c r="AB288" s="191"/>
      <c r="AC288" s="191"/>
      <c r="AD288" s="191"/>
      <c r="AE288" s="191"/>
      <c r="AF288" s="191"/>
      <c r="AG288" s="191"/>
      <c r="AH288" s="191"/>
      <c r="AI288" s="191"/>
      <c r="AJ288" s="191"/>
      <c r="AK288" s="191"/>
      <c r="AL288" s="191"/>
      <c r="AM288" s="191"/>
      <c r="AN288" s="191"/>
      <c r="AO288" s="191"/>
      <c r="AP288" s="191"/>
      <c r="AQ288" s="191"/>
      <c r="AR288" s="191"/>
      <c r="AS288" s="191"/>
      <c r="AT288" s="191"/>
      <c r="AU288" s="191"/>
      <c r="AV288" s="191"/>
      <c r="AW288" s="191"/>
      <c r="AX288" s="191"/>
      <c r="AY288" s="191"/>
      <c r="AZ288" s="191"/>
      <c r="BA288" s="191"/>
      <c r="BB288" s="191"/>
      <c r="BC288" s="191"/>
      <c r="BD288" s="191"/>
      <c r="BE288" s="191"/>
      <c r="BF288" s="191"/>
      <c r="BG288" s="191"/>
    </row>
    <row r="289" spans="1:59">
      <c r="A289" s="1258">
        <v>249</v>
      </c>
      <c r="B289" s="1188" t="s">
        <v>1728</v>
      </c>
      <c r="C289" s="1166">
        <v>11.08</v>
      </c>
      <c r="D289" s="1257"/>
      <c r="E289" s="1017">
        <f t="shared" si="13"/>
        <v>2025.2900000000029</v>
      </c>
      <c r="F289" s="1018">
        <f t="shared" si="12"/>
        <v>2150.7099999999973</v>
      </c>
      <c r="G289" s="1018">
        <f t="shared" si="14"/>
        <v>2161.7899999999972</v>
      </c>
      <c r="H289" s="1019"/>
      <c r="I289" s="1017">
        <f t="shared" si="15"/>
        <v>15.732121385625366</v>
      </c>
      <c r="J289" s="191"/>
      <c r="K289" s="191"/>
      <c r="L289" s="191"/>
      <c r="M289" s="191"/>
      <c r="N289" s="191"/>
      <c r="O289" s="191"/>
      <c r="P289" s="191"/>
      <c r="Q289" s="191"/>
      <c r="R289" s="191"/>
      <c r="S289" s="191"/>
      <c r="T289" s="191"/>
      <c r="U289" s="191"/>
      <c r="V289" s="191"/>
      <c r="W289" s="191"/>
      <c r="X289" s="191"/>
      <c r="Y289" s="191"/>
      <c r="Z289" s="191"/>
      <c r="AA289" s="191"/>
      <c r="AB289" s="191"/>
      <c r="AC289" s="191"/>
      <c r="AD289" s="191"/>
      <c r="AE289" s="191"/>
      <c r="AF289" s="191"/>
      <c r="AG289" s="191"/>
      <c r="AH289" s="191"/>
      <c r="AI289" s="191"/>
      <c r="AJ289" s="191"/>
      <c r="AK289" s="191"/>
      <c r="AL289" s="191"/>
      <c r="AM289" s="191"/>
      <c r="AN289" s="191"/>
      <c r="AO289" s="191"/>
      <c r="AP289" s="191"/>
      <c r="AQ289" s="191"/>
      <c r="AR289" s="191"/>
      <c r="AS289" s="191"/>
      <c r="AT289" s="191"/>
      <c r="AU289" s="191"/>
      <c r="AV289" s="191"/>
      <c r="AW289" s="191"/>
      <c r="AX289" s="191"/>
      <c r="AY289" s="191"/>
      <c r="AZ289" s="191"/>
      <c r="BA289" s="191"/>
      <c r="BB289" s="191"/>
      <c r="BC289" s="191"/>
      <c r="BD289" s="191"/>
      <c r="BE289" s="191"/>
      <c r="BF289" s="191"/>
      <c r="BG289" s="191"/>
    </row>
    <row r="290" spans="1:59" ht="21">
      <c r="A290" s="1258">
        <v>250</v>
      </c>
      <c r="B290" s="1189" t="s">
        <v>1765</v>
      </c>
      <c r="C290" s="1167">
        <v>0.64</v>
      </c>
      <c r="D290" s="1257"/>
      <c r="E290" s="1017">
        <f t="shared" si="13"/>
        <v>2025.930000000003</v>
      </c>
      <c r="F290" s="1018">
        <f t="shared" si="12"/>
        <v>2150.069999999997</v>
      </c>
      <c r="G290" s="1018">
        <f t="shared" si="14"/>
        <v>2150.7099999999973</v>
      </c>
      <c r="H290" s="1019"/>
      <c r="I290" s="1017">
        <f t="shared" si="15"/>
        <v>15.73710379756052</v>
      </c>
      <c r="J290" s="191"/>
      <c r="K290" s="191"/>
      <c r="L290" s="191"/>
      <c r="M290" s="191"/>
      <c r="N290" s="191"/>
      <c r="O290" s="191"/>
      <c r="P290" s="191"/>
      <c r="Q290" s="191"/>
      <c r="R290" s="191"/>
      <c r="S290" s="191"/>
      <c r="T290" s="191"/>
      <c r="U290" s="191"/>
      <c r="V290" s="191"/>
      <c r="W290" s="191"/>
      <c r="X290" s="191"/>
      <c r="Y290" s="191"/>
      <c r="Z290" s="191"/>
      <c r="AA290" s="191"/>
      <c r="AB290" s="191"/>
      <c r="AC290" s="191"/>
      <c r="AD290" s="191"/>
      <c r="AE290" s="191"/>
      <c r="AF290" s="191"/>
      <c r="AG290" s="191"/>
      <c r="AH290" s="191"/>
      <c r="AI290" s="191"/>
      <c r="AJ290" s="191"/>
      <c r="AK290" s="191"/>
      <c r="AL290" s="191"/>
      <c r="AM290" s="191"/>
      <c r="AN290" s="191"/>
      <c r="AO290" s="191"/>
      <c r="AP290" s="191"/>
      <c r="AQ290" s="191"/>
      <c r="AR290" s="191"/>
      <c r="AS290" s="191"/>
      <c r="AT290" s="191"/>
      <c r="AU290" s="191"/>
      <c r="AV290" s="191"/>
      <c r="AW290" s="191"/>
      <c r="AX290" s="191"/>
      <c r="AY290" s="191"/>
      <c r="AZ290" s="191"/>
      <c r="BA290" s="191"/>
      <c r="BB290" s="191"/>
      <c r="BC290" s="191"/>
      <c r="BD290" s="191"/>
      <c r="BE290" s="191"/>
      <c r="BF290" s="191"/>
      <c r="BG290" s="191"/>
    </row>
    <row r="291" spans="1:59">
      <c r="A291" s="1258">
        <v>251</v>
      </c>
      <c r="B291" s="1188" t="s">
        <v>1728</v>
      </c>
      <c r="C291" s="1166">
        <v>11.41</v>
      </c>
      <c r="D291" s="1257"/>
      <c r="E291" s="1017">
        <f t="shared" si="13"/>
        <v>2037.3400000000031</v>
      </c>
      <c r="F291" s="1018">
        <f t="shared" si="12"/>
        <v>2138.6599999999971</v>
      </c>
      <c r="G291" s="1018">
        <f t="shared" si="14"/>
        <v>2150.069999999997</v>
      </c>
      <c r="H291" s="1019"/>
      <c r="I291" s="1017">
        <f t="shared" si="15"/>
        <v>15.825930860341959</v>
      </c>
      <c r="J291" s="191"/>
      <c r="K291" s="191"/>
      <c r="L291" s="191"/>
      <c r="M291" s="191"/>
      <c r="N291" s="191"/>
      <c r="O291" s="191"/>
      <c r="P291" s="191"/>
      <c r="Q291" s="191"/>
      <c r="R291" s="191"/>
      <c r="S291" s="191"/>
      <c r="T291" s="191"/>
      <c r="U291" s="191"/>
      <c r="V291" s="191"/>
      <c r="W291" s="191"/>
      <c r="X291" s="191"/>
      <c r="Y291" s="191"/>
      <c r="Z291" s="191"/>
      <c r="AA291" s="191"/>
      <c r="AB291" s="191"/>
      <c r="AC291" s="191"/>
      <c r="AD291" s="191"/>
      <c r="AE291" s="191"/>
      <c r="AF291" s="191"/>
      <c r="AG291" s="191"/>
      <c r="AH291" s="191"/>
      <c r="AI291" s="191"/>
      <c r="AJ291" s="191"/>
      <c r="AK291" s="191"/>
      <c r="AL291" s="191"/>
      <c r="AM291" s="191"/>
      <c r="AN291" s="191"/>
      <c r="AO291" s="191"/>
      <c r="AP291" s="191"/>
      <c r="AQ291" s="191"/>
      <c r="AR291" s="191"/>
      <c r="AS291" s="191"/>
      <c r="AT291" s="191"/>
      <c r="AU291" s="191"/>
      <c r="AV291" s="191"/>
      <c r="AW291" s="191"/>
      <c r="AX291" s="191"/>
      <c r="AY291" s="191"/>
      <c r="AZ291" s="191"/>
      <c r="BA291" s="191"/>
      <c r="BB291" s="191"/>
      <c r="BC291" s="191"/>
      <c r="BD291" s="191"/>
      <c r="BE291" s="191"/>
      <c r="BF291" s="191"/>
      <c r="BG291" s="191"/>
    </row>
    <row r="292" spans="1:59">
      <c r="A292" s="1258">
        <v>252</v>
      </c>
      <c r="B292" s="1188" t="s">
        <v>1728</v>
      </c>
      <c r="C292" s="1166">
        <v>11.47</v>
      </c>
      <c r="D292" s="1257"/>
      <c r="E292" s="1017">
        <f t="shared" si="13"/>
        <v>2048.8100000000031</v>
      </c>
      <c r="F292" s="1018">
        <f t="shared" si="12"/>
        <v>2127.1899999999969</v>
      </c>
      <c r="G292" s="1018">
        <f t="shared" si="14"/>
        <v>2138.6599999999971</v>
      </c>
      <c r="H292" s="1019"/>
      <c r="I292" s="1017">
        <f t="shared" si="15"/>
        <v>15.915225024242318</v>
      </c>
      <c r="J292" s="191"/>
      <c r="K292" s="191"/>
      <c r="L292" s="191"/>
      <c r="M292" s="191"/>
      <c r="N292" s="191"/>
      <c r="O292" s="191"/>
      <c r="P292" s="191"/>
      <c r="Q292" s="191"/>
      <c r="R292" s="191"/>
      <c r="S292" s="191"/>
      <c r="T292" s="191"/>
      <c r="U292" s="191"/>
      <c r="V292" s="191"/>
      <c r="W292" s="191"/>
      <c r="X292" s="191"/>
      <c r="Y292" s="191"/>
      <c r="Z292" s="191"/>
      <c r="AA292" s="191"/>
      <c r="AB292" s="191"/>
      <c r="AC292" s="191"/>
      <c r="AD292" s="191"/>
      <c r="AE292" s="191"/>
      <c r="AF292" s="191"/>
      <c r="AG292" s="191"/>
      <c r="AH292" s="191"/>
      <c r="AI292" s="191"/>
      <c r="AJ292" s="191"/>
      <c r="AK292" s="191"/>
      <c r="AL292" s="191"/>
      <c r="AM292" s="191"/>
      <c r="AN292" s="191"/>
      <c r="AO292" s="191"/>
      <c r="AP292" s="191"/>
      <c r="AQ292" s="191"/>
      <c r="AR292" s="191"/>
      <c r="AS292" s="191"/>
      <c r="AT292" s="191"/>
      <c r="AU292" s="191"/>
      <c r="AV292" s="191"/>
      <c r="AW292" s="191"/>
      <c r="AX292" s="191"/>
      <c r="AY292" s="191"/>
      <c r="AZ292" s="191"/>
      <c r="BA292" s="191"/>
      <c r="BB292" s="191"/>
      <c r="BC292" s="191"/>
      <c r="BD292" s="191"/>
      <c r="BE292" s="191"/>
      <c r="BF292" s="191"/>
      <c r="BG292" s="191"/>
    </row>
    <row r="293" spans="1:59" ht="21">
      <c r="A293" s="1258">
        <v>253</v>
      </c>
      <c r="B293" s="1187" t="s">
        <v>1727</v>
      </c>
      <c r="C293" s="1168">
        <v>0.74</v>
      </c>
      <c r="D293" s="1257"/>
      <c r="E293" s="1017">
        <f t="shared" si="13"/>
        <v>2049.5500000000029</v>
      </c>
      <c r="F293" s="1018">
        <f t="shared" si="12"/>
        <v>2126.4499999999971</v>
      </c>
      <c r="G293" s="1018">
        <f t="shared" si="14"/>
        <v>2127.1899999999969</v>
      </c>
      <c r="H293" s="1019"/>
      <c r="I293" s="1017">
        <f t="shared" si="15"/>
        <v>15.920985938042341</v>
      </c>
      <c r="J293" s="191"/>
      <c r="K293" s="191"/>
      <c r="L293" s="191"/>
      <c r="M293" s="191"/>
      <c r="N293" s="191"/>
      <c r="O293" s="191"/>
      <c r="P293" s="191"/>
      <c r="Q293" s="191"/>
      <c r="R293" s="191"/>
      <c r="S293" s="191"/>
      <c r="T293" s="191"/>
      <c r="U293" s="191"/>
      <c r="V293" s="191"/>
      <c r="W293" s="191"/>
      <c r="X293" s="191"/>
      <c r="Y293" s="191"/>
      <c r="Z293" s="191"/>
      <c r="AA293" s="191"/>
      <c r="AB293" s="191"/>
      <c r="AC293" s="191"/>
      <c r="AD293" s="191"/>
      <c r="AE293" s="191"/>
      <c r="AF293" s="191"/>
      <c r="AG293" s="191"/>
      <c r="AH293" s="191"/>
      <c r="AI293" s="191"/>
      <c r="AJ293" s="191"/>
      <c r="AK293" s="191"/>
      <c r="AL293" s="191"/>
      <c r="AM293" s="191"/>
      <c r="AN293" s="191"/>
      <c r="AO293" s="191"/>
      <c r="AP293" s="191"/>
      <c r="AQ293" s="191"/>
      <c r="AR293" s="191"/>
      <c r="AS293" s="191"/>
      <c r="AT293" s="191"/>
      <c r="AU293" s="191"/>
      <c r="AV293" s="191"/>
      <c r="AW293" s="191"/>
      <c r="AX293" s="191"/>
      <c r="AY293" s="191"/>
      <c r="AZ293" s="191"/>
      <c r="BA293" s="191"/>
      <c r="BB293" s="191"/>
      <c r="BC293" s="191"/>
      <c r="BD293" s="191"/>
      <c r="BE293" s="191"/>
      <c r="BF293" s="191"/>
      <c r="BG293" s="191"/>
    </row>
    <row r="294" spans="1:59">
      <c r="A294" s="1258">
        <v>254</v>
      </c>
      <c r="B294" s="1188" t="s">
        <v>1728</v>
      </c>
      <c r="C294" s="1166">
        <v>11.49</v>
      </c>
      <c r="D294" s="1257"/>
      <c r="E294" s="1017">
        <f t="shared" si="13"/>
        <v>2061.0400000000027</v>
      </c>
      <c r="F294" s="1018">
        <f t="shared" si="12"/>
        <v>2114.9599999999973</v>
      </c>
      <c r="G294" s="1018">
        <f t="shared" si="14"/>
        <v>2126.4499999999971</v>
      </c>
      <c r="H294" s="1019"/>
      <c r="I294" s="1017">
        <f t="shared" si="15"/>
        <v>16.010435802315673</v>
      </c>
      <c r="J294" s="191"/>
      <c r="K294" s="191"/>
      <c r="L294" s="191"/>
      <c r="M294" s="191"/>
      <c r="N294" s="191"/>
      <c r="O294" s="191"/>
      <c r="P294" s="191"/>
      <c r="Q294" s="191"/>
      <c r="R294" s="191"/>
      <c r="S294" s="191"/>
      <c r="T294" s="191"/>
      <c r="U294" s="191"/>
      <c r="V294" s="191"/>
      <c r="W294" s="191"/>
      <c r="X294" s="191"/>
      <c r="Y294" s="191"/>
      <c r="Z294" s="191"/>
      <c r="AA294" s="191"/>
      <c r="AB294" s="191"/>
      <c r="AC294" s="191"/>
      <c r="AD294" s="191"/>
      <c r="AE294" s="191"/>
      <c r="AF294" s="191"/>
      <c r="AG294" s="191"/>
      <c r="AH294" s="191"/>
      <c r="AI294" s="191"/>
      <c r="AJ294" s="191"/>
      <c r="AK294" s="191"/>
      <c r="AL294" s="191"/>
      <c r="AM294" s="191"/>
      <c r="AN294" s="191"/>
      <c r="AO294" s="191"/>
      <c r="AP294" s="191"/>
      <c r="AQ294" s="191"/>
      <c r="AR294" s="191"/>
      <c r="AS294" s="191"/>
      <c r="AT294" s="191"/>
      <c r="AU294" s="191"/>
      <c r="AV294" s="191"/>
      <c r="AW294" s="191"/>
      <c r="AX294" s="191"/>
      <c r="AY294" s="191"/>
      <c r="AZ294" s="191"/>
      <c r="BA294" s="191"/>
      <c r="BB294" s="191"/>
      <c r="BC294" s="191"/>
      <c r="BD294" s="191"/>
      <c r="BE294" s="191"/>
      <c r="BF294" s="191"/>
      <c r="BG294" s="191"/>
    </row>
    <row r="295" spans="1:59">
      <c r="A295" s="1258">
        <v>255</v>
      </c>
      <c r="B295" s="1188" t="s">
        <v>1728</v>
      </c>
      <c r="C295" s="1166">
        <v>11.63</v>
      </c>
      <c r="D295" s="1257"/>
      <c r="E295" s="1017">
        <f t="shared" si="13"/>
        <v>2072.6700000000028</v>
      </c>
      <c r="F295" s="1018">
        <f t="shared" si="12"/>
        <v>2103.3299999999972</v>
      </c>
      <c r="G295" s="1018">
        <f t="shared" si="14"/>
        <v>2114.9599999999973</v>
      </c>
      <c r="H295" s="1019"/>
      <c r="I295" s="1017">
        <f t="shared" si="15"/>
        <v>16.100975569199822</v>
      </c>
      <c r="J295" s="191"/>
      <c r="K295" s="191"/>
      <c r="L295" s="191"/>
      <c r="M295" s="191"/>
      <c r="N295" s="191"/>
      <c r="O295" s="191"/>
      <c r="P295" s="191"/>
      <c r="Q295" s="191"/>
      <c r="R295" s="191"/>
      <c r="S295" s="191"/>
      <c r="T295" s="191"/>
      <c r="U295" s="191"/>
      <c r="V295" s="191"/>
      <c r="W295" s="191"/>
      <c r="X295" s="191"/>
      <c r="Y295" s="191"/>
      <c r="Z295" s="191"/>
      <c r="AA295" s="191"/>
      <c r="AB295" s="191"/>
      <c r="AC295" s="191"/>
      <c r="AD295" s="191"/>
      <c r="AE295" s="191"/>
      <c r="AF295" s="191"/>
      <c r="AG295" s="191"/>
      <c r="AH295" s="191"/>
      <c r="AI295" s="191"/>
      <c r="AJ295" s="191"/>
      <c r="AK295" s="191"/>
      <c r="AL295" s="191"/>
      <c r="AM295" s="191"/>
      <c r="AN295" s="191"/>
      <c r="AO295" s="191"/>
      <c r="AP295" s="191"/>
      <c r="AQ295" s="191"/>
      <c r="AR295" s="191"/>
      <c r="AS295" s="191"/>
      <c r="AT295" s="191"/>
      <c r="AU295" s="191"/>
      <c r="AV295" s="191"/>
      <c r="AW295" s="191"/>
      <c r="AX295" s="191"/>
      <c r="AY295" s="191"/>
      <c r="AZ295" s="191"/>
      <c r="BA295" s="191"/>
      <c r="BB295" s="191"/>
      <c r="BC295" s="191"/>
      <c r="BD295" s="191"/>
      <c r="BE295" s="191"/>
      <c r="BF295" s="191"/>
      <c r="BG295" s="191"/>
    </row>
    <row r="296" spans="1:59" ht="21">
      <c r="A296" s="1258">
        <v>256</v>
      </c>
      <c r="B296" s="1189" t="s">
        <v>1766</v>
      </c>
      <c r="C296" s="1167">
        <v>0.64</v>
      </c>
      <c r="D296" s="1257"/>
      <c r="E296" s="1017">
        <f t="shared" si="13"/>
        <v>2073.3100000000027</v>
      </c>
      <c r="F296" s="1018">
        <f t="shared" si="12"/>
        <v>2102.6899999999973</v>
      </c>
      <c r="G296" s="1018">
        <f t="shared" si="14"/>
        <v>2103.3299999999972</v>
      </c>
      <c r="H296" s="1019"/>
      <c r="I296" s="1017">
        <f t="shared" si="15"/>
        <v>16.105957981134978</v>
      </c>
      <c r="J296" s="191"/>
      <c r="K296" s="191"/>
      <c r="L296" s="191"/>
      <c r="M296" s="191"/>
      <c r="N296" s="191"/>
      <c r="O296" s="191"/>
      <c r="P296" s="191"/>
      <c r="Q296" s="191"/>
      <c r="R296" s="191"/>
      <c r="S296" s="191"/>
      <c r="T296" s="191"/>
      <c r="U296" s="191"/>
      <c r="V296" s="191"/>
      <c r="W296" s="191"/>
      <c r="X296" s="191"/>
      <c r="Y296" s="191"/>
      <c r="Z296" s="191"/>
      <c r="AA296" s="191"/>
      <c r="AB296" s="191"/>
      <c r="AC296" s="191"/>
      <c r="AD296" s="191"/>
      <c r="AE296" s="191"/>
      <c r="AF296" s="191"/>
      <c r="AG296" s="191"/>
      <c r="AH296" s="191"/>
      <c r="AI296" s="191"/>
      <c r="AJ296" s="191"/>
      <c r="AK296" s="191"/>
      <c r="AL296" s="191"/>
      <c r="AM296" s="191"/>
      <c r="AN296" s="191"/>
      <c r="AO296" s="191"/>
      <c r="AP296" s="191"/>
      <c r="AQ296" s="191"/>
      <c r="AR296" s="191"/>
      <c r="AS296" s="191"/>
      <c r="AT296" s="191"/>
      <c r="AU296" s="191"/>
      <c r="AV296" s="191"/>
      <c r="AW296" s="191"/>
      <c r="AX296" s="191"/>
      <c r="AY296" s="191"/>
      <c r="AZ296" s="191"/>
      <c r="BA296" s="191"/>
      <c r="BB296" s="191"/>
      <c r="BC296" s="191"/>
      <c r="BD296" s="191"/>
      <c r="BE296" s="191"/>
      <c r="BF296" s="191"/>
      <c r="BG296" s="191"/>
    </row>
    <row r="297" spans="1:59">
      <c r="A297" s="1258">
        <v>257</v>
      </c>
      <c r="B297" s="1188" t="s">
        <v>1728</v>
      </c>
      <c r="C297" s="1166">
        <v>11.45</v>
      </c>
      <c r="D297" s="1257"/>
      <c r="E297" s="1017">
        <f t="shared" si="13"/>
        <v>2084.7600000000025</v>
      </c>
      <c r="F297" s="1018">
        <f t="shared" si="12"/>
        <v>2091.2399999999975</v>
      </c>
      <c r="G297" s="1018">
        <f t="shared" si="14"/>
        <v>2102.6899999999973</v>
      </c>
      <c r="H297" s="1019"/>
      <c r="I297" s="1017">
        <f t="shared" si="15"/>
        <v>16.195096444662362</v>
      </c>
      <c r="J297" s="191"/>
      <c r="K297" s="191"/>
      <c r="L297" s="191"/>
      <c r="M297" s="191"/>
      <c r="N297" s="191"/>
      <c r="O297" s="191"/>
      <c r="P297" s="191"/>
      <c r="Q297" s="191"/>
      <c r="R297" s="191"/>
      <c r="S297" s="191"/>
      <c r="T297" s="191"/>
      <c r="U297" s="191"/>
      <c r="V297" s="191"/>
      <c r="W297" s="191"/>
      <c r="X297" s="191"/>
      <c r="Y297" s="191"/>
      <c r="Z297" s="191"/>
      <c r="AA297" s="191"/>
      <c r="AB297" s="191"/>
      <c r="AC297" s="191"/>
      <c r="AD297" s="191"/>
      <c r="AE297" s="191"/>
      <c r="AF297" s="191"/>
      <c r="AG297" s="191"/>
      <c r="AH297" s="191"/>
      <c r="AI297" s="191"/>
      <c r="AJ297" s="191"/>
      <c r="AK297" s="191"/>
      <c r="AL297" s="191"/>
      <c r="AM297" s="191"/>
      <c r="AN297" s="191"/>
      <c r="AO297" s="191"/>
      <c r="AP297" s="191"/>
      <c r="AQ297" s="191"/>
      <c r="AR297" s="191"/>
      <c r="AS297" s="191"/>
      <c r="AT297" s="191"/>
      <c r="AU297" s="191"/>
      <c r="AV297" s="191"/>
      <c r="AW297" s="191"/>
      <c r="AX297" s="191"/>
      <c r="AY297" s="191"/>
      <c r="AZ297" s="191"/>
      <c r="BA297" s="191"/>
      <c r="BB297" s="191"/>
      <c r="BC297" s="191"/>
      <c r="BD297" s="191"/>
      <c r="BE297" s="191"/>
      <c r="BF297" s="191"/>
      <c r="BG297" s="191"/>
    </row>
    <row r="298" spans="1:59">
      <c r="A298" s="1258">
        <v>258</v>
      </c>
      <c r="B298" s="1188" t="s">
        <v>1728</v>
      </c>
      <c r="C298" s="1166">
        <v>11.44</v>
      </c>
      <c r="D298" s="1257"/>
      <c r="E298" s="1017">
        <f t="shared" si="13"/>
        <v>2096.2000000000025</v>
      </c>
      <c r="F298" s="1018">
        <f t="shared" ref="F298:F312" si="16">IF(E298="","",$G$41-E298)</f>
        <v>2079.7999999999975</v>
      </c>
      <c r="G298" s="1018">
        <f t="shared" si="14"/>
        <v>2091.2399999999975</v>
      </c>
      <c r="H298" s="1019"/>
      <c r="I298" s="1017">
        <f t="shared" si="15"/>
        <v>16.28415705800326</v>
      </c>
      <c r="J298" s="191"/>
      <c r="K298" s="191"/>
      <c r="L298" s="191"/>
      <c r="M298" s="191"/>
      <c r="N298" s="191"/>
      <c r="O298" s="191"/>
      <c r="P298" s="191"/>
      <c r="Q298" s="191"/>
      <c r="R298" s="191"/>
      <c r="S298" s="191"/>
      <c r="T298" s="191"/>
      <c r="U298" s="191"/>
      <c r="V298" s="191"/>
      <c r="W298" s="191"/>
      <c r="X298" s="191"/>
      <c r="Y298" s="191"/>
      <c r="Z298" s="191"/>
      <c r="AA298" s="191"/>
      <c r="AB298" s="191"/>
      <c r="AC298" s="191"/>
      <c r="AD298" s="191"/>
      <c r="AE298" s="191"/>
      <c r="AF298" s="191"/>
      <c r="AG298" s="191"/>
      <c r="AH298" s="191"/>
      <c r="AI298" s="191"/>
      <c r="AJ298" s="191"/>
      <c r="AK298" s="191"/>
      <c r="AL298" s="191"/>
      <c r="AM298" s="191"/>
      <c r="AN298" s="191"/>
      <c r="AO298" s="191"/>
      <c r="AP298" s="191"/>
      <c r="AQ298" s="191"/>
      <c r="AR298" s="191"/>
      <c r="AS298" s="191"/>
      <c r="AT298" s="191"/>
      <c r="AU298" s="191"/>
      <c r="AV298" s="191"/>
      <c r="AW298" s="191"/>
      <c r="AX298" s="191"/>
      <c r="AY298" s="191"/>
      <c r="AZ298" s="191"/>
      <c r="BA298" s="191"/>
      <c r="BB298" s="191"/>
      <c r="BC298" s="191"/>
      <c r="BD298" s="191"/>
      <c r="BE298" s="191"/>
      <c r="BF298" s="191"/>
      <c r="BG298" s="191"/>
    </row>
    <row r="299" spans="1:59">
      <c r="A299" s="1258">
        <v>259</v>
      </c>
      <c r="B299" s="1188" t="s">
        <v>1728</v>
      </c>
      <c r="C299" s="1166">
        <v>11.41</v>
      </c>
      <c r="D299" s="1257"/>
      <c r="E299" s="1017">
        <f t="shared" ref="E299:E312" si="17">IF(C299="","",IF(D299="O",E298,E298+C299))</f>
        <v>2107.6100000000024</v>
      </c>
      <c r="F299" s="1018">
        <f t="shared" si="16"/>
        <v>2068.3899999999976</v>
      </c>
      <c r="G299" s="1018">
        <f t="shared" ref="G299:G312" si="18">IF(E299="","",$G$41-E298)</f>
        <v>2079.7999999999975</v>
      </c>
      <c r="H299" s="1019"/>
      <c r="I299" s="1017">
        <f t="shared" si="15"/>
        <v>16.372984120784697</v>
      </c>
      <c r="J299" s="191"/>
      <c r="K299" s="191"/>
      <c r="L299" s="191"/>
      <c r="M299" s="191"/>
      <c r="N299" s="191"/>
      <c r="O299" s="191"/>
      <c r="P299" s="191"/>
      <c r="Q299" s="191"/>
      <c r="R299" s="191"/>
      <c r="S299" s="191"/>
      <c r="T299" s="191"/>
      <c r="U299" s="191"/>
      <c r="V299" s="191"/>
      <c r="W299" s="191"/>
      <c r="X299" s="191"/>
      <c r="Y299" s="191"/>
      <c r="Z299" s="191"/>
      <c r="AA299" s="191"/>
      <c r="AB299" s="191"/>
      <c r="AC299" s="191"/>
      <c r="AD299" s="191"/>
      <c r="AE299" s="191"/>
      <c r="AF299" s="191"/>
      <c r="AG299" s="191"/>
      <c r="AH299" s="191"/>
      <c r="AI299" s="191"/>
      <c r="AJ299" s="191"/>
      <c r="AK299" s="191"/>
      <c r="AL299" s="191"/>
      <c r="AM299" s="191"/>
      <c r="AN299" s="191"/>
      <c r="AO299" s="191"/>
      <c r="AP299" s="191"/>
      <c r="AQ299" s="191"/>
      <c r="AR299" s="191"/>
      <c r="AS299" s="191"/>
      <c r="AT299" s="191"/>
      <c r="AU299" s="191"/>
      <c r="AV299" s="191"/>
      <c r="AW299" s="191"/>
      <c r="AX299" s="191"/>
      <c r="AY299" s="191"/>
      <c r="AZ299" s="191"/>
      <c r="BA299" s="191"/>
      <c r="BB299" s="191"/>
      <c r="BC299" s="191"/>
      <c r="BD299" s="191"/>
      <c r="BE299" s="191"/>
      <c r="BF299" s="191"/>
      <c r="BG299" s="191"/>
    </row>
    <row r="300" spans="1:59" ht="21">
      <c r="A300" s="1258">
        <v>260</v>
      </c>
      <c r="B300" s="1187" t="s">
        <v>1727</v>
      </c>
      <c r="C300" s="1168">
        <v>0.74</v>
      </c>
      <c r="D300" s="1257"/>
      <c r="E300" s="1017">
        <f t="shared" si="17"/>
        <v>2108.3500000000022</v>
      </c>
      <c r="F300" s="1018">
        <f t="shared" si="16"/>
        <v>2067.6499999999978</v>
      </c>
      <c r="G300" s="1018">
        <f t="shared" si="18"/>
        <v>2068.3899999999976</v>
      </c>
      <c r="H300" s="1019"/>
      <c r="I300" s="1017">
        <f t="shared" si="15"/>
        <v>16.378745034584721</v>
      </c>
      <c r="J300" s="191"/>
      <c r="K300" s="191"/>
      <c r="L300" s="191"/>
      <c r="M300" s="191"/>
      <c r="N300" s="191"/>
      <c r="O300" s="191"/>
      <c r="P300" s="191"/>
      <c r="Q300" s="191"/>
      <c r="R300" s="191"/>
      <c r="S300" s="191"/>
      <c r="T300" s="191"/>
      <c r="U300" s="191"/>
      <c r="V300" s="191"/>
      <c r="W300" s="191"/>
      <c r="X300" s="191"/>
      <c r="Y300" s="191"/>
      <c r="Z300" s="191"/>
      <c r="AA300" s="191"/>
      <c r="AB300" s="191"/>
      <c r="AC300" s="191"/>
      <c r="AD300" s="191"/>
      <c r="AE300" s="191"/>
      <c r="AF300" s="191"/>
      <c r="AG300" s="191"/>
      <c r="AH300" s="191"/>
      <c r="AI300" s="191"/>
      <c r="AJ300" s="191"/>
      <c r="AK300" s="191"/>
      <c r="AL300" s="191"/>
      <c r="AM300" s="191"/>
      <c r="AN300" s="191"/>
      <c r="AO300" s="191"/>
      <c r="AP300" s="191"/>
      <c r="AQ300" s="191"/>
      <c r="AR300" s="191"/>
      <c r="AS300" s="191"/>
      <c r="AT300" s="191"/>
      <c r="AU300" s="191"/>
      <c r="AV300" s="191"/>
      <c r="AW300" s="191"/>
      <c r="AX300" s="191"/>
      <c r="AY300" s="191"/>
      <c r="AZ300" s="191"/>
      <c r="BA300" s="191"/>
      <c r="BB300" s="191"/>
      <c r="BC300" s="191"/>
      <c r="BD300" s="191"/>
      <c r="BE300" s="191"/>
      <c r="BF300" s="191"/>
      <c r="BG300" s="191"/>
    </row>
    <row r="301" spans="1:59">
      <c r="A301" s="1258">
        <v>261</v>
      </c>
      <c r="B301" s="1188" t="s">
        <v>1728</v>
      </c>
      <c r="C301" s="1166">
        <v>11.44</v>
      </c>
      <c r="D301" s="1257"/>
      <c r="E301" s="1017">
        <f t="shared" si="17"/>
        <v>2119.7900000000022</v>
      </c>
      <c r="F301" s="1018">
        <f t="shared" si="16"/>
        <v>2056.2099999999978</v>
      </c>
      <c r="G301" s="1018">
        <f t="shared" si="18"/>
        <v>2067.6499999999978</v>
      </c>
      <c r="H301" s="1019"/>
      <c r="I301" s="1017">
        <f t="shared" ref="I301:I312" si="19">IF(C301="","",IF(D301="O",I300,$C$12*C301+I300))</f>
        <v>16.467805647925619</v>
      </c>
      <c r="J301" s="191"/>
      <c r="K301" s="191"/>
      <c r="L301" s="191"/>
      <c r="M301" s="191"/>
      <c r="N301" s="191"/>
      <c r="O301" s="191"/>
      <c r="P301" s="191"/>
      <c r="Q301" s="191"/>
      <c r="R301" s="191"/>
      <c r="S301" s="191"/>
      <c r="T301" s="191"/>
      <c r="U301" s="191"/>
      <c r="V301" s="191"/>
      <c r="W301" s="191"/>
      <c r="X301" s="191"/>
      <c r="Y301" s="191"/>
      <c r="Z301" s="191"/>
      <c r="AA301" s="191"/>
      <c r="AB301" s="191"/>
      <c r="AC301" s="191"/>
      <c r="AD301" s="191"/>
      <c r="AE301" s="191"/>
      <c r="AF301" s="191"/>
      <c r="AG301" s="191"/>
      <c r="AH301" s="191"/>
      <c r="AI301" s="191"/>
      <c r="AJ301" s="191"/>
      <c r="AK301" s="191"/>
      <c r="AL301" s="191"/>
      <c r="AM301" s="191"/>
      <c r="AN301" s="191"/>
      <c r="AO301" s="191"/>
      <c r="AP301" s="191"/>
      <c r="AQ301" s="191"/>
      <c r="AR301" s="191"/>
      <c r="AS301" s="191"/>
      <c r="AT301" s="191"/>
      <c r="AU301" s="191"/>
      <c r="AV301" s="191"/>
      <c r="AW301" s="191"/>
      <c r="AX301" s="191"/>
      <c r="AY301" s="191"/>
      <c r="AZ301" s="191"/>
      <c r="BA301" s="191"/>
      <c r="BB301" s="191"/>
      <c r="BC301" s="191"/>
      <c r="BD301" s="191"/>
      <c r="BE301" s="191"/>
      <c r="BF301" s="191"/>
      <c r="BG301" s="191"/>
    </row>
    <row r="302" spans="1:59">
      <c r="A302" s="1258">
        <v>262</v>
      </c>
      <c r="B302" s="1188" t="s">
        <v>1728</v>
      </c>
      <c r="C302" s="1166">
        <v>11.55</v>
      </c>
      <c r="D302" s="1257"/>
      <c r="E302" s="1017">
        <f t="shared" si="17"/>
        <v>2131.3400000000024</v>
      </c>
      <c r="F302" s="1018">
        <f t="shared" si="16"/>
        <v>2044.6599999999976</v>
      </c>
      <c r="G302" s="1018">
        <f t="shared" si="18"/>
        <v>2056.2099999999978</v>
      </c>
      <c r="H302" s="1019"/>
      <c r="I302" s="1017">
        <f t="shared" si="19"/>
        <v>16.557722613317871</v>
      </c>
      <c r="J302" s="191"/>
      <c r="K302" s="191"/>
      <c r="L302" s="191"/>
      <c r="M302" s="191"/>
      <c r="N302" s="191"/>
      <c r="O302" s="191"/>
      <c r="P302" s="191"/>
      <c r="Q302" s="191"/>
      <c r="R302" s="191"/>
      <c r="S302" s="191"/>
      <c r="T302" s="191"/>
      <c r="U302" s="191"/>
      <c r="V302" s="191"/>
      <c r="W302" s="191"/>
      <c r="X302" s="191"/>
      <c r="Y302" s="191"/>
      <c r="Z302" s="191"/>
      <c r="AA302" s="191"/>
      <c r="AB302" s="191"/>
      <c r="AC302" s="191"/>
      <c r="AD302" s="191"/>
      <c r="AE302" s="191"/>
      <c r="AF302" s="191"/>
      <c r="AG302" s="191"/>
      <c r="AH302" s="191"/>
      <c r="AI302" s="191"/>
      <c r="AJ302" s="191"/>
      <c r="AK302" s="191"/>
      <c r="AL302" s="191"/>
      <c r="AM302" s="191"/>
      <c r="AN302" s="191"/>
      <c r="AO302" s="191"/>
      <c r="AP302" s="191"/>
      <c r="AQ302" s="191"/>
      <c r="AR302" s="191"/>
      <c r="AS302" s="191"/>
      <c r="AT302" s="191"/>
      <c r="AU302" s="191"/>
      <c r="AV302" s="191"/>
      <c r="AW302" s="191"/>
      <c r="AX302" s="191"/>
      <c r="AY302" s="191"/>
      <c r="AZ302" s="191"/>
      <c r="BA302" s="191"/>
      <c r="BB302" s="191"/>
      <c r="BC302" s="191"/>
      <c r="BD302" s="191"/>
      <c r="BE302" s="191"/>
      <c r="BF302" s="191"/>
      <c r="BG302" s="191"/>
    </row>
    <row r="303" spans="1:59" ht="21">
      <c r="A303" s="1258">
        <v>263</v>
      </c>
      <c r="B303" s="1189" t="s">
        <v>1767</v>
      </c>
      <c r="C303" s="1167">
        <v>0.64</v>
      </c>
      <c r="D303" s="1257"/>
      <c r="E303" s="1017">
        <f t="shared" si="17"/>
        <v>2131.9800000000023</v>
      </c>
      <c r="F303" s="1018">
        <f t="shared" si="16"/>
        <v>2044.0199999999977</v>
      </c>
      <c r="G303" s="1018">
        <f t="shared" si="18"/>
        <v>2044.6599999999976</v>
      </c>
      <c r="H303" s="1019"/>
      <c r="I303" s="1017">
        <f t="shared" si="19"/>
        <v>16.562705025253027</v>
      </c>
      <c r="J303" s="191"/>
      <c r="K303" s="191"/>
      <c r="L303" s="191"/>
      <c r="M303" s="191"/>
      <c r="N303" s="191"/>
      <c r="O303" s="191"/>
      <c r="P303" s="191"/>
      <c r="Q303" s="191"/>
      <c r="R303" s="191"/>
      <c r="S303" s="191"/>
      <c r="T303" s="191"/>
      <c r="U303" s="191"/>
      <c r="V303" s="191"/>
      <c r="W303" s="191"/>
      <c r="X303" s="191"/>
      <c r="Y303" s="191"/>
      <c r="Z303" s="191"/>
      <c r="AA303" s="191"/>
      <c r="AB303" s="191"/>
      <c r="AC303" s="191"/>
      <c r="AD303" s="191"/>
      <c r="AE303" s="191"/>
      <c r="AF303" s="191"/>
      <c r="AG303" s="191"/>
      <c r="AH303" s="191"/>
      <c r="AI303" s="191"/>
      <c r="AJ303" s="191"/>
      <c r="AK303" s="191"/>
      <c r="AL303" s="191"/>
      <c r="AM303" s="191"/>
      <c r="AN303" s="191"/>
      <c r="AO303" s="191"/>
      <c r="AP303" s="191"/>
      <c r="AQ303" s="191"/>
      <c r="AR303" s="191"/>
      <c r="AS303" s="191"/>
      <c r="AT303" s="191"/>
      <c r="AU303" s="191"/>
      <c r="AV303" s="191"/>
      <c r="AW303" s="191"/>
      <c r="AX303" s="191"/>
      <c r="AY303" s="191"/>
      <c r="AZ303" s="191"/>
      <c r="BA303" s="191"/>
      <c r="BB303" s="191"/>
      <c r="BC303" s="191"/>
      <c r="BD303" s="191"/>
      <c r="BE303" s="191"/>
      <c r="BF303" s="191"/>
      <c r="BG303" s="191"/>
    </row>
    <row r="304" spans="1:59">
      <c r="A304" s="1258">
        <v>264</v>
      </c>
      <c r="B304" s="1188" t="s">
        <v>1728</v>
      </c>
      <c r="C304" s="1166">
        <v>11.44</v>
      </c>
      <c r="D304" s="1257"/>
      <c r="E304" s="1017">
        <f t="shared" si="17"/>
        <v>2143.4200000000023</v>
      </c>
      <c r="F304" s="1018">
        <f t="shared" si="16"/>
        <v>2032.5799999999977</v>
      </c>
      <c r="G304" s="1018">
        <f t="shared" si="18"/>
        <v>2044.0199999999977</v>
      </c>
      <c r="H304" s="1019"/>
      <c r="I304" s="1017">
        <f t="shared" si="19"/>
        <v>16.651765638593925</v>
      </c>
      <c r="J304" s="191"/>
      <c r="K304" s="191"/>
      <c r="L304" s="191"/>
      <c r="M304" s="191"/>
      <c r="N304" s="191"/>
      <c r="O304" s="191"/>
      <c r="P304" s="191"/>
      <c r="Q304" s="191"/>
      <c r="R304" s="191"/>
      <c r="S304" s="191"/>
      <c r="T304" s="191"/>
      <c r="U304" s="191"/>
      <c r="V304" s="191"/>
      <c r="W304" s="191"/>
      <c r="X304" s="191"/>
      <c r="Y304" s="191"/>
      <c r="Z304" s="191"/>
      <c r="AA304" s="191"/>
      <c r="AB304" s="191"/>
      <c r="AC304" s="191"/>
      <c r="AD304" s="191"/>
      <c r="AE304" s="191"/>
      <c r="AF304" s="191"/>
      <c r="AG304" s="191"/>
      <c r="AH304" s="191"/>
      <c r="AI304" s="191"/>
      <c r="AJ304" s="191"/>
      <c r="AK304" s="191"/>
      <c r="AL304" s="191"/>
      <c r="AM304" s="191"/>
      <c r="AN304" s="191"/>
      <c r="AO304" s="191"/>
      <c r="AP304" s="191"/>
      <c r="AQ304" s="191"/>
      <c r="AR304" s="191"/>
      <c r="AS304" s="191"/>
      <c r="AT304" s="191"/>
      <c r="AU304" s="191"/>
      <c r="AV304" s="191"/>
      <c r="AW304" s="191"/>
      <c r="AX304" s="191"/>
      <c r="AY304" s="191"/>
      <c r="AZ304" s="191"/>
      <c r="BA304" s="191"/>
      <c r="BB304" s="191"/>
      <c r="BC304" s="191"/>
      <c r="BD304" s="191"/>
      <c r="BE304" s="191"/>
      <c r="BF304" s="191"/>
      <c r="BG304" s="191"/>
    </row>
    <row r="305" spans="1:59">
      <c r="A305" s="1258">
        <v>265</v>
      </c>
      <c r="B305" s="1188" t="s">
        <v>1728</v>
      </c>
      <c r="C305" s="1166">
        <v>11.19</v>
      </c>
      <c r="D305" s="1257"/>
      <c r="E305" s="1017">
        <f t="shared" si="17"/>
        <v>2154.6100000000024</v>
      </c>
      <c r="F305" s="1018">
        <f t="shared" si="16"/>
        <v>2021.3899999999976</v>
      </c>
      <c r="G305" s="1018">
        <f t="shared" si="18"/>
        <v>2032.5799999999977</v>
      </c>
      <c r="H305" s="1019"/>
      <c r="I305" s="1017">
        <f t="shared" si="19"/>
        <v>16.738879997272655</v>
      </c>
      <c r="J305" s="191"/>
      <c r="K305" s="191"/>
      <c r="L305" s="191"/>
      <c r="M305" s="191"/>
      <c r="N305" s="191"/>
      <c r="O305" s="191"/>
      <c r="P305" s="191"/>
      <c r="Q305" s="191"/>
      <c r="R305" s="191"/>
      <c r="S305" s="191"/>
      <c r="T305" s="191"/>
      <c r="U305" s="191"/>
      <c r="V305" s="191"/>
      <c r="W305" s="191"/>
      <c r="X305" s="191"/>
      <c r="Y305" s="191"/>
      <c r="Z305" s="191"/>
      <c r="AA305" s="191"/>
      <c r="AB305" s="191"/>
      <c r="AC305" s="191"/>
      <c r="AD305" s="191"/>
      <c r="AE305" s="191"/>
      <c r="AF305" s="191"/>
      <c r="AG305" s="191"/>
      <c r="AH305" s="191"/>
      <c r="AI305" s="191"/>
      <c r="AJ305" s="191"/>
      <c r="AK305" s="191"/>
      <c r="AL305" s="191"/>
      <c r="AM305" s="191"/>
      <c r="AN305" s="191"/>
      <c r="AO305" s="191"/>
      <c r="AP305" s="191"/>
      <c r="AQ305" s="191"/>
      <c r="AR305" s="191"/>
      <c r="AS305" s="191"/>
      <c r="AT305" s="191"/>
      <c r="AU305" s="191"/>
      <c r="AV305" s="191"/>
      <c r="AW305" s="191"/>
      <c r="AX305" s="191"/>
      <c r="AY305" s="191"/>
      <c r="AZ305" s="191"/>
      <c r="BA305" s="191"/>
      <c r="BB305" s="191"/>
      <c r="BC305" s="191"/>
      <c r="BD305" s="191"/>
      <c r="BE305" s="191"/>
      <c r="BF305" s="191"/>
      <c r="BG305" s="191"/>
    </row>
    <row r="306" spans="1:59">
      <c r="A306" s="1258">
        <v>266</v>
      </c>
      <c r="B306" s="1188" t="s">
        <v>1728</v>
      </c>
      <c r="C306" s="1166">
        <v>11.4</v>
      </c>
      <c r="D306" s="1257"/>
      <c r="E306" s="1017">
        <f t="shared" si="17"/>
        <v>2166.0100000000025</v>
      </c>
      <c r="F306" s="1018">
        <f t="shared" si="16"/>
        <v>2009.9899999999975</v>
      </c>
      <c r="G306" s="1018">
        <f t="shared" si="18"/>
        <v>2021.3899999999976</v>
      </c>
      <c r="H306" s="1019"/>
      <c r="I306" s="1017">
        <f t="shared" si="19"/>
        <v>16.827629209867606</v>
      </c>
      <c r="J306" s="191"/>
      <c r="K306" s="191"/>
      <c r="L306" s="191"/>
      <c r="M306" s="191"/>
      <c r="N306" s="191"/>
      <c r="O306" s="191"/>
      <c r="P306" s="191"/>
      <c r="Q306" s="191"/>
      <c r="R306" s="191"/>
      <c r="S306" s="191"/>
      <c r="T306" s="191"/>
      <c r="U306" s="191"/>
      <c r="V306" s="191"/>
      <c r="W306" s="191"/>
      <c r="X306" s="191"/>
      <c r="Y306" s="191"/>
      <c r="Z306" s="191"/>
      <c r="AA306" s="191"/>
      <c r="AB306" s="191"/>
      <c r="AC306" s="191"/>
      <c r="AD306" s="191"/>
      <c r="AE306" s="191"/>
      <c r="AF306" s="191"/>
      <c r="AG306" s="191"/>
      <c r="AH306" s="191"/>
      <c r="AI306" s="191"/>
      <c r="AJ306" s="191"/>
      <c r="AK306" s="191"/>
      <c r="AL306" s="191"/>
      <c r="AM306" s="191"/>
      <c r="AN306" s="191"/>
      <c r="AO306" s="191"/>
      <c r="AP306" s="191"/>
      <c r="AQ306" s="191"/>
      <c r="AR306" s="191"/>
      <c r="AS306" s="191"/>
      <c r="AT306" s="191"/>
      <c r="AU306" s="191"/>
      <c r="AV306" s="191"/>
      <c r="AW306" s="191"/>
      <c r="AX306" s="191"/>
      <c r="AY306" s="191"/>
      <c r="AZ306" s="191"/>
      <c r="BA306" s="191"/>
      <c r="BB306" s="191"/>
      <c r="BC306" s="191"/>
      <c r="BD306" s="191"/>
      <c r="BE306" s="191"/>
      <c r="BF306" s="191"/>
      <c r="BG306" s="191"/>
    </row>
    <row r="307" spans="1:59" ht="21">
      <c r="A307" s="1258">
        <v>267</v>
      </c>
      <c r="B307" s="1187" t="s">
        <v>1727</v>
      </c>
      <c r="C307" s="1168">
        <v>0.74</v>
      </c>
      <c r="D307" s="1257"/>
      <c r="E307" s="1017">
        <f t="shared" si="17"/>
        <v>2166.7500000000023</v>
      </c>
      <c r="F307" s="1018">
        <f t="shared" si="16"/>
        <v>2009.2499999999977</v>
      </c>
      <c r="G307" s="1018">
        <f t="shared" si="18"/>
        <v>2009.9899999999975</v>
      </c>
      <c r="H307" s="1019"/>
      <c r="I307" s="1017">
        <f t="shared" si="19"/>
        <v>16.83339012366763</v>
      </c>
      <c r="J307" s="191"/>
      <c r="K307" s="191"/>
      <c r="L307" s="191"/>
      <c r="M307" s="191"/>
      <c r="N307" s="191"/>
      <c r="O307" s="191"/>
      <c r="P307" s="191"/>
      <c r="Q307" s="191"/>
      <c r="R307" s="191"/>
      <c r="S307" s="191"/>
      <c r="T307" s="191"/>
      <c r="U307" s="191"/>
      <c r="V307" s="191"/>
      <c r="W307" s="191"/>
      <c r="X307" s="191"/>
      <c r="Y307" s="191"/>
      <c r="Z307" s="191"/>
      <c r="AA307" s="191"/>
      <c r="AB307" s="191"/>
      <c r="AC307" s="191"/>
      <c r="AD307" s="191"/>
      <c r="AE307" s="191"/>
      <c r="AF307" s="191"/>
      <c r="AG307" s="191"/>
      <c r="AH307" s="191"/>
      <c r="AI307" s="191"/>
      <c r="AJ307" s="191"/>
      <c r="AK307" s="191"/>
      <c r="AL307" s="191"/>
      <c r="AM307" s="191"/>
      <c r="AN307" s="191"/>
      <c r="AO307" s="191"/>
      <c r="AP307" s="191"/>
      <c r="AQ307" s="191"/>
      <c r="AR307" s="191"/>
      <c r="AS307" s="191"/>
      <c r="AT307" s="191"/>
      <c r="AU307" s="191"/>
      <c r="AV307" s="191"/>
      <c r="AW307" s="191"/>
      <c r="AX307" s="191"/>
      <c r="AY307" s="191"/>
      <c r="AZ307" s="191"/>
      <c r="BA307" s="191"/>
      <c r="BB307" s="191"/>
      <c r="BC307" s="191"/>
      <c r="BD307" s="191"/>
      <c r="BE307" s="191"/>
      <c r="BF307" s="191"/>
      <c r="BG307" s="191"/>
    </row>
    <row r="308" spans="1:59">
      <c r="A308" s="1258">
        <v>268</v>
      </c>
      <c r="B308" s="1188" t="s">
        <v>1728</v>
      </c>
      <c r="C308" s="1166">
        <v>11.48</v>
      </c>
      <c r="D308" s="1257"/>
      <c r="E308" s="1017">
        <f t="shared" si="17"/>
        <v>2178.2300000000023</v>
      </c>
      <c r="F308" s="1018">
        <f t="shared" si="16"/>
        <v>1997.7699999999977</v>
      </c>
      <c r="G308" s="1018">
        <f t="shared" si="18"/>
        <v>2009.2499999999977</v>
      </c>
      <c r="H308" s="1019"/>
      <c r="I308" s="1017">
        <f t="shared" si="19"/>
        <v>16.922762137754475</v>
      </c>
      <c r="J308" s="191"/>
      <c r="K308" s="191"/>
      <c r="L308" s="191"/>
      <c r="M308" s="191"/>
      <c r="N308" s="191"/>
      <c r="O308" s="191"/>
      <c r="P308" s="191"/>
      <c r="Q308" s="191"/>
      <c r="R308" s="191"/>
      <c r="S308" s="191"/>
      <c r="T308" s="191"/>
      <c r="U308" s="191"/>
      <c r="V308" s="191"/>
      <c r="W308" s="191"/>
      <c r="X308" s="191"/>
      <c r="Y308" s="191"/>
      <c r="Z308" s="191"/>
      <c r="AA308" s="191"/>
      <c r="AB308" s="191"/>
      <c r="AC308" s="191"/>
      <c r="AD308" s="191"/>
      <c r="AE308" s="191"/>
      <c r="AF308" s="191"/>
      <c r="AG308" s="191"/>
      <c r="AH308" s="191"/>
      <c r="AI308" s="191"/>
      <c r="AJ308" s="191"/>
      <c r="AK308" s="191"/>
      <c r="AL308" s="191"/>
      <c r="AM308" s="191"/>
      <c r="AN308" s="191"/>
      <c r="AO308" s="191"/>
      <c r="AP308" s="191"/>
      <c r="AQ308" s="191"/>
      <c r="AR308" s="191"/>
      <c r="AS308" s="191"/>
      <c r="AT308" s="191"/>
      <c r="AU308" s="191"/>
      <c r="AV308" s="191"/>
      <c r="AW308" s="191"/>
      <c r="AX308" s="191"/>
      <c r="AY308" s="191"/>
      <c r="AZ308" s="191"/>
      <c r="BA308" s="191"/>
      <c r="BB308" s="191"/>
      <c r="BC308" s="191"/>
      <c r="BD308" s="191"/>
      <c r="BE308" s="191"/>
      <c r="BF308" s="191"/>
      <c r="BG308" s="191"/>
    </row>
    <row r="309" spans="1:59">
      <c r="A309" s="1258">
        <v>269</v>
      </c>
      <c r="B309" s="1188" t="s">
        <v>1728</v>
      </c>
      <c r="C309" s="1166">
        <v>11.44</v>
      </c>
      <c r="D309" s="1257"/>
      <c r="E309" s="1017">
        <f t="shared" si="17"/>
        <v>2189.6700000000023</v>
      </c>
      <c r="F309" s="1018">
        <f t="shared" si="16"/>
        <v>1986.3299999999977</v>
      </c>
      <c r="G309" s="1018">
        <f t="shared" si="18"/>
        <v>1997.7699999999977</v>
      </c>
      <c r="H309" s="1019"/>
      <c r="I309" s="1017">
        <f t="shared" si="19"/>
        <v>17.011822751095373</v>
      </c>
      <c r="J309" s="191"/>
      <c r="K309" s="191"/>
      <c r="L309" s="191"/>
      <c r="M309" s="191"/>
      <c r="N309" s="191"/>
      <c r="O309" s="191"/>
      <c r="P309" s="191"/>
      <c r="Q309" s="191"/>
      <c r="R309" s="191"/>
      <c r="S309" s="191"/>
      <c r="T309" s="191"/>
      <c r="U309" s="191"/>
      <c r="V309" s="191"/>
      <c r="W309" s="191"/>
      <c r="X309" s="191"/>
      <c r="Y309" s="191"/>
      <c r="Z309" s="191"/>
      <c r="AA309" s="191"/>
      <c r="AB309" s="191"/>
      <c r="AC309" s="191"/>
      <c r="AD309" s="191"/>
      <c r="AE309" s="191"/>
      <c r="AF309" s="191"/>
      <c r="AG309" s="191"/>
      <c r="AH309" s="191"/>
      <c r="AI309" s="191"/>
      <c r="AJ309" s="191"/>
      <c r="AK309" s="191"/>
      <c r="AL309" s="191"/>
      <c r="AM309" s="191"/>
      <c r="AN309" s="191"/>
      <c r="AO309" s="191"/>
      <c r="AP309" s="191"/>
      <c r="AQ309" s="191"/>
      <c r="AR309" s="191"/>
      <c r="AS309" s="191"/>
      <c r="AT309" s="191"/>
      <c r="AU309" s="191"/>
      <c r="AV309" s="191"/>
      <c r="AW309" s="191"/>
      <c r="AX309" s="191"/>
      <c r="AY309" s="191"/>
      <c r="AZ309" s="191"/>
      <c r="BA309" s="191"/>
      <c r="BB309" s="191"/>
      <c r="BC309" s="191"/>
      <c r="BD309" s="191"/>
      <c r="BE309" s="191"/>
      <c r="BF309" s="191"/>
      <c r="BG309" s="191"/>
    </row>
    <row r="310" spans="1:59" ht="21">
      <c r="A310" s="1258">
        <v>270</v>
      </c>
      <c r="B310" s="1189" t="s">
        <v>1768</v>
      </c>
      <c r="C310" s="1167">
        <v>0.64</v>
      </c>
      <c r="D310" s="1257"/>
      <c r="E310" s="1017">
        <f t="shared" si="17"/>
        <v>2190.3100000000022</v>
      </c>
      <c r="F310" s="1018">
        <f t="shared" si="16"/>
        <v>1985.6899999999978</v>
      </c>
      <c r="G310" s="1018">
        <f t="shared" si="18"/>
        <v>1986.3299999999977</v>
      </c>
      <c r="H310" s="1019"/>
      <c r="I310" s="1017">
        <f t="shared" si="19"/>
        <v>17.016805163030529</v>
      </c>
      <c r="J310" s="191"/>
      <c r="K310" s="191"/>
      <c r="L310" s="191"/>
      <c r="M310" s="191"/>
      <c r="N310" s="191"/>
      <c r="O310" s="191"/>
      <c r="P310" s="191"/>
      <c r="Q310" s="191"/>
      <c r="R310" s="191"/>
      <c r="S310" s="191"/>
      <c r="T310" s="191"/>
      <c r="U310" s="191"/>
      <c r="V310" s="191"/>
      <c r="W310" s="191"/>
      <c r="X310" s="191"/>
      <c r="Y310" s="191"/>
      <c r="Z310" s="191"/>
      <c r="AA310" s="191"/>
      <c r="AB310" s="191"/>
      <c r="AC310" s="191"/>
      <c r="AD310" s="191"/>
      <c r="AE310" s="191"/>
      <c r="AF310" s="191"/>
      <c r="AG310" s="191"/>
      <c r="AH310" s="191"/>
      <c r="AI310" s="191"/>
      <c r="AJ310" s="191"/>
      <c r="AK310" s="191"/>
      <c r="AL310" s="191"/>
      <c r="AM310" s="191"/>
      <c r="AN310" s="191"/>
      <c r="AO310" s="191"/>
      <c r="AP310" s="191"/>
      <c r="AQ310" s="191"/>
      <c r="AR310" s="191"/>
      <c r="AS310" s="191"/>
      <c r="AT310" s="191"/>
      <c r="AU310" s="191"/>
      <c r="AV310" s="191"/>
      <c r="AW310" s="191"/>
      <c r="AX310" s="191"/>
      <c r="AY310" s="191"/>
      <c r="AZ310" s="191"/>
      <c r="BA310" s="191"/>
      <c r="BB310" s="191"/>
      <c r="BC310" s="191"/>
      <c r="BD310" s="191"/>
      <c r="BE310" s="191"/>
      <c r="BF310" s="191"/>
      <c r="BG310" s="191"/>
    </row>
    <row r="311" spans="1:59">
      <c r="A311" s="1258">
        <v>271</v>
      </c>
      <c r="B311" s="1188" t="s">
        <v>1728</v>
      </c>
      <c r="C311" s="1166">
        <v>11.36</v>
      </c>
      <c r="D311" s="1257"/>
      <c r="E311" s="1017">
        <f t="shared" si="17"/>
        <v>2201.6700000000023</v>
      </c>
      <c r="F311" s="1018">
        <f t="shared" si="16"/>
        <v>1974.3299999999977</v>
      </c>
      <c r="G311" s="1018">
        <f t="shared" si="18"/>
        <v>1985.6899999999978</v>
      </c>
      <c r="H311" s="1019"/>
      <c r="I311" s="1017">
        <f t="shared" si="19"/>
        <v>17.105242974879534</v>
      </c>
      <c r="J311" s="191"/>
      <c r="K311" s="191"/>
      <c r="L311" s="191"/>
      <c r="M311" s="191"/>
      <c r="N311" s="191"/>
      <c r="O311" s="191"/>
      <c r="P311" s="191"/>
      <c r="Q311" s="191"/>
      <c r="R311" s="191"/>
      <c r="S311" s="191"/>
      <c r="T311" s="191"/>
      <c r="U311" s="191"/>
      <c r="V311" s="191"/>
      <c r="W311" s="191"/>
      <c r="X311" s="191"/>
      <c r="Y311" s="191"/>
      <c r="Z311" s="191"/>
      <c r="AA311" s="191"/>
      <c r="AB311" s="191"/>
      <c r="AC311" s="191"/>
      <c r="AD311" s="191"/>
      <c r="AE311" s="191"/>
      <c r="AF311" s="191"/>
      <c r="AG311" s="191"/>
      <c r="AH311" s="191"/>
      <c r="AI311" s="191"/>
      <c r="AJ311" s="191"/>
      <c r="AK311" s="191"/>
      <c r="AL311" s="191"/>
      <c r="AM311" s="191"/>
      <c r="AN311" s="191"/>
      <c r="AO311" s="191"/>
      <c r="AP311" s="191"/>
      <c r="AQ311" s="191"/>
      <c r="AR311" s="191"/>
      <c r="AS311" s="191"/>
      <c r="AT311" s="191"/>
      <c r="AU311" s="191"/>
      <c r="AV311" s="191"/>
      <c r="AW311" s="191"/>
      <c r="AX311" s="191"/>
      <c r="AY311" s="191"/>
      <c r="AZ311" s="191"/>
      <c r="BA311" s="191"/>
      <c r="BB311" s="191"/>
      <c r="BC311" s="191"/>
      <c r="BD311" s="191"/>
      <c r="BE311" s="191"/>
      <c r="BF311" s="191"/>
      <c r="BG311" s="191"/>
    </row>
    <row r="312" spans="1:59">
      <c r="A312" s="1258">
        <v>272</v>
      </c>
      <c r="B312" s="1188" t="s">
        <v>1728</v>
      </c>
      <c r="C312" s="1166">
        <v>11.44</v>
      </c>
      <c r="D312" s="1257"/>
      <c r="E312" s="1017">
        <f t="shared" si="17"/>
        <v>2213.1100000000024</v>
      </c>
      <c r="F312" s="1018">
        <f t="shared" si="16"/>
        <v>1962.8899999999976</v>
      </c>
      <c r="G312" s="1018">
        <f t="shared" si="18"/>
        <v>1974.3299999999977</v>
      </c>
      <c r="H312" s="1019"/>
      <c r="I312" s="1017">
        <f t="shared" si="19"/>
        <v>17.194303588220432</v>
      </c>
      <c r="J312" s="191"/>
      <c r="K312" s="191"/>
      <c r="L312" s="191"/>
      <c r="M312" s="191"/>
      <c r="N312" s="191"/>
      <c r="O312" s="191"/>
      <c r="P312" s="191"/>
      <c r="Q312" s="191"/>
      <c r="R312" s="191"/>
      <c r="S312" s="191"/>
      <c r="T312" s="191"/>
      <c r="U312" s="191"/>
      <c r="V312" s="191"/>
      <c r="W312" s="191"/>
      <c r="X312" s="191"/>
      <c r="Y312" s="191"/>
      <c r="Z312" s="191"/>
      <c r="AA312" s="191"/>
      <c r="AB312" s="191"/>
      <c r="AC312" s="191"/>
      <c r="AD312" s="191"/>
      <c r="AE312" s="191"/>
      <c r="AF312" s="191"/>
      <c r="AG312" s="191"/>
      <c r="AH312" s="191"/>
      <c r="AI312" s="191"/>
      <c r="AJ312" s="191"/>
      <c r="AK312" s="191"/>
      <c r="AL312" s="191"/>
      <c r="AM312" s="191"/>
      <c r="AN312" s="191"/>
      <c r="AO312" s="191"/>
      <c r="AP312" s="191"/>
      <c r="AQ312" s="191"/>
      <c r="AR312" s="191"/>
      <c r="AS312" s="191"/>
      <c r="AT312" s="191"/>
      <c r="AU312" s="191"/>
      <c r="AV312" s="191"/>
      <c r="AW312" s="191"/>
      <c r="AX312" s="191"/>
      <c r="AY312" s="191"/>
      <c r="AZ312" s="191"/>
      <c r="BA312" s="191"/>
      <c r="BB312" s="191"/>
      <c r="BC312" s="191"/>
      <c r="BD312" s="191"/>
      <c r="BE312" s="191"/>
      <c r="BF312" s="191"/>
      <c r="BG312" s="191"/>
    </row>
    <row r="313" spans="1:59" ht="21">
      <c r="A313" s="1258">
        <v>273</v>
      </c>
      <c r="B313" s="1187" t="s">
        <v>1727</v>
      </c>
      <c r="C313" s="1168">
        <v>0.74</v>
      </c>
      <c r="D313" s="1257"/>
      <c r="E313" s="1017">
        <f t="shared" ref="E313:E335" si="20">IF(C313="","",IF(D313="O",E312,E312+C313))</f>
        <v>2213.8500000000022</v>
      </c>
      <c r="F313" s="1018">
        <f t="shared" ref="F313:F335" si="21">IF(E313="","",$G$41-E313)</f>
        <v>1962.1499999999978</v>
      </c>
      <c r="G313" s="1018">
        <f t="shared" ref="G313:G335" si="22">IF(E313="","",$G$41-E312)</f>
        <v>1962.8899999999976</v>
      </c>
      <c r="H313" s="1019"/>
      <c r="I313" s="1017">
        <f t="shared" ref="I313:I335" si="23">IF(C313="","",IF(D313="O",I312,$C$12*C313+I312))</f>
        <v>17.200064502020457</v>
      </c>
      <c r="J313" s="191"/>
      <c r="K313" s="191"/>
      <c r="L313" s="191"/>
      <c r="M313" s="191"/>
      <c r="N313" s="191"/>
      <c r="O313" s="191"/>
      <c r="P313" s="191"/>
      <c r="Q313" s="191"/>
      <c r="R313" s="191"/>
      <c r="S313" s="191"/>
      <c r="T313" s="191"/>
      <c r="U313" s="191"/>
      <c r="V313" s="191"/>
      <c r="W313" s="191"/>
      <c r="X313" s="191"/>
      <c r="Y313" s="191"/>
      <c r="Z313" s="191"/>
      <c r="AA313" s="191"/>
      <c r="AB313" s="191"/>
      <c r="AC313" s="191"/>
      <c r="AD313" s="191"/>
      <c r="AE313" s="191"/>
      <c r="AF313" s="191"/>
      <c r="AG313" s="191"/>
      <c r="AH313" s="191"/>
      <c r="AI313" s="191"/>
      <c r="AJ313" s="191"/>
      <c r="AK313" s="191"/>
      <c r="AL313" s="191"/>
      <c r="AM313" s="191"/>
      <c r="AN313" s="191"/>
      <c r="AO313" s="191"/>
      <c r="AP313" s="191"/>
      <c r="AQ313" s="191"/>
      <c r="AR313" s="191"/>
      <c r="AS313" s="191"/>
      <c r="AT313" s="191"/>
      <c r="AU313" s="191"/>
      <c r="AV313" s="191"/>
      <c r="AW313" s="191"/>
      <c r="AX313" s="191"/>
      <c r="AY313" s="191"/>
      <c r="AZ313" s="191"/>
      <c r="BA313" s="191"/>
      <c r="BB313" s="191"/>
      <c r="BC313" s="191"/>
      <c r="BD313" s="191"/>
      <c r="BE313" s="191"/>
      <c r="BF313" s="191"/>
      <c r="BG313" s="191"/>
    </row>
    <row r="314" spans="1:59">
      <c r="A314" s="1258">
        <v>274</v>
      </c>
      <c r="B314" s="1188" t="s">
        <v>1728</v>
      </c>
      <c r="C314" s="1166">
        <v>11.46</v>
      </c>
      <c r="D314" s="1257"/>
      <c r="E314" s="1017">
        <f t="shared" si="20"/>
        <v>2225.3100000000022</v>
      </c>
      <c r="F314" s="1018">
        <f t="shared" si="21"/>
        <v>1950.6899999999978</v>
      </c>
      <c r="G314" s="1018">
        <f t="shared" si="22"/>
        <v>1962.1499999999978</v>
      </c>
      <c r="H314" s="1019"/>
      <c r="I314" s="1017">
        <f t="shared" si="23"/>
        <v>17.28928081573433</v>
      </c>
      <c r="J314" s="191"/>
      <c r="K314" s="191"/>
      <c r="L314" s="191"/>
      <c r="M314" s="191"/>
      <c r="N314" s="191"/>
      <c r="O314" s="191"/>
      <c r="P314" s="191"/>
      <c r="Q314" s="191"/>
      <c r="R314" s="191"/>
      <c r="S314" s="191"/>
      <c r="T314" s="191"/>
      <c r="U314" s="191"/>
      <c r="V314" s="191"/>
      <c r="W314" s="191"/>
      <c r="X314" s="191"/>
      <c r="Y314" s="191"/>
      <c r="Z314" s="191"/>
      <c r="AA314" s="191"/>
      <c r="AB314" s="191"/>
      <c r="AC314" s="191"/>
      <c r="AD314" s="191"/>
      <c r="AE314" s="191"/>
      <c r="AF314" s="191"/>
      <c r="AG314" s="191"/>
      <c r="AH314" s="191"/>
      <c r="AI314" s="191"/>
      <c r="AJ314" s="191"/>
      <c r="AK314" s="191"/>
      <c r="AL314" s="191"/>
      <c r="AM314" s="191"/>
      <c r="AN314" s="191"/>
      <c r="AO314" s="191"/>
      <c r="AP314" s="191"/>
      <c r="AQ314" s="191"/>
      <c r="AR314" s="191"/>
      <c r="AS314" s="191"/>
      <c r="AT314" s="191"/>
      <c r="AU314" s="191"/>
      <c r="AV314" s="191"/>
      <c r="AW314" s="191"/>
      <c r="AX314" s="191"/>
      <c r="AY314" s="191"/>
      <c r="AZ314" s="191"/>
      <c r="BA314" s="191"/>
      <c r="BB314" s="191"/>
      <c r="BC314" s="191"/>
      <c r="BD314" s="191"/>
      <c r="BE314" s="191"/>
      <c r="BF314" s="191"/>
      <c r="BG314" s="191"/>
    </row>
    <row r="315" spans="1:59">
      <c r="A315" s="1258">
        <v>275</v>
      </c>
      <c r="B315" s="1188" t="s">
        <v>1728</v>
      </c>
      <c r="C315" s="1166">
        <v>11.46</v>
      </c>
      <c r="D315" s="1257"/>
      <c r="E315" s="1017">
        <f t="shared" si="20"/>
        <v>2236.7700000000023</v>
      </c>
      <c r="F315" s="1018">
        <f t="shared" si="21"/>
        <v>1939.2299999999977</v>
      </c>
      <c r="G315" s="1018">
        <f t="shared" si="22"/>
        <v>1950.6899999999978</v>
      </c>
      <c r="H315" s="1019"/>
      <c r="I315" s="1017">
        <f t="shared" si="23"/>
        <v>17.378497129448203</v>
      </c>
      <c r="J315" s="191"/>
      <c r="K315" s="191"/>
      <c r="L315" s="191"/>
      <c r="M315" s="191"/>
      <c r="N315" s="191"/>
      <c r="O315" s="191"/>
      <c r="P315" s="191"/>
      <c r="Q315" s="191"/>
      <c r="R315" s="191"/>
      <c r="S315" s="191"/>
      <c r="T315" s="191"/>
      <c r="U315" s="191"/>
      <c r="V315" s="191"/>
      <c r="W315" s="191"/>
      <c r="X315" s="191"/>
      <c r="Y315" s="191"/>
      <c r="Z315" s="191"/>
      <c r="AA315" s="191"/>
      <c r="AB315" s="191"/>
      <c r="AC315" s="191"/>
      <c r="AD315" s="191"/>
      <c r="AE315" s="191"/>
      <c r="AF315" s="191"/>
      <c r="AG315" s="191"/>
      <c r="AH315" s="191"/>
      <c r="AI315" s="191"/>
      <c r="AJ315" s="191"/>
      <c r="AK315" s="191"/>
      <c r="AL315" s="191"/>
      <c r="AM315" s="191"/>
      <c r="AN315" s="191"/>
      <c r="AO315" s="191"/>
      <c r="AP315" s="191"/>
      <c r="AQ315" s="191"/>
      <c r="AR315" s="191"/>
      <c r="AS315" s="191"/>
      <c r="AT315" s="191"/>
      <c r="AU315" s="191"/>
      <c r="AV315" s="191"/>
      <c r="AW315" s="191"/>
      <c r="AX315" s="191"/>
      <c r="AY315" s="191"/>
      <c r="AZ315" s="191"/>
      <c r="BA315" s="191"/>
      <c r="BB315" s="191"/>
      <c r="BC315" s="191"/>
      <c r="BD315" s="191"/>
      <c r="BE315" s="191"/>
      <c r="BF315" s="191"/>
      <c r="BG315" s="191"/>
    </row>
    <row r="316" spans="1:59" ht="21">
      <c r="A316" s="1258">
        <v>276</v>
      </c>
      <c r="B316" s="1189" t="s">
        <v>1769</v>
      </c>
      <c r="C316" s="1167">
        <v>0.64</v>
      </c>
      <c r="D316" s="1257"/>
      <c r="E316" s="1017">
        <f t="shared" si="20"/>
        <v>2237.4100000000021</v>
      </c>
      <c r="F316" s="1018">
        <f t="shared" si="21"/>
        <v>1938.5899999999979</v>
      </c>
      <c r="G316" s="1018">
        <f t="shared" si="22"/>
        <v>1939.2299999999977</v>
      </c>
      <c r="H316" s="1019"/>
      <c r="I316" s="1017">
        <f t="shared" si="23"/>
        <v>17.383479541383359</v>
      </c>
      <c r="J316" s="191"/>
      <c r="K316" s="191"/>
      <c r="L316" s="191"/>
      <c r="M316" s="191"/>
      <c r="N316" s="191"/>
      <c r="O316" s="191"/>
      <c r="P316" s="191"/>
      <c r="Q316" s="191"/>
      <c r="R316" s="191"/>
      <c r="S316" s="191"/>
      <c r="T316" s="191"/>
      <c r="U316" s="191"/>
      <c r="V316" s="191"/>
      <c r="W316" s="191"/>
      <c r="X316" s="191"/>
      <c r="Y316" s="191"/>
      <c r="Z316" s="191"/>
      <c r="AA316" s="191"/>
      <c r="AB316" s="191"/>
      <c r="AC316" s="191"/>
      <c r="AD316" s="191"/>
      <c r="AE316" s="191"/>
      <c r="AF316" s="191"/>
      <c r="AG316" s="191"/>
      <c r="AH316" s="191"/>
      <c r="AI316" s="191"/>
      <c r="AJ316" s="191"/>
      <c r="AK316" s="191"/>
      <c r="AL316" s="191"/>
      <c r="AM316" s="191"/>
      <c r="AN316" s="191"/>
      <c r="AO316" s="191"/>
      <c r="AP316" s="191"/>
      <c r="AQ316" s="191"/>
      <c r="AR316" s="191"/>
      <c r="AS316" s="191"/>
      <c r="AT316" s="191"/>
      <c r="AU316" s="191"/>
      <c r="AV316" s="191"/>
      <c r="AW316" s="191"/>
      <c r="AX316" s="191"/>
      <c r="AY316" s="191"/>
      <c r="AZ316" s="191"/>
      <c r="BA316" s="191"/>
      <c r="BB316" s="191"/>
      <c r="BC316" s="191"/>
      <c r="BD316" s="191"/>
      <c r="BE316" s="191"/>
      <c r="BF316" s="191"/>
      <c r="BG316" s="191"/>
    </row>
    <row r="317" spans="1:59">
      <c r="A317" s="1258">
        <v>277</v>
      </c>
      <c r="B317" s="1188" t="s">
        <v>1728</v>
      </c>
      <c r="C317" s="1166">
        <v>11.44</v>
      </c>
      <c r="D317" s="1257"/>
      <c r="E317" s="1017">
        <f t="shared" si="20"/>
        <v>2248.8500000000022</v>
      </c>
      <c r="F317" s="1018">
        <f t="shared" si="21"/>
        <v>1927.1499999999978</v>
      </c>
      <c r="G317" s="1018">
        <f t="shared" si="22"/>
        <v>1938.5899999999979</v>
      </c>
      <c r="H317" s="1019"/>
      <c r="I317" s="1017">
        <f t="shared" si="23"/>
        <v>17.472540154724257</v>
      </c>
      <c r="J317" s="191"/>
      <c r="K317" s="191"/>
      <c r="L317" s="191"/>
      <c r="M317" s="191"/>
      <c r="N317" s="191"/>
      <c r="O317" s="191"/>
      <c r="P317" s="191"/>
      <c r="Q317" s="191"/>
      <c r="R317" s="191"/>
      <c r="S317" s="191"/>
      <c r="T317" s="191"/>
      <c r="U317" s="191"/>
      <c r="V317" s="191"/>
      <c r="W317" s="191"/>
      <c r="X317" s="191"/>
      <c r="Y317" s="191"/>
      <c r="Z317" s="191"/>
      <c r="AA317" s="191"/>
      <c r="AB317" s="191"/>
      <c r="AC317" s="191"/>
      <c r="AD317" s="191"/>
      <c r="AE317" s="191"/>
      <c r="AF317" s="191"/>
      <c r="AG317" s="191"/>
      <c r="AH317" s="191"/>
      <c r="AI317" s="191"/>
      <c r="AJ317" s="191"/>
      <c r="AK317" s="191"/>
      <c r="AL317" s="191"/>
      <c r="AM317" s="191"/>
      <c r="AN317" s="191"/>
      <c r="AO317" s="191"/>
      <c r="AP317" s="191"/>
      <c r="AQ317" s="191"/>
      <c r="AR317" s="191"/>
      <c r="AS317" s="191"/>
      <c r="AT317" s="191"/>
      <c r="AU317" s="191"/>
      <c r="AV317" s="191"/>
      <c r="AW317" s="191"/>
      <c r="AX317" s="191"/>
      <c r="AY317" s="191"/>
      <c r="AZ317" s="191"/>
      <c r="BA317" s="191"/>
      <c r="BB317" s="191"/>
      <c r="BC317" s="191"/>
      <c r="BD317" s="191"/>
      <c r="BE317" s="191"/>
      <c r="BF317" s="191"/>
      <c r="BG317" s="191"/>
    </row>
    <row r="318" spans="1:59">
      <c r="A318" s="1258">
        <v>278</v>
      </c>
      <c r="B318" s="1188" t="s">
        <v>1728</v>
      </c>
      <c r="C318" s="1166">
        <v>11.44</v>
      </c>
      <c r="D318" s="1257"/>
      <c r="E318" s="1017">
        <f t="shared" si="20"/>
        <v>2260.2900000000022</v>
      </c>
      <c r="F318" s="1018">
        <f t="shared" si="21"/>
        <v>1915.7099999999978</v>
      </c>
      <c r="G318" s="1018">
        <f t="shared" si="22"/>
        <v>1927.1499999999978</v>
      </c>
      <c r="H318" s="1019"/>
      <c r="I318" s="1017">
        <f t="shared" si="23"/>
        <v>17.561600768065155</v>
      </c>
      <c r="J318" s="191"/>
      <c r="K318" s="191"/>
      <c r="L318" s="191"/>
      <c r="M318" s="191"/>
      <c r="N318" s="191"/>
      <c r="O318" s="191"/>
      <c r="P318" s="191"/>
      <c r="Q318" s="191"/>
      <c r="R318" s="191"/>
      <c r="S318" s="191"/>
      <c r="T318" s="191"/>
      <c r="U318" s="191"/>
      <c r="V318" s="191"/>
      <c r="W318" s="191"/>
      <c r="X318" s="191"/>
      <c r="Y318" s="191"/>
      <c r="Z318" s="191"/>
      <c r="AA318" s="191"/>
      <c r="AB318" s="191"/>
      <c r="AC318" s="191"/>
      <c r="AD318" s="191"/>
      <c r="AE318" s="191"/>
      <c r="AF318" s="191"/>
      <c r="AG318" s="191"/>
      <c r="AH318" s="191"/>
      <c r="AI318" s="191"/>
      <c r="AJ318" s="191"/>
      <c r="AK318" s="191"/>
      <c r="AL318" s="191"/>
      <c r="AM318" s="191"/>
      <c r="AN318" s="191"/>
      <c r="AO318" s="191"/>
      <c r="AP318" s="191"/>
      <c r="AQ318" s="191"/>
      <c r="AR318" s="191"/>
      <c r="AS318" s="191"/>
      <c r="AT318" s="191"/>
      <c r="AU318" s="191"/>
      <c r="AV318" s="191"/>
      <c r="AW318" s="191"/>
      <c r="AX318" s="191"/>
      <c r="AY318" s="191"/>
      <c r="AZ318" s="191"/>
      <c r="BA318" s="191"/>
      <c r="BB318" s="191"/>
      <c r="BC318" s="191"/>
      <c r="BD318" s="191"/>
      <c r="BE318" s="191"/>
      <c r="BF318" s="191"/>
      <c r="BG318" s="191"/>
    </row>
    <row r="319" spans="1:59">
      <c r="A319" s="1258">
        <v>279</v>
      </c>
      <c r="B319" s="1188" t="s">
        <v>1728</v>
      </c>
      <c r="C319" s="1166">
        <v>11.58</v>
      </c>
      <c r="D319" s="1257"/>
      <c r="E319" s="1017">
        <f t="shared" si="20"/>
        <v>2271.8700000000022</v>
      </c>
      <c r="F319" s="1018">
        <f t="shared" si="21"/>
        <v>1904.1299999999978</v>
      </c>
      <c r="G319" s="1018">
        <f t="shared" si="22"/>
        <v>1915.7099999999978</v>
      </c>
      <c r="H319" s="1019"/>
      <c r="I319" s="1017">
        <f t="shared" si="23"/>
        <v>17.651751284016868</v>
      </c>
      <c r="J319" s="191"/>
      <c r="K319" s="191"/>
      <c r="L319" s="191"/>
      <c r="M319" s="191"/>
      <c r="N319" s="191"/>
      <c r="O319" s="191"/>
      <c r="P319" s="191"/>
      <c r="Q319" s="191"/>
      <c r="R319" s="191"/>
      <c r="S319" s="191"/>
      <c r="T319" s="191"/>
      <c r="U319" s="191"/>
      <c r="V319" s="191"/>
      <c r="W319" s="191"/>
      <c r="X319" s="191"/>
      <c r="Y319" s="191"/>
      <c r="Z319" s="191"/>
      <c r="AA319" s="191"/>
      <c r="AB319" s="191"/>
      <c r="AC319" s="191"/>
      <c r="AD319" s="191"/>
      <c r="AE319" s="191"/>
      <c r="AF319" s="191"/>
      <c r="AG319" s="191"/>
      <c r="AH319" s="191"/>
      <c r="AI319" s="191"/>
      <c r="AJ319" s="191"/>
      <c r="AK319" s="191"/>
      <c r="AL319" s="191"/>
      <c r="AM319" s="191"/>
      <c r="AN319" s="191"/>
      <c r="AO319" s="191"/>
      <c r="AP319" s="191"/>
      <c r="AQ319" s="191"/>
      <c r="AR319" s="191"/>
      <c r="AS319" s="191"/>
      <c r="AT319" s="191"/>
      <c r="AU319" s="191"/>
      <c r="AV319" s="191"/>
      <c r="AW319" s="191"/>
      <c r="AX319" s="191"/>
      <c r="AY319" s="191"/>
      <c r="AZ319" s="191"/>
      <c r="BA319" s="191"/>
      <c r="BB319" s="191"/>
      <c r="BC319" s="191"/>
      <c r="BD319" s="191"/>
      <c r="BE319" s="191"/>
      <c r="BF319" s="191"/>
      <c r="BG319" s="191"/>
    </row>
    <row r="320" spans="1:59" ht="21">
      <c r="A320" s="1258">
        <v>280</v>
      </c>
      <c r="B320" s="1187" t="s">
        <v>1727</v>
      </c>
      <c r="C320" s="1168">
        <v>0.74</v>
      </c>
      <c r="D320" s="1257"/>
      <c r="E320" s="1017">
        <f t="shared" si="20"/>
        <v>2272.6100000000019</v>
      </c>
      <c r="F320" s="1018">
        <f t="shared" si="21"/>
        <v>1903.3899999999981</v>
      </c>
      <c r="G320" s="1018">
        <f t="shared" si="22"/>
        <v>1904.1299999999978</v>
      </c>
      <c r="H320" s="1019"/>
      <c r="I320" s="1017">
        <f t="shared" si="23"/>
        <v>17.657512197816892</v>
      </c>
      <c r="J320" s="191"/>
      <c r="K320" s="191"/>
      <c r="L320" s="191"/>
      <c r="M320" s="191"/>
      <c r="N320" s="191"/>
      <c r="O320" s="191"/>
      <c r="P320" s="191"/>
      <c r="Q320" s="191"/>
      <c r="R320" s="191"/>
      <c r="S320" s="191"/>
      <c r="T320" s="191"/>
      <c r="U320" s="191"/>
      <c r="V320" s="191"/>
      <c r="W320" s="191"/>
      <c r="X320" s="191"/>
      <c r="Y320" s="191"/>
      <c r="Z320" s="191"/>
      <c r="AA320" s="191"/>
      <c r="AB320" s="191"/>
      <c r="AC320" s="191"/>
      <c r="AD320" s="191"/>
      <c r="AE320" s="191"/>
      <c r="AF320" s="191"/>
      <c r="AG320" s="191"/>
      <c r="AH320" s="191"/>
      <c r="AI320" s="191"/>
      <c r="AJ320" s="191"/>
      <c r="AK320" s="191"/>
      <c r="AL320" s="191"/>
      <c r="AM320" s="191"/>
      <c r="AN320" s="191"/>
      <c r="AO320" s="191"/>
      <c r="AP320" s="191"/>
      <c r="AQ320" s="191"/>
      <c r="AR320" s="191"/>
      <c r="AS320" s="191"/>
      <c r="AT320" s="191"/>
      <c r="AU320" s="191"/>
      <c r="AV320" s="191"/>
      <c r="AW320" s="191"/>
      <c r="AX320" s="191"/>
      <c r="AY320" s="191"/>
      <c r="AZ320" s="191"/>
      <c r="BA320" s="191"/>
      <c r="BB320" s="191"/>
      <c r="BC320" s="191"/>
      <c r="BD320" s="191"/>
      <c r="BE320" s="191"/>
      <c r="BF320" s="191"/>
      <c r="BG320" s="191"/>
    </row>
    <row r="321" spans="1:59">
      <c r="A321" s="1258">
        <v>281</v>
      </c>
      <c r="B321" s="1188" t="s">
        <v>1728</v>
      </c>
      <c r="C321" s="1166">
        <v>11.45</v>
      </c>
      <c r="D321" s="1257"/>
      <c r="E321" s="1017">
        <f t="shared" si="20"/>
        <v>2284.0600000000018</v>
      </c>
      <c r="F321" s="1018">
        <f t="shared" si="21"/>
        <v>1891.9399999999982</v>
      </c>
      <c r="G321" s="1018">
        <f t="shared" si="22"/>
        <v>1903.3899999999981</v>
      </c>
      <c r="H321" s="1019"/>
      <c r="I321" s="1017">
        <f t="shared" si="23"/>
        <v>17.746650661344276</v>
      </c>
      <c r="J321" s="191"/>
      <c r="K321" s="191"/>
      <c r="L321" s="191"/>
      <c r="M321" s="191"/>
      <c r="N321" s="191"/>
      <c r="O321" s="191"/>
      <c r="P321" s="191"/>
      <c r="Q321" s="191"/>
      <c r="R321" s="191"/>
      <c r="S321" s="191"/>
      <c r="T321" s="191"/>
      <c r="U321" s="191"/>
      <c r="V321" s="191"/>
      <c r="W321" s="191"/>
      <c r="X321" s="191"/>
      <c r="Y321" s="191"/>
      <c r="Z321" s="191"/>
      <c r="AA321" s="191"/>
      <c r="AB321" s="191"/>
      <c r="AC321" s="191"/>
      <c r="AD321" s="191"/>
      <c r="AE321" s="191"/>
      <c r="AF321" s="191"/>
      <c r="AG321" s="191"/>
      <c r="AH321" s="191"/>
      <c r="AI321" s="191"/>
      <c r="AJ321" s="191"/>
      <c r="AK321" s="191"/>
      <c r="AL321" s="191"/>
      <c r="AM321" s="191"/>
      <c r="AN321" s="191"/>
      <c r="AO321" s="191"/>
      <c r="AP321" s="191"/>
      <c r="AQ321" s="191"/>
      <c r="AR321" s="191"/>
      <c r="AS321" s="191"/>
      <c r="AT321" s="191"/>
      <c r="AU321" s="191"/>
      <c r="AV321" s="191"/>
      <c r="AW321" s="191"/>
      <c r="AX321" s="191"/>
      <c r="AY321" s="191"/>
      <c r="AZ321" s="191"/>
      <c r="BA321" s="191"/>
      <c r="BB321" s="191"/>
      <c r="BC321" s="191"/>
      <c r="BD321" s="191"/>
      <c r="BE321" s="191"/>
      <c r="BF321" s="191"/>
      <c r="BG321" s="191"/>
    </row>
    <row r="322" spans="1:59">
      <c r="A322" s="1258">
        <v>282</v>
      </c>
      <c r="B322" s="1188" t="s">
        <v>1728</v>
      </c>
      <c r="C322" s="1166">
        <v>11.07</v>
      </c>
      <c r="D322" s="1257"/>
      <c r="E322" s="1017">
        <f t="shared" si="20"/>
        <v>2295.1300000000019</v>
      </c>
      <c r="F322" s="1018">
        <f t="shared" si="21"/>
        <v>1880.8699999999981</v>
      </c>
      <c r="G322" s="1018">
        <f t="shared" si="22"/>
        <v>1891.9399999999982</v>
      </c>
      <c r="H322" s="1019"/>
      <c r="I322" s="1017">
        <f t="shared" si="23"/>
        <v>17.832830817785162</v>
      </c>
      <c r="J322" s="191"/>
      <c r="K322" s="191"/>
      <c r="L322" s="191"/>
      <c r="M322" s="191"/>
      <c r="N322" s="191"/>
      <c r="O322" s="191"/>
      <c r="P322" s="191"/>
      <c r="Q322" s="191"/>
      <c r="R322" s="191"/>
      <c r="S322" s="191"/>
      <c r="T322" s="191"/>
      <c r="U322" s="191"/>
      <c r="V322" s="191"/>
      <c r="W322" s="191"/>
      <c r="X322" s="191"/>
      <c r="Y322" s="191"/>
      <c r="Z322" s="191"/>
      <c r="AA322" s="191"/>
      <c r="AB322" s="191"/>
      <c r="AC322" s="191"/>
      <c r="AD322" s="191"/>
      <c r="AE322" s="191"/>
      <c r="AF322" s="191"/>
      <c r="AG322" s="191"/>
      <c r="AH322" s="191"/>
      <c r="AI322" s="191"/>
      <c r="AJ322" s="191"/>
      <c r="AK322" s="191"/>
      <c r="AL322" s="191"/>
      <c r="AM322" s="191"/>
      <c r="AN322" s="191"/>
      <c r="AO322" s="191"/>
      <c r="AP322" s="191"/>
      <c r="AQ322" s="191"/>
      <c r="AR322" s="191"/>
      <c r="AS322" s="191"/>
      <c r="AT322" s="191"/>
      <c r="AU322" s="191"/>
      <c r="AV322" s="191"/>
      <c r="AW322" s="191"/>
      <c r="AX322" s="191"/>
      <c r="AY322" s="191"/>
      <c r="AZ322" s="191"/>
      <c r="BA322" s="191"/>
      <c r="BB322" s="191"/>
      <c r="BC322" s="191"/>
      <c r="BD322" s="191"/>
      <c r="BE322" s="191"/>
      <c r="BF322" s="191"/>
      <c r="BG322" s="191"/>
    </row>
    <row r="323" spans="1:59" ht="21">
      <c r="A323" s="1258">
        <v>283</v>
      </c>
      <c r="B323" s="1189" t="s">
        <v>1770</v>
      </c>
      <c r="C323" s="1167">
        <v>0.64</v>
      </c>
      <c r="D323" s="1257"/>
      <c r="E323" s="1017">
        <f t="shared" si="20"/>
        <v>2295.7700000000018</v>
      </c>
      <c r="F323" s="1018">
        <f t="shared" si="21"/>
        <v>1880.2299999999982</v>
      </c>
      <c r="G323" s="1018">
        <f t="shared" si="22"/>
        <v>1880.8699999999981</v>
      </c>
      <c r="H323" s="1019"/>
      <c r="I323" s="1017">
        <f t="shared" si="23"/>
        <v>17.837813229720318</v>
      </c>
      <c r="J323" s="191"/>
      <c r="K323" s="191"/>
      <c r="L323" s="191"/>
      <c r="M323" s="191"/>
      <c r="N323" s="191"/>
      <c r="O323" s="191"/>
      <c r="P323" s="191"/>
      <c r="Q323" s="191"/>
      <c r="R323" s="191"/>
      <c r="S323" s="191"/>
      <c r="T323" s="191"/>
      <c r="U323" s="191"/>
      <c r="V323" s="191"/>
      <c r="W323" s="191"/>
      <c r="X323" s="191"/>
      <c r="Y323" s="191"/>
      <c r="Z323" s="191"/>
      <c r="AA323" s="191"/>
      <c r="AB323" s="191"/>
      <c r="AC323" s="191"/>
      <c r="AD323" s="191"/>
      <c r="AE323" s="191"/>
      <c r="AF323" s="191"/>
      <c r="AG323" s="191"/>
      <c r="AH323" s="191"/>
      <c r="AI323" s="191"/>
      <c r="AJ323" s="191"/>
      <c r="AK323" s="191"/>
      <c r="AL323" s="191"/>
      <c r="AM323" s="191"/>
      <c r="AN323" s="191"/>
      <c r="AO323" s="191"/>
      <c r="AP323" s="191"/>
      <c r="AQ323" s="191"/>
      <c r="AR323" s="191"/>
      <c r="AS323" s="191"/>
      <c r="AT323" s="191"/>
      <c r="AU323" s="191"/>
      <c r="AV323" s="191"/>
      <c r="AW323" s="191"/>
      <c r="AX323" s="191"/>
      <c r="AY323" s="191"/>
      <c r="AZ323" s="191"/>
      <c r="BA323" s="191"/>
      <c r="BB323" s="191"/>
      <c r="BC323" s="191"/>
      <c r="BD323" s="191"/>
      <c r="BE323" s="191"/>
      <c r="BF323" s="191"/>
      <c r="BG323" s="191"/>
    </row>
    <row r="324" spans="1:59">
      <c r="A324" s="1258">
        <v>284</v>
      </c>
      <c r="B324" s="1188" t="s">
        <v>1728</v>
      </c>
      <c r="C324" s="1166">
        <v>11.39</v>
      </c>
      <c r="D324" s="1257"/>
      <c r="E324" s="1017">
        <f t="shared" si="20"/>
        <v>2307.1600000000017</v>
      </c>
      <c r="F324" s="1018">
        <f t="shared" si="21"/>
        <v>1868.8399999999983</v>
      </c>
      <c r="G324" s="1018">
        <f t="shared" si="22"/>
        <v>1880.2299999999982</v>
      </c>
      <c r="H324" s="1019"/>
      <c r="I324" s="1017">
        <f t="shared" si="23"/>
        <v>17.926484592128784</v>
      </c>
      <c r="J324" s="191"/>
      <c r="K324" s="191"/>
      <c r="L324" s="191"/>
      <c r="M324" s="191"/>
      <c r="N324" s="191"/>
      <c r="O324" s="191"/>
      <c r="P324" s="191"/>
      <c r="Q324" s="191"/>
      <c r="R324" s="191"/>
      <c r="S324" s="191"/>
      <c r="T324" s="191"/>
      <c r="U324" s="191"/>
      <c r="V324" s="191"/>
      <c r="W324" s="191"/>
      <c r="X324" s="191"/>
      <c r="Y324" s="191"/>
      <c r="Z324" s="191"/>
      <c r="AA324" s="191"/>
      <c r="AB324" s="191"/>
      <c r="AC324" s="191"/>
      <c r="AD324" s="191"/>
      <c r="AE324" s="191"/>
      <c r="AF324" s="191"/>
      <c r="AG324" s="191"/>
      <c r="AH324" s="191"/>
      <c r="AI324" s="191"/>
      <c r="AJ324" s="191"/>
      <c r="AK324" s="191"/>
      <c r="AL324" s="191"/>
      <c r="AM324" s="191"/>
      <c r="AN324" s="191"/>
      <c r="AO324" s="191"/>
      <c r="AP324" s="191"/>
      <c r="AQ324" s="191"/>
      <c r="AR324" s="191"/>
      <c r="AS324" s="191"/>
      <c r="AT324" s="191"/>
      <c r="AU324" s="191"/>
      <c r="AV324" s="191"/>
      <c r="AW324" s="191"/>
      <c r="AX324" s="191"/>
      <c r="AY324" s="191"/>
      <c r="AZ324" s="191"/>
      <c r="BA324" s="191"/>
      <c r="BB324" s="191"/>
      <c r="BC324" s="191"/>
      <c r="BD324" s="191"/>
      <c r="BE324" s="191"/>
      <c r="BF324" s="191"/>
      <c r="BG324" s="191"/>
    </row>
    <row r="325" spans="1:59">
      <c r="A325" s="1258">
        <v>285</v>
      </c>
      <c r="B325" s="1188" t="s">
        <v>1728</v>
      </c>
      <c r="C325" s="1166">
        <v>11.6</v>
      </c>
      <c r="D325" s="1257"/>
      <c r="E325" s="1017">
        <f t="shared" si="20"/>
        <v>2318.7600000000016</v>
      </c>
      <c r="F325" s="1018">
        <f t="shared" si="21"/>
        <v>1857.2399999999984</v>
      </c>
      <c r="G325" s="1018">
        <f t="shared" si="22"/>
        <v>1868.8399999999983</v>
      </c>
      <c r="H325" s="1019"/>
      <c r="I325" s="1017">
        <f t="shared" si="23"/>
        <v>18.016790808453472</v>
      </c>
      <c r="J325" s="191"/>
      <c r="K325" s="191"/>
      <c r="L325" s="191"/>
      <c r="M325" s="191"/>
      <c r="N325" s="191"/>
      <c r="O325" s="191"/>
      <c r="P325" s="191"/>
      <c r="Q325" s="191"/>
      <c r="R325" s="191"/>
      <c r="S325" s="191"/>
      <c r="T325" s="191"/>
      <c r="U325" s="191"/>
      <c r="V325" s="191"/>
      <c r="W325" s="191"/>
      <c r="X325" s="191"/>
      <c r="Y325" s="191"/>
      <c r="Z325" s="191"/>
      <c r="AA325" s="191"/>
      <c r="AB325" s="191"/>
      <c r="AC325" s="191"/>
      <c r="AD325" s="191"/>
      <c r="AE325" s="191"/>
      <c r="AF325" s="191"/>
      <c r="AG325" s="191"/>
      <c r="AH325" s="191"/>
      <c r="AI325" s="191"/>
      <c r="AJ325" s="191"/>
      <c r="AK325" s="191"/>
      <c r="AL325" s="191"/>
      <c r="AM325" s="191"/>
      <c r="AN325" s="191"/>
      <c r="AO325" s="191"/>
      <c r="AP325" s="191"/>
      <c r="AQ325" s="191"/>
      <c r="AR325" s="191"/>
      <c r="AS325" s="191"/>
      <c r="AT325" s="191"/>
      <c r="AU325" s="191"/>
      <c r="AV325" s="191"/>
      <c r="AW325" s="191"/>
      <c r="AX325" s="191"/>
      <c r="AY325" s="191"/>
      <c r="AZ325" s="191"/>
      <c r="BA325" s="191"/>
      <c r="BB325" s="191"/>
      <c r="BC325" s="191"/>
      <c r="BD325" s="191"/>
      <c r="BE325" s="191"/>
      <c r="BF325" s="191"/>
      <c r="BG325" s="191"/>
    </row>
    <row r="326" spans="1:59">
      <c r="A326" s="1258">
        <v>286</v>
      </c>
      <c r="B326" s="1188" t="s">
        <v>1728</v>
      </c>
      <c r="C326" s="1166">
        <v>11.6</v>
      </c>
      <c r="D326" s="1257"/>
      <c r="E326" s="1017">
        <f t="shared" si="20"/>
        <v>2330.3600000000015</v>
      </c>
      <c r="F326" s="1018">
        <f t="shared" si="21"/>
        <v>1845.6399999999985</v>
      </c>
      <c r="G326" s="1018">
        <f t="shared" si="22"/>
        <v>1857.2399999999984</v>
      </c>
      <c r="H326" s="1019"/>
      <c r="I326" s="1017">
        <f t="shared" si="23"/>
        <v>18.10709702477816</v>
      </c>
      <c r="J326" s="191"/>
      <c r="K326" s="191"/>
      <c r="L326" s="191"/>
      <c r="M326" s="191"/>
      <c r="N326" s="191"/>
      <c r="O326" s="191"/>
      <c r="P326" s="191"/>
      <c r="Q326" s="191"/>
      <c r="R326" s="191"/>
      <c r="S326" s="191"/>
      <c r="T326" s="191"/>
      <c r="U326" s="191"/>
      <c r="V326" s="191"/>
      <c r="W326" s="191"/>
      <c r="X326" s="191"/>
      <c r="Y326" s="191"/>
      <c r="Z326" s="191"/>
      <c r="AA326" s="191"/>
      <c r="AB326" s="191"/>
      <c r="AC326" s="191"/>
      <c r="AD326" s="191"/>
      <c r="AE326" s="191"/>
      <c r="AF326" s="191"/>
      <c r="AG326" s="191"/>
      <c r="AH326" s="191"/>
      <c r="AI326" s="191"/>
      <c r="AJ326" s="191"/>
      <c r="AK326" s="191"/>
      <c r="AL326" s="191"/>
      <c r="AM326" s="191"/>
      <c r="AN326" s="191"/>
      <c r="AO326" s="191"/>
      <c r="AP326" s="191"/>
      <c r="AQ326" s="191"/>
      <c r="AR326" s="191"/>
      <c r="AS326" s="191"/>
      <c r="AT326" s="191"/>
      <c r="AU326" s="191"/>
      <c r="AV326" s="191"/>
      <c r="AW326" s="191"/>
      <c r="AX326" s="191"/>
      <c r="AY326" s="191"/>
      <c r="AZ326" s="191"/>
      <c r="BA326" s="191"/>
      <c r="BB326" s="191"/>
      <c r="BC326" s="191"/>
      <c r="BD326" s="191"/>
      <c r="BE326" s="191"/>
      <c r="BF326" s="191"/>
      <c r="BG326" s="191"/>
    </row>
    <row r="327" spans="1:59" ht="21">
      <c r="A327" s="1258">
        <v>287</v>
      </c>
      <c r="B327" s="1187" t="s">
        <v>1727</v>
      </c>
      <c r="C327" s="1168">
        <v>0.74</v>
      </c>
      <c r="D327" s="1257"/>
      <c r="E327" s="1017">
        <f t="shared" si="20"/>
        <v>2331.1000000000013</v>
      </c>
      <c r="F327" s="1018">
        <f t="shared" si="21"/>
        <v>1844.8999999999987</v>
      </c>
      <c r="G327" s="1018">
        <f t="shared" si="22"/>
        <v>1845.6399999999985</v>
      </c>
      <c r="H327" s="1019"/>
      <c r="I327" s="1017">
        <f t="shared" si="23"/>
        <v>18.112857938578184</v>
      </c>
      <c r="J327" s="191"/>
      <c r="K327" s="191"/>
      <c r="L327" s="191"/>
      <c r="M327" s="191"/>
      <c r="N327" s="191"/>
      <c r="O327" s="191"/>
      <c r="P327" s="191"/>
      <c r="Q327" s="191"/>
      <c r="R327" s="191"/>
      <c r="S327" s="191"/>
      <c r="T327" s="191"/>
      <c r="U327" s="191"/>
      <c r="V327" s="191"/>
      <c r="W327" s="191"/>
      <c r="X327" s="191"/>
      <c r="Y327" s="191"/>
      <c r="Z327" s="191"/>
      <c r="AA327" s="191"/>
      <c r="AB327" s="191"/>
      <c r="AC327" s="191"/>
      <c r="AD327" s="191"/>
      <c r="AE327" s="191"/>
      <c r="AF327" s="191"/>
      <c r="AG327" s="191"/>
      <c r="AH327" s="191"/>
      <c r="AI327" s="191"/>
      <c r="AJ327" s="191"/>
      <c r="AK327" s="191"/>
      <c r="AL327" s="191"/>
      <c r="AM327" s="191"/>
      <c r="AN327" s="191"/>
      <c r="AO327" s="191"/>
      <c r="AP327" s="191"/>
      <c r="AQ327" s="191"/>
      <c r="AR327" s="191"/>
      <c r="AS327" s="191"/>
      <c r="AT327" s="191"/>
      <c r="AU327" s="191"/>
      <c r="AV327" s="191"/>
      <c r="AW327" s="191"/>
      <c r="AX327" s="191"/>
      <c r="AY327" s="191"/>
      <c r="AZ327" s="191"/>
      <c r="BA327" s="191"/>
      <c r="BB327" s="191"/>
      <c r="BC327" s="191"/>
      <c r="BD327" s="191"/>
      <c r="BE327" s="191"/>
      <c r="BF327" s="191"/>
      <c r="BG327" s="191"/>
    </row>
    <row r="328" spans="1:59">
      <c r="A328" s="1258">
        <v>288</v>
      </c>
      <c r="B328" s="1188" t="s">
        <v>1728</v>
      </c>
      <c r="C328" s="1166">
        <v>11.44</v>
      </c>
      <c r="D328" s="1257"/>
      <c r="E328" s="1017">
        <f t="shared" si="20"/>
        <v>2342.5400000000013</v>
      </c>
      <c r="F328" s="1018">
        <f t="shared" si="21"/>
        <v>1833.4599999999987</v>
      </c>
      <c r="G328" s="1018">
        <f t="shared" si="22"/>
        <v>1844.8999999999987</v>
      </c>
      <c r="H328" s="1019"/>
      <c r="I328" s="1017">
        <f t="shared" si="23"/>
        <v>18.201918551919082</v>
      </c>
      <c r="J328" s="191"/>
      <c r="K328" s="191"/>
      <c r="L328" s="191"/>
      <c r="M328" s="191"/>
      <c r="N328" s="191"/>
      <c r="O328" s="191"/>
      <c r="P328" s="191"/>
      <c r="Q328" s="191"/>
      <c r="R328" s="191"/>
      <c r="S328" s="191"/>
      <c r="T328" s="191"/>
      <c r="U328" s="191"/>
      <c r="V328" s="191"/>
      <c r="W328" s="191"/>
      <c r="X328" s="191"/>
      <c r="Y328" s="191"/>
      <c r="Z328" s="191"/>
      <c r="AA328" s="191"/>
      <c r="AB328" s="191"/>
      <c r="AC328" s="191"/>
      <c r="AD328" s="191"/>
      <c r="AE328" s="191"/>
      <c r="AF328" s="191"/>
      <c r="AG328" s="191"/>
      <c r="AH328" s="191"/>
      <c r="AI328" s="191"/>
      <c r="AJ328" s="191"/>
      <c r="AK328" s="191"/>
      <c r="AL328" s="191"/>
      <c r="AM328" s="191"/>
      <c r="AN328" s="191"/>
      <c r="AO328" s="191"/>
      <c r="AP328" s="191"/>
      <c r="AQ328" s="191"/>
      <c r="AR328" s="191"/>
      <c r="AS328" s="191"/>
      <c r="AT328" s="191"/>
      <c r="AU328" s="191"/>
      <c r="AV328" s="191"/>
      <c r="AW328" s="191"/>
      <c r="AX328" s="191"/>
      <c r="AY328" s="191"/>
      <c r="AZ328" s="191"/>
      <c r="BA328" s="191"/>
      <c r="BB328" s="191"/>
      <c r="BC328" s="191"/>
      <c r="BD328" s="191"/>
      <c r="BE328" s="191"/>
      <c r="BF328" s="191"/>
      <c r="BG328" s="191"/>
    </row>
    <row r="329" spans="1:59">
      <c r="A329" s="1258">
        <v>289</v>
      </c>
      <c r="B329" s="1188" t="s">
        <v>1728</v>
      </c>
      <c r="C329" s="1166">
        <v>11.4</v>
      </c>
      <c r="D329" s="1257"/>
      <c r="E329" s="1017">
        <f t="shared" si="20"/>
        <v>2353.9400000000014</v>
      </c>
      <c r="F329" s="1018">
        <f t="shared" si="21"/>
        <v>1822.0599999999986</v>
      </c>
      <c r="G329" s="1018">
        <f t="shared" si="22"/>
        <v>1833.4599999999987</v>
      </c>
      <c r="H329" s="1019"/>
      <c r="I329" s="1017">
        <f t="shared" si="23"/>
        <v>18.290667764514033</v>
      </c>
      <c r="J329" s="191"/>
      <c r="K329" s="191"/>
      <c r="L329" s="191"/>
      <c r="M329" s="191"/>
      <c r="N329" s="191"/>
      <c r="O329" s="191"/>
      <c r="P329" s="191"/>
      <c r="Q329" s="191"/>
      <c r="R329" s="191"/>
      <c r="S329" s="191"/>
      <c r="T329" s="191"/>
      <c r="U329" s="191"/>
      <c r="V329" s="191"/>
      <c r="W329" s="191"/>
      <c r="X329" s="191"/>
      <c r="Y329" s="191"/>
      <c r="Z329" s="191"/>
      <c r="AA329" s="191"/>
      <c r="AB329" s="191"/>
      <c r="AC329" s="191"/>
      <c r="AD329" s="191"/>
      <c r="AE329" s="191"/>
      <c r="AF329" s="191"/>
      <c r="AG329" s="191"/>
      <c r="AH329" s="191"/>
      <c r="AI329" s="191"/>
      <c r="AJ329" s="191"/>
      <c r="AK329" s="191"/>
      <c r="AL329" s="191"/>
      <c r="AM329" s="191"/>
      <c r="AN329" s="191"/>
      <c r="AO329" s="191"/>
      <c r="AP329" s="191"/>
      <c r="AQ329" s="191"/>
      <c r="AR329" s="191"/>
      <c r="AS329" s="191"/>
      <c r="AT329" s="191"/>
      <c r="AU329" s="191"/>
      <c r="AV329" s="191"/>
      <c r="AW329" s="191"/>
      <c r="AX329" s="191"/>
      <c r="AY329" s="191"/>
      <c r="AZ329" s="191"/>
      <c r="BA329" s="191"/>
      <c r="BB329" s="191"/>
      <c r="BC329" s="191"/>
      <c r="BD329" s="191"/>
      <c r="BE329" s="191"/>
      <c r="BF329" s="191"/>
      <c r="BG329" s="191"/>
    </row>
    <row r="330" spans="1:59" ht="21">
      <c r="A330" s="1258">
        <v>290</v>
      </c>
      <c r="B330" s="1189" t="s">
        <v>1771</v>
      </c>
      <c r="C330" s="1167">
        <v>0.64</v>
      </c>
      <c r="D330" s="1257"/>
      <c r="E330" s="1017">
        <f t="shared" si="20"/>
        <v>2354.5800000000013</v>
      </c>
      <c r="F330" s="1018">
        <f t="shared" si="21"/>
        <v>1821.4199999999987</v>
      </c>
      <c r="G330" s="1018">
        <f t="shared" si="22"/>
        <v>1822.0599999999986</v>
      </c>
      <c r="H330" s="1019"/>
      <c r="I330" s="1017">
        <f t="shared" si="23"/>
        <v>18.29565017644919</v>
      </c>
      <c r="J330" s="191"/>
      <c r="K330" s="191"/>
      <c r="L330" s="191"/>
      <c r="M330" s="191"/>
      <c r="N330" s="191"/>
      <c r="O330" s="191"/>
      <c r="P330" s="191"/>
      <c r="Q330" s="191"/>
      <c r="R330" s="191"/>
      <c r="S330" s="191"/>
      <c r="T330" s="191"/>
      <c r="U330" s="191"/>
      <c r="V330" s="191"/>
      <c r="W330" s="191"/>
      <c r="X330" s="191"/>
      <c r="Y330" s="191"/>
      <c r="Z330" s="191"/>
      <c r="AA330" s="191"/>
      <c r="AB330" s="191"/>
      <c r="AC330" s="191"/>
      <c r="AD330" s="191"/>
      <c r="AE330" s="191"/>
      <c r="AF330" s="191"/>
      <c r="AG330" s="191"/>
      <c r="AH330" s="191"/>
      <c r="AI330" s="191"/>
      <c r="AJ330" s="191"/>
      <c r="AK330" s="191"/>
      <c r="AL330" s="191"/>
      <c r="AM330" s="191"/>
      <c r="AN330" s="191"/>
      <c r="AO330" s="191"/>
      <c r="AP330" s="191"/>
      <c r="AQ330" s="191"/>
      <c r="AR330" s="191"/>
      <c r="AS330" s="191"/>
      <c r="AT330" s="191"/>
      <c r="AU330" s="191"/>
      <c r="AV330" s="191"/>
      <c r="AW330" s="191"/>
      <c r="AX330" s="191"/>
      <c r="AY330" s="191"/>
      <c r="AZ330" s="191"/>
      <c r="BA330" s="191"/>
      <c r="BB330" s="191"/>
      <c r="BC330" s="191"/>
      <c r="BD330" s="191"/>
      <c r="BE330" s="191"/>
      <c r="BF330" s="191"/>
      <c r="BG330" s="191"/>
    </row>
    <row r="331" spans="1:59">
      <c r="A331" s="1258">
        <v>291</v>
      </c>
      <c r="B331" s="1188" t="s">
        <v>1728</v>
      </c>
      <c r="C331" s="1166">
        <v>11.37</v>
      </c>
      <c r="D331" s="1257"/>
      <c r="E331" s="1017">
        <f t="shared" si="20"/>
        <v>2365.9500000000012</v>
      </c>
      <c r="F331" s="1018">
        <f t="shared" si="21"/>
        <v>1810.0499999999988</v>
      </c>
      <c r="G331" s="1018">
        <f t="shared" si="22"/>
        <v>1821.4199999999987</v>
      </c>
      <c r="H331" s="1019"/>
      <c r="I331" s="1017">
        <f t="shared" si="23"/>
        <v>18.38416583848468</v>
      </c>
      <c r="J331" s="191"/>
      <c r="K331" s="191"/>
      <c r="L331" s="191"/>
      <c r="M331" s="191"/>
      <c r="N331" s="191"/>
      <c r="O331" s="191"/>
      <c r="P331" s="191"/>
      <c r="Q331" s="191"/>
      <c r="R331" s="191"/>
      <c r="S331" s="191"/>
      <c r="T331" s="191"/>
      <c r="U331" s="191"/>
      <c r="V331" s="191"/>
      <c r="W331" s="191"/>
      <c r="X331" s="191"/>
      <c r="Y331" s="191"/>
      <c r="Z331" s="191"/>
      <c r="AA331" s="191"/>
      <c r="AB331" s="191"/>
      <c r="AC331" s="191"/>
      <c r="AD331" s="191"/>
      <c r="AE331" s="191"/>
      <c r="AF331" s="191"/>
      <c r="AG331" s="191"/>
      <c r="AH331" s="191"/>
      <c r="AI331" s="191"/>
      <c r="AJ331" s="191"/>
      <c r="AK331" s="191"/>
      <c r="AL331" s="191"/>
      <c r="AM331" s="191"/>
      <c r="AN331" s="191"/>
      <c r="AO331" s="191"/>
      <c r="AP331" s="191"/>
      <c r="AQ331" s="191"/>
      <c r="AR331" s="191"/>
      <c r="AS331" s="191"/>
      <c r="AT331" s="191"/>
      <c r="AU331" s="191"/>
      <c r="AV331" s="191"/>
      <c r="AW331" s="191"/>
      <c r="AX331" s="191"/>
      <c r="AY331" s="191"/>
      <c r="AZ331" s="191"/>
      <c r="BA331" s="191"/>
      <c r="BB331" s="191"/>
      <c r="BC331" s="191"/>
      <c r="BD331" s="191"/>
      <c r="BE331" s="191"/>
      <c r="BF331" s="191"/>
      <c r="BG331" s="191"/>
    </row>
    <row r="332" spans="1:59" ht="14.25">
      <c r="A332" s="1259">
        <v>292</v>
      </c>
      <c r="B332" s="1192" t="s">
        <v>1728</v>
      </c>
      <c r="C332" s="1195">
        <v>11.45</v>
      </c>
      <c r="D332" s="1257"/>
      <c r="E332" s="1017">
        <f t="shared" si="20"/>
        <v>2377.400000000001</v>
      </c>
      <c r="F332" s="1018">
        <f t="shared" si="21"/>
        <v>1798.599999999999</v>
      </c>
      <c r="G332" s="1018">
        <f t="shared" si="22"/>
        <v>1810.0499999999988</v>
      </c>
      <c r="H332" s="1019"/>
      <c r="I332" s="1017">
        <f t="shared" si="23"/>
        <v>18.473304302012064</v>
      </c>
      <c r="J332" s="191"/>
      <c r="K332" s="191"/>
      <c r="L332" s="191"/>
      <c r="M332" s="191"/>
      <c r="N332" s="191"/>
      <c r="O332" s="191"/>
      <c r="P332" s="191"/>
      <c r="Q332" s="191"/>
      <c r="R332" s="191"/>
      <c r="S332" s="191"/>
      <c r="T332" s="191"/>
      <c r="U332" s="191"/>
      <c r="V332" s="191"/>
      <c r="W332" s="191"/>
      <c r="X332" s="191"/>
      <c r="Y332" s="191"/>
      <c r="Z332" s="191"/>
      <c r="AA332" s="191"/>
      <c r="AB332" s="191"/>
      <c r="AC332" s="191"/>
      <c r="AD332" s="191"/>
      <c r="AE332" s="191"/>
      <c r="AF332" s="191"/>
      <c r="AG332" s="191"/>
      <c r="AH332" s="191"/>
      <c r="AI332" s="191"/>
      <c r="AJ332" s="191"/>
      <c r="AK332" s="191"/>
      <c r="AL332" s="191"/>
      <c r="AM332" s="191"/>
      <c r="AN332" s="191"/>
      <c r="AO332" s="191"/>
      <c r="AP332" s="191"/>
      <c r="AQ332" s="191"/>
      <c r="AR332" s="191"/>
      <c r="AS332" s="191"/>
      <c r="AT332" s="191"/>
      <c r="AU332" s="191"/>
      <c r="AV332" s="191"/>
      <c r="AW332" s="191"/>
      <c r="AX332" s="191"/>
      <c r="AY332" s="191"/>
      <c r="AZ332" s="191"/>
      <c r="BA332" s="191"/>
      <c r="BB332" s="191"/>
      <c r="BC332" s="191"/>
      <c r="BD332" s="191"/>
      <c r="BE332" s="191"/>
      <c r="BF332" s="191"/>
      <c r="BG332" s="191"/>
    </row>
    <row r="333" spans="1:59" ht="21">
      <c r="A333" s="1260">
        <v>293</v>
      </c>
      <c r="B333" s="1191" t="s">
        <v>1727</v>
      </c>
      <c r="C333" s="1194">
        <v>0.74</v>
      </c>
      <c r="D333" s="1257"/>
      <c r="E333" s="1017">
        <f t="shared" si="20"/>
        <v>2378.1400000000008</v>
      </c>
      <c r="F333" s="1018">
        <f t="shared" si="21"/>
        <v>1797.8599999999992</v>
      </c>
      <c r="G333" s="1018">
        <f t="shared" si="22"/>
        <v>1798.599999999999</v>
      </c>
      <c r="H333" s="1019"/>
      <c r="I333" s="1017">
        <f t="shared" si="23"/>
        <v>18.479065215812088</v>
      </c>
      <c r="J333" s="191"/>
      <c r="K333" s="191"/>
      <c r="L333" s="191"/>
      <c r="M333" s="191"/>
      <c r="N333" s="191"/>
      <c r="O333" s="191"/>
      <c r="P333" s="191"/>
      <c r="Q333" s="191"/>
      <c r="R333" s="191"/>
      <c r="S333" s="191"/>
      <c r="T333" s="191"/>
      <c r="U333" s="191"/>
      <c r="V333" s="191"/>
      <c r="W333" s="191"/>
      <c r="X333" s="191"/>
      <c r="Y333" s="191"/>
      <c r="Z333" s="191"/>
      <c r="AA333" s="191"/>
      <c r="AB333" s="191"/>
      <c r="AC333" s="191"/>
      <c r="AD333" s="191"/>
      <c r="AE333" s="191"/>
      <c r="AF333" s="191"/>
      <c r="AG333" s="191"/>
      <c r="AH333" s="191"/>
      <c r="AI333" s="191"/>
      <c r="AJ333" s="191"/>
      <c r="AK333" s="191"/>
      <c r="AL333" s="191"/>
      <c r="AM333" s="191"/>
      <c r="AN333" s="191"/>
      <c r="AO333" s="191"/>
      <c r="AP333" s="191"/>
      <c r="AQ333" s="191"/>
      <c r="AR333" s="191"/>
      <c r="AS333" s="191"/>
      <c r="AT333" s="191"/>
      <c r="AU333" s="191"/>
      <c r="AV333" s="191"/>
      <c r="AW333" s="191"/>
      <c r="AX333" s="191"/>
      <c r="AY333" s="191"/>
      <c r="AZ333" s="191"/>
      <c r="BA333" s="191"/>
      <c r="BB333" s="191"/>
      <c r="BC333" s="191"/>
      <c r="BD333" s="191"/>
      <c r="BE333" s="191"/>
      <c r="BF333" s="191"/>
      <c r="BG333" s="191"/>
    </row>
    <row r="334" spans="1:59" ht="14.25">
      <c r="A334" s="1260">
        <v>294</v>
      </c>
      <c r="B334" s="1192" t="s">
        <v>1728</v>
      </c>
      <c r="C334" s="1195">
        <v>11.47</v>
      </c>
      <c r="D334" s="1257"/>
      <c r="E334" s="1017">
        <f t="shared" si="20"/>
        <v>2389.6100000000006</v>
      </c>
      <c r="F334" s="1018">
        <f t="shared" si="21"/>
        <v>1786.3899999999994</v>
      </c>
      <c r="G334" s="1018">
        <f t="shared" si="22"/>
        <v>1797.8599999999992</v>
      </c>
      <c r="H334" s="1019"/>
      <c r="I334" s="1017">
        <f t="shared" si="23"/>
        <v>18.568359379712447</v>
      </c>
      <c r="J334" s="191"/>
      <c r="K334" s="191"/>
      <c r="L334" s="191"/>
      <c r="M334" s="191"/>
      <c r="N334" s="191"/>
      <c r="O334" s="191"/>
      <c r="P334" s="191"/>
      <c r="Q334" s="191"/>
      <c r="R334" s="191"/>
      <c r="S334" s="191"/>
      <c r="T334" s="191"/>
      <c r="U334" s="191"/>
      <c r="V334" s="191"/>
      <c r="W334" s="191"/>
      <c r="X334" s="191"/>
      <c r="Y334" s="191"/>
      <c r="Z334" s="191"/>
      <c r="AA334" s="191"/>
      <c r="AB334" s="191"/>
      <c r="AC334" s="191"/>
      <c r="AD334" s="191"/>
      <c r="AE334" s="191"/>
      <c r="AF334" s="191"/>
      <c r="AG334" s="191"/>
      <c r="AH334" s="191"/>
      <c r="AI334" s="191"/>
      <c r="AJ334" s="191"/>
      <c r="AK334" s="191"/>
      <c r="AL334" s="191"/>
      <c r="AM334" s="191"/>
      <c r="AN334" s="191"/>
      <c r="AO334" s="191"/>
      <c r="AP334" s="191"/>
      <c r="AQ334" s="191"/>
      <c r="AR334" s="191"/>
      <c r="AS334" s="191"/>
      <c r="AT334" s="191"/>
      <c r="AU334" s="191"/>
      <c r="AV334" s="191"/>
      <c r="AW334" s="191"/>
      <c r="AX334" s="191"/>
      <c r="AY334" s="191"/>
      <c r="AZ334" s="191"/>
      <c r="BA334" s="191"/>
      <c r="BB334" s="191"/>
      <c r="BC334" s="191"/>
      <c r="BD334" s="191"/>
      <c r="BE334" s="191"/>
      <c r="BF334" s="191"/>
      <c r="BG334" s="191"/>
    </row>
    <row r="335" spans="1:59" ht="14.25">
      <c r="A335" s="1260">
        <v>295</v>
      </c>
      <c r="B335" s="1192" t="s">
        <v>1728</v>
      </c>
      <c r="C335" s="1195">
        <v>11.47</v>
      </c>
      <c r="D335" s="1016"/>
      <c r="E335" s="1017">
        <f t="shared" si="20"/>
        <v>2401.0800000000004</v>
      </c>
      <c r="F335" s="1018">
        <f t="shared" si="21"/>
        <v>1774.9199999999996</v>
      </c>
      <c r="G335" s="1018">
        <f t="shared" si="22"/>
        <v>1786.3899999999994</v>
      </c>
      <c r="H335" s="1019"/>
      <c r="I335" s="1017">
        <f t="shared" si="23"/>
        <v>18.657653543612806</v>
      </c>
      <c r="J335" s="191"/>
      <c r="K335" s="191"/>
      <c r="L335" s="191"/>
      <c r="M335" s="191"/>
      <c r="N335" s="191"/>
      <c r="O335" s="191"/>
      <c r="P335" s="191"/>
      <c r="Q335" s="191"/>
      <c r="R335" s="191"/>
      <c r="S335" s="191"/>
      <c r="T335" s="191"/>
      <c r="U335" s="191"/>
      <c r="V335" s="191"/>
      <c r="W335" s="191"/>
      <c r="X335" s="191"/>
      <c r="Y335" s="191"/>
      <c r="Z335" s="191"/>
      <c r="AA335" s="191"/>
      <c r="AB335" s="191"/>
      <c r="AC335" s="191"/>
      <c r="AD335" s="191"/>
      <c r="AE335" s="191"/>
      <c r="AF335" s="191"/>
      <c r="AG335" s="191"/>
      <c r="AH335" s="191"/>
      <c r="AI335" s="191"/>
      <c r="AJ335" s="191"/>
      <c r="AK335" s="191"/>
      <c r="AL335" s="191"/>
      <c r="AM335" s="191"/>
      <c r="AN335" s="191"/>
      <c r="AO335" s="191"/>
      <c r="AP335" s="191"/>
      <c r="AQ335" s="191"/>
      <c r="AR335" s="191"/>
      <c r="AS335" s="191"/>
      <c r="AT335" s="191"/>
      <c r="AU335" s="191"/>
      <c r="AV335" s="191"/>
      <c r="AW335" s="191"/>
      <c r="AX335" s="191"/>
      <c r="AY335" s="191"/>
      <c r="AZ335" s="191"/>
      <c r="BA335" s="191"/>
      <c r="BB335" s="191"/>
      <c r="BC335" s="191"/>
      <c r="BD335" s="191"/>
      <c r="BE335" s="191"/>
      <c r="BF335" s="191"/>
      <c r="BG335" s="191"/>
    </row>
    <row r="336" spans="1:59" ht="21">
      <c r="A336" s="1260">
        <v>296</v>
      </c>
      <c r="B336" s="1193" t="s">
        <v>1772</v>
      </c>
      <c r="C336" s="1196">
        <v>0.64</v>
      </c>
      <c r="D336" s="1016"/>
      <c r="E336" s="1017">
        <f t="shared" ref="E336:E367" si="24">IF(C336="","",IF(D336="O",E335,E335+C336))</f>
        <v>2401.7200000000003</v>
      </c>
      <c r="F336" s="1018">
        <f t="shared" ref="F336:F367" si="25">IF(E336="","",$G$41-E336)</f>
        <v>1774.2799999999997</v>
      </c>
      <c r="G336" s="1018">
        <f t="shared" ref="G336:G367" si="26">IF(E336="","",$G$41-E335)</f>
        <v>1774.9199999999996</v>
      </c>
      <c r="H336" s="1019"/>
      <c r="I336" s="1017">
        <f t="shared" ref="I336:I367" si="27">IF(C336="","",IF(D336="O",I335,$C$12*C336+I335))</f>
        <v>18.662635955547962</v>
      </c>
    </row>
    <row r="337" spans="1:9" ht="14.25">
      <c r="A337" s="1260">
        <v>297</v>
      </c>
      <c r="B337" s="1192" t="s">
        <v>1728</v>
      </c>
      <c r="C337" s="1195">
        <v>11.19</v>
      </c>
      <c r="D337" s="1016"/>
      <c r="E337" s="1017">
        <f t="shared" si="24"/>
        <v>2412.9100000000003</v>
      </c>
      <c r="F337" s="1018">
        <f t="shared" si="25"/>
        <v>1763.0899999999997</v>
      </c>
      <c r="G337" s="1018">
        <f t="shared" si="26"/>
        <v>1774.2799999999997</v>
      </c>
      <c r="H337" s="1019"/>
      <c r="I337" s="1017">
        <f t="shared" si="27"/>
        <v>18.749750314226691</v>
      </c>
    </row>
    <row r="338" spans="1:9" ht="14.25">
      <c r="A338" s="1260">
        <v>298</v>
      </c>
      <c r="B338" s="1192" t="s">
        <v>1728</v>
      </c>
      <c r="C338" s="1195">
        <v>11.51</v>
      </c>
      <c r="D338" s="1016"/>
      <c r="E338" s="1017">
        <f t="shared" si="24"/>
        <v>2424.4200000000005</v>
      </c>
      <c r="F338" s="1018">
        <f t="shared" si="25"/>
        <v>1751.5799999999995</v>
      </c>
      <c r="G338" s="1018">
        <f t="shared" si="26"/>
        <v>1763.0899999999997</v>
      </c>
      <c r="H338" s="1019"/>
      <c r="I338" s="1017">
        <f t="shared" si="27"/>
        <v>18.839355878872997</v>
      </c>
    </row>
    <row r="339" spans="1:9" ht="14.25">
      <c r="A339" s="1260">
        <v>299</v>
      </c>
      <c r="B339" s="1192" t="s">
        <v>1728</v>
      </c>
      <c r="C339" s="1195">
        <v>11.59</v>
      </c>
      <c r="D339" s="1016"/>
      <c r="E339" s="1017">
        <f t="shared" si="24"/>
        <v>2436.0100000000007</v>
      </c>
      <c r="F339" s="1018">
        <f t="shared" si="25"/>
        <v>1739.9899999999993</v>
      </c>
      <c r="G339" s="1018">
        <f t="shared" si="26"/>
        <v>1751.5799999999995</v>
      </c>
      <c r="H339" s="1019"/>
      <c r="I339" s="1017">
        <f t="shared" si="27"/>
        <v>18.929584245011199</v>
      </c>
    </row>
    <row r="340" spans="1:9" ht="21">
      <c r="A340" s="1260">
        <v>300</v>
      </c>
      <c r="B340" s="1191" t="s">
        <v>1727</v>
      </c>
      <c r="C340" s="1194">
        <v>0.74</v>
      </c>
      <c r="D340" s="1016"/>
      <c r="E340" s="1017">
        <f t="shared" si="24"/>
        <v>2436.7500000000005</v>
      </c>
      <c r="F340" s="1018">
        <f t="shared" si="25"/>
        <v>1739.2499999999995</v>
      </c>
      <c r="G340" s="1018">
        <f t="shared" si="26"/>
        <v>1739.9899999999993</v>
      </c>
      <c r="H340" s="1019"/>
      <c r="I340" s="1017">
        <f t="shared" si="27"/>
        <v>18.935345158811224</v>
      </c>
    </row>
    <row r="341" spans="1:9" ht="14.25">
      <c r="A341" s="1260">
        <v>301</v>
      </c>
      <c r="B341" s="1192" t="s">
        <v>1728</v>
      </c>
      <c r="C341" s="1195">
        <v>11.01</v>
      </c>
      <c r="D341" s="1016"/>
      <c r="E341" s="1017">
        <f t="shared" si="24"/>
        <v>2447.7600000000007</v>
      </c>
      <c r="F341" s="1018">
        <f t="shared" si="25"/>
        <v>1728.2399999999993</v>
      </c>
      <c r="G341" s="1018">
        <f t="shared" si="26"/>
        <v>1739.2499999999995</v>
      </c>
      <c r="H341" s="1019"/>
      <c r="I341" s="1017">
        <f t="shared" si="27"/>
        <v>19.021058214133191</v>
      </c>
    </row>
    <row r="342" spans="1:9" ht="14.25">
      <c r="A342" s="1260">
        <v>302</v>
      </c>
      <c r="B342" s="1192" t="s">
        <v>1728</v>
      </c>
      <c r="C342" s="1195">
        <v>11.63</v>
      </c>
      <c r="D342" s="1016"/>
      <c r="E342" s="1017">
        <f t="shared" si="24"/>
        <v>2459.3900000000008</v>
      </c>
      <c r="F342" s="1018">
        <f t="shared" si="25"/>
        <v>1716.6099999999992</v>
      </c>
      <c r="G342" s="1018">
        <f t="shared" si="26"/>
        <v>1728.2399999999993</v>
      </c>
      <c r="H342" s="1019"/>
      <c r="I342" s="1017">
        <f t="shared" si="27"/>
        <v>19.11159798101734</v>
      </c>
    </row>
    <row r="343" spans="1:9" ht="21">
      <c r="A343" s="1260">
        <v>303</v>
      </c>
      <c r="B343" s="1193" t="s">
        <v>1773</v>
      </c>
      <c r="C343" s="1196">
        <v>0.64</v>
      </c>
      <c r="D343" s="1016"/>
      <c r="E343" s="1017">
        <f t="shared" si="24"/>
        <v>2460.0300000000007</v>
      </c>
      <c r="F343" s="1018">
        <f t="shared" si="25"/>
        <v>1715.9699999999993</v>
      </c>
      <c r="G343" s="1018">
        <f t="shared" si="26"/>
        <v>1716.6099999999992</v>
      </c>
      <c r="H343" s="1019"/>
      <c r="I343" s="1017">
        <f t="shared" si="27"/>
        <v>19.116580392952496</v>
      </c>
    </row>
    <row r="344" spans="1:9" ht="14.25">
      <c r="A344" s="1260">
        <v>304</v>
      </c>
      <c r="B344" s="1192" t="s">
        <v>1728</v>
      </c>
      <c r="C344" s="1195">
        <v>11.44</v>
      </c>
      <c r="D344" s="1016"/>
      <c r="E344" s="1017">
        <f t="shared" si="24"/>
        <v>2471.4700000000007</v>
      </c>
      <c r="F344" s="1018">
        <f t="shared" si="25"/>
        <v>1704.5299999999993</v>
      </c>
      <c r="G344" s="1018">
        <f t="shared" si="26"/>
        <v>1715.9699999999993</v>
      </c>
      <c r="H344" s="1019"/>
      <c r="I344" s="1017">
        <f t="shared" si="27"/>
        <v>19.205641006293394</v>
      </c>
    </row>
    <row r="345" spans="1:9" ht="14.25">
      <c r="A345" s="1260">
        <v>305</v>
      </c>
      <c r="B345" s="1192" t="s">
        <v>1728</v>
      </c>
      <c r="C345" s="1195">
        <v>11.47</v>
      </c>
      <c r="D345" s="1016"/>
      <c r="E345" s="1017">
        <f t="shared" si="24"/>
        <v>2482.9400000000005</v>
      </c>
      <c r="F345" s="1018">
        <f t="shared" si="25"/>
        <v>1693.0599999999995</v>
      </c>
      <c r="G345" s="1018">
        <f t="shared" si="26"/>
        <v>1704.5299999999993</v>
      </c>
      <c r="H345" s="1019"/>
      <c r="I345" s="1017">
        <f t="shared" si="27"/>
        <v>19.294935170193753</v>
      </c>
    </row>
    <row r="346" spans="1:9" ht="21">
      <c r="A346" s="1260">
        <v>306</v>
      </c>
      <c r="B346" s="1191" t="s">
        <v>1727</v>
      </c>
      <c r="C346" s="1194">
        <v>0.74</v>
      </c>
      <c r="D346" s="1016"/>
      <c r="E346" s="1017">
        <f t="shared" si="24"/>
        <v>2483.6800000000003</v>
      </c>
      <c r="F346" s="1018">
        <f t="shared" si="25"/>
        <v>1692.3199999999997</v>
      </c>
      <c r="G346" s="1018">
        <f t="shared" si="26"/>
        <v>1693.0599999999995</v>
      </c>
      <c r="H346" s="1019"/>
      <c r="I346" s="1017">
        <f t="shared" si="27"/>
        <v>19.300696083993778</v>
      </c>
    </row>
    <row r="347" spans="1:9" ht="14.25">
      <c r="A347" s="1260">
        <v>307</v>
      </c>
      <c r="B347" s="1192" t="s">
        <v>1728</v>
      </c>
      <c r="C347" s="1195">
        <v>11.44</v>
      </c>
      <c r="D347" s="1016"/>
      <c r="E347" s="1017">
        <f t="shared" si="24"/>
        <v>2495.1200000000003</v>
      </c>
      <c r="F347" s="1018">
        <f t="shared" si="25"/>
        <v>1680.8799999999997</v>
      </c>
      <c r="G347" s="1018">
        <f t="shared" si="26"/>
        <v>1692.3199999999997</v>
      </c>
      <c r="H347" s="1019"/>
      <c r="I347" s="1017">
        <f t="shared" si="27"/>
        <v>19.389756697334676</v>
      </c>
    </row>
    <row r="348" spans="1:9" ht="14.25">
      <c r="A348" s="1260">
        <v>308</v>
      </c>
      <c r="B348" s="1192" t="s">
        <v>1728</v>
      </c>
      <c r="C348" s="1195">
        <v>11.54</v>
      </c>
      <c r="D348" s="1016"/>
      <c r="E348" s="1017">
        <f t="shared" si="24"/>
        <v>2506.6600000000003</v>
      </c>
      <c r="F348" s="1018">
        <f t="shared" si="25"/>
        <v>1669.3399999999997</v>
      </c>
      <c r="G348" s="1018">
        <f t="shared" si="26"/>
        <v>1680.8799999999997</v>
      </c>
      <c r="H348" s="1019"/>
      <c r="I348" s="1017">
        <f t="shared" si="27"/>
        <v>19.479595812540442</v>
      </c>
    </row>
    <row r="349" spans="1:9" ht="21">
      <c r="A349" s="1260">
        <v>309</v>
      </c>
      <c r="B349" s="1193" t="s">
        <v>1774</v>
      </c>
      <c r="C349" s="1196">
        <v>0.64</v>
      </c>
      <c r="D349" s="1016"/>
      <c r="E349" s="1017">
        <f t="shared" si="24"/>
        <v>2507.3000000000002</v>
      </c>
      <c r="F349" s="1018">
        <f t="shared" si="25"/>
        <v>1668.6999999999998</v>
      </c>
      <c r="G349" s="1018">
        <f t="shared" si="26"/>
        <v>1669.3399999999997</v>
      </c>
      <c r="H349" s="1019"/>
      <c r="I349" s="1017">
        <f t="shared" si="27"/>
        <v>19.484578224475598</v>
      </c>
    </row>
    <row r="350" spans="1:9" ht="14.25">
      <c r="A350" s="1260">
        <v>310</v>
      </c>
      <c r="B350" s="1192" t="s">
        <v>1728</v>
      </c>
      <c r="C350" s="1195">
        <v>11.48</v>
      </c>
      <c r="D350" s="1016"/>
      <c r="E350" s="1017">
        <f t="shared" si="24"/>
        <v>2518.7800000000002</v>
      </c>
      <c r="F350" s="1018">
        <f t="shared" si="25"/>
        <v>1657.2199999999998</v>
      </c>
      <c r="G350" s="1018">
        <f t="shared" si="26"/>
        <v>1668.6999999999998</v>
      </c>
      <c r="H350" s="1019"/>
      <c r="I350" s="1017">
        <f t="shared" si="27"/>
        <v>19.573950238562443</v>
      </c>
    </row>
    <row r="351" spans="1:9" ht="14.25">
      <c r="A351" s="1260">
        <v>311</v>
      </c>
      <c r="B351" s="1192" t="s">
        <v>1728</v>
      </c>
      <c r="C351" s="1195">
        <v>11.38</v>
      </c>
      <c r="D351" s="1016"/>
      <c r="E351" s="1017">
        <f t="shared" si="24"/>
        <v>2530.1600000000003</v>
      </c>
      <c r="F351" s="1018">
        <f t="shared" si="25"/>
        <v>1645.8399999999997</v>
      </c>
      <c r="G351" s="1018">
        <f t="shared" si="26"/>
        <v>1657.2199999999998</v>
      </c>
      <c r="H351" s="1019"/>
      <c r="I351" s="1017">
        <f t="shared" si="27"/>
        <v>19.662543750784419</v>
      </c>
    </row>
    <row r="352" spans="1:9" ht="21">
      <c r="A352" s="1260">
        <v>312</v>
      </c>
      <c r="B352" s="1191" t="s">
        <v>1727</v>
      </c>
      <c r="C352" s="1194">
        <v>0.74</v>
      </c>
      <c r="D352" s="1016"/>
      <c r="E352" s="1017">
        <f t="shared" si="24"/>
        <v>2530.9</v>
      </c>
      <c r="F352" s="1018">
        <f t="shared" si="25"/>
        <v>1645.1</v>
      </c>
      <c r="G352" s="1018">
        <f t="shared" si="26"/>
        <v>1645.8399999999997</v>
      </c>
      <c r="H352" s="1019"/>
      <c r="I352" s="1017">
        <f t="shared" si="27"/>
        <v>19.668304664584443</v>
      </c>
    </row>
    <row r="353" spans="1:9" ht="14.25">
      <c r="A353" s="1260">
        <v>313</v>
      </c>
      <c r="B353" s="1192" t="s">
        <v>1728</v>
      </c>
      <c r="C353" s="1195">
        <v>11.56</v>
      </c>
      <c r="D353" s="1016"/>
      <c r="E353" s="1017">
        <f t="shared" si="24"/>
        <v>2542.46</v>
      </c>
      <c r="F353" s="1018">
        <f t="shared" si="25"/>
        <v>1633.54</v>
      </c>
      <c r="G353" s="1018">
        <f t="shared" si="26"/>
        <v>1645.1</v>
      </c>
      <c r="H353" s="1019"/>
      <c r="I353" s="1017">
        <f t="shared" si="27"/>
        <v>19.758299480163185</v>
      </c>
    </row>
    <row r="354" spans="1:9" ht="14.25">
      <c r="A354" s="1260">
        <v>314</v>
      </c>
      <c r="B354" s="1192" t="s">
        <v>1728</v>
      </c>
      <c r="C354" s="1195">
        <v>11.44</v>
      </c>
      <c r="D354" s="1016"/>
      <c r="E354" s="1017">
        <f t="shared" si="24"/>
        <v>2553.9</v>
      </c>
      <c r="F354" s="1018">
        <f t="shared" si="25"/>
        <v>1622.1</v>
      </c>
      <c r="G354" s="1018">
        <f t="shared" si="26"/>
        <v>1633.54</v>
      </c>
      <c r="H354" s="1019"/>
      <c r="I354" s="1017">
        <f t="shared" si="27"/>
        <v>19.847360093504083</v>
      </c>
    </row>
    <row r="355" spans="1:9" ht="14.25">
      <c r="A355" s="1260">
        <v>315</v>
      </c>
      <c r="B355" s="1192" t="s">
        <v>1728</v>
      </c>
      <c r="C355" s="1195">
        <v>11.49</v>
      </c>
      <c r="D355" s="1016"/>
      <c r="E355" s="1017">
        <f t="shared" si="24"/>
        <v>2565.39</v>
      </c>
      <c r="F355" s="1018">
        <f t="shared" si="25"/>
        <v>1610.6100000000001</v>
      </c>
      <c r="G355" s="1018">
        <f t="shared" si="26"/>
        <v>1622.1</v>
      </c>
      <c r="H355" s="1019"/>
      <c r="I355" s="1017">
        <f t="shared" si="27"/>
        <v>19.936809957777417</v>
      </c>
    </row>
    <row r="356" spans="1:9" ht="14.25">
      <c r="A356" s="1260">
        <v>316</v>
      </c>
      <c r="B356" s="1192" t="s">
        <v>1728</v>
      </c>
      <c r="C356" s="1195">
        <v>11.27</v>
      </c>
      <c r="D356" s="1016"/>
      <c r="E356" s="1017">
        <f t="shared" si="24"/>
        <v>2576.66</v>
      </c>
      <c r="F356" s="1018">
        <f t="shared" si="25"/>
        <v>1599.3400000000001</v>
      </c>
      <c r="G356" s="1018">
        <f t="shared" si="26"/>
        <v>1610.6100000000001</v>
      </c>
      <c r="H356" s="1019"/>
      <c r="I356" s="1017">
        <f t="shared" si="27"/>
        <v>20.024547117948039</v>
      </c>
    </row>
    <row r="357" spans="1:9" ht="14.25">
      <c r="A357" s="1260">
        <v>317</v>
      </c>
      <c r="B357" s="1192" t="s">
        <v>1728</v>
      </c>
      <c r="C357" s="1195">
        <v>11.48</v>
      </c>
      <c r="D357" s="1016"/>
      <c r="E357" s="1017">
        <f t="shared" si="24"/>
        <v>2588.14</v>
      </c>
      <c r="F357" s="1018">
        <f t="shared" si="25"/>
        <v>1587.8600000000001</v>
      </c>
      <c r="G357" s="1018">
        <f t="shared" si="26"/>
        <v>1599.3400000000001</v>
      </c>
      <c r="H357" s="1019"/>
      <c r="I357" s="1017">
        <f t="shared" si="27"/>
        <v>20.113919132034884</v>
      </c>
    </row>
    <row r="358" spans="1:9" ht="18.600000000000001" customHeight="1">
      <c r="A358" s="1260">
        <v>318</v>
      </c>
      <c r="B358" s="1191" t="s">
        <v>1775</v>
      </c>
      <c r="C358" s="1194">
        <v>1.26</v>
      </c>
      <c r="D358" s="1016"/>
      <c r="E358" s="1017">
        <f t="shared" si="24"/>
        <v>2589.4</v>
      </c>
      <c r="F358" s="1018">
        <f t="shared" si="25"/>
        <v>1586.6</v>
      </c>
      <c r="G358" s="1018">
        <f t="shared" si="26"/>
        <v>1587.8600000000001</v>
      </c>
      <c r="H358" s="1019"/>
      <c r="I358" s="1017">
        <f t="shared" si="27"/>
        <v>20.123728255532221</v>
      </c>
    </row>
    <row r="359" spans="1:9" ht="21">
      <c r="A359" s="1260">
        <v>319</v>
      </c>
      <c r="B359" s="1191" t="s">
        <v>1776</v>
      </c>
      <c r="C359" s="1194">
        <v>0.68</v>
      </c>
      <c r="D359" s="1016"/>
      <c r="E359" s="1017">
        <f t="shared" si="24"/>
        <v>2590.08</v>
      </c>
      <c r="F359" s="1018">
        <f t="shared" si="25"/>
        <v>1585.92</v>
      </c>
      <c r="G359" s="1018">
        <f t="shared" si="26"/>
        <v>1586.6</v>
      </c>
      <c r="H359" s="1019"/>
      <c r="I359" s="1017">
        <f t="shared" si="27"/>
        <v>20.129022068213324</v>
      </c>
    </row>
    <row r="360" spans="1:9" ht="14.25">
      <c r="A360" s="1260">
        <v>320</v>
      </c>
      <c r="B360" s="1191" t="s">
        <v>1777</v>
      </c>
      <c r="C360" s="1194">
        <v>2.1800000000000002</v>
      </c>
      <c r="D360" s="1016"/>
      <c r="E360" s="1017">
        <f t="shared" si="24"/>
        <v>2592.2599999999998</v>
      </c>
      <c r="F360" s="1018">
        <f t="shared" si="25"/>
        <v>1583.7400000000002</v>
      </c>
      <c r="G360" s="1018">
        <f t="shared" si="26"/>
        <v>1585.92</v>
      </c>
      <c r="H360" s="1019"/>
      <c r="I360" s="1017">
        <f t="shared" si="27"/>
        <v>20.145993408867447</v>
      </c>
    </row>
    <row r="361" spans="1:9" ht="14.25">
      <c r="A361" s="1260">
        <v>321</v>
      </c>
      <c r="B361" s="1192" t="s">
        <v>1778</v>
      </c>
      <c r="C361" s="1195">
        <v>19.13</v>
      </c>
      <c r="D361" s="1016"/>
      <c r="E361" s="1017">
        <f t="shared" si="24"/>
        <v>2611.39</v>
      </c>
      <c r="F361" s="1018">
        <f t="shared" si="25"/>
        <v>1564.6100000000001</v>
      </c>
      <c r="G361" s="1018">
        <f t="shared" si="26"/>
        <v>1583.7400000000002</v>
      </c>
      <c r="H361" s="1019"/>
      <c r="I361" s="1017">
        <f t="shared" si="27"/>
        <v>20.294920815616695</v>
      </c>
    </row>
    <row r="362" spans="1:9" ht="14.25">
      <c r="A362" s="1260">
        <v>322</v>
      </c>
      <c r="B362" s="1191" t="s">
        <v>1779</v>
      </c>
      <c r="C362" s="1194">
        <v>1.24</v>
      </c>
      <c r="D362" s="1016"/>
      <c r="E362" s="1017">
        <f t="shared" si="24"/>
        <v>2612.6299999999997</v>
      </c>
      <c r="F362" s="1018">
        <f t="shared" si="25"/>
        <v>1563.3700000000003</v>
      </c>
      <c r="G362" s="1018">
        <f t="shared" si="26"/>
        <v>1564.6100000000001</v>
      </c>
      <c r="H362" s="1019"/>
      <c r="I362" s="1017">
        <f t="shared" si="27"/>
        <v>20.304574238741058</v>
      </c>
    </row>
    <row r="363" spans="1:9" ht="14.25">
      <c r="A363" s="1260">
        <v>323</v>
      </c>
      <c r="B363" s="1192" t="s">
        <v>1780</v>
      </c>
      <c r="C363" s="1195">
        <v>806.7</v>
      </c>
      <c r="D363" s="1016"/>
      <c r="E363" s="1017">
        <f t="shared" si="24"/>
        <v>3419.33</v>
      </c>
      <c r="F363" s="1018">
        <f t="shared" si="25"/>
        <v>756.67000000000007</v>
      </c>
      <c r="G363" s="1018">
        <f t="shared" si="26"/>
        <v>1563.3700000000003</v>
      </c>
      <c r="H363" s="1019"/>
      <c r="I363" s="1017">
        <f t="shared" si="27"/>
        <v>26.584748782631166</v>
      </c>
    </row>
    <row r="364" spans="1:9" ht="14.25">
      <c r="A364" s="1260">
        <v>324</v>
      </c>
      <c r="B364" s="1192" t="s">
        <v>1781</v>
      </c>
      <c r="C364" s="1195">
        <v>742.5</v>
      </c>
      <c r="D364" s="1016"/>
      <c r="E364" s="1017">
        <f t="shared" si="24"/>
        <v>4161.83</v>
      </c>
      <c r="F364" s="1018">
        <f t="shared" si="25"/>
        <v>14.170000000000073</v>
      </c>
      <c r="G364" s="1018">
        <f t="shared" si="26"/>
        <v>756.67000000000007</v>
      </c>
      <c r="H364" s="1019"/>
      <c r="I364" s="1017">
        <f t="shared" si="27"/>
        <v>32.365125129276024</v>
      </c>
    </row>
    <row r="365" spans="1:9" ht="14.25">
      <c r="A365" s="1260">
        <v>325</v>
      </c>
      <c r="B365" s="1191" t="s">
        <v>1782</v>
      </c>
      <c r="C365" s="1194">
        <v>3.05</v>
      </c>
      <c r="D365" s="1016"/>
      <c r="E365" s="1017">
        <f t="shared" si="24"/>
        <v>4164.88</v>
      </c>
      <c r="F365" s="1018">
        <f t="shared" si="25"/>
        <v>11.119999999999891</v>
      </c>
      <c r="G365" s="1018">
        <f t="shared" si="26"/>
        <v>14.170000000000073</v>
      </c>
      <c r="H365" s="1019"/>
      <c r="I365" s="1017">
        <f t="shared" si="27"/>
        <v>32.388869436154501</v>
      </c>
    </row>
    <row r="366" spans="1:9" ht="14.25">
      <c r="A366" s="1260">
        <v>326</v>
      </c>
      <c r="B366" s="1191" t="s">
        <v>1782</v>
      </c>
      <c r="C366" s="1194">
        <v>3.05</v>
      </c>
      <c r="D366" s="1016"/>
      <c r="E366" s="1017">
        <f t="shared" si="24"/>
        <v>4167.93</v>
      </c>
      <c r="F366" s="1018">
        <f t="shared" si="25"/>
        <v>8.069999999999709</v>
      </c>
      <c r="G366" s="1018">
        <f t="shared" si="26"/>
        <v>11.119999999999891</v>
      </c>
      <c r="H366" s="1019"/>
      <c r="I366" s="1017">
        <f t="shared" si="27"/>
        <v>32.412613743032978</v>
      </c>
    </row>
    <row r="367" spans="1:9" ht="14.25">
      <c r="A367" s="1260">
        <v>327</v>
      </c>
      <c r="B367" s="1192" t="s">
        <v>1783</v>
      </c>
      <c r="C367" s="1195">
        <v>9.6</v>
      </c>
      <c r="D367" s="1016"/>
      <c r="E367" s="1017">
        <f t="shared" si="24"/>
        <v>4177.5300000000007</v>
      </c>
      <c r="F367" s="1018">
        <f t="shared" si="25"/>
        <v>-1.5300000000006548</v>
      </c>
      <c r="G367" s="1018">
        <f t="shared" si="26"/>
        <v>8.069999999999709</v>
      </c>
      <c r="H367" s="1019"/>
      <c r="I367" s="1017">
        <f t="shared" si="27"/>
        <v>32.487349922060304</v>
      </c>
    </row>
  </sheetData>
  <sheetProtection formatCells="0"/>
  <mergeCells count="38">
    <mergeCell ref="A5:B5"/>
    <mergeCell ref="C5:D5"/>
    <mergeCell ref="C1:H1"/>
    <mergeCell ref="A3:B3"/>
    <mergeCell ref="C3:D3"/>
    <mergeCell ref="A4:B4"/>
    <mergeCell ref="C4:E4"/>
    <mergeCell ref="C29:D29"/>
    <mergeCell ref="F29:G29"/>
    <mergeCell ref="H29:I29"/>
    <mergeCell ref="A14:F19"/>
    <mergeCell ref="B24:C24"/>
    <mergeCell ref="E24:J24"/>
    <mergeCell ref="B25:C25"/>
    <mergeCell ref="E25:J25"/>
    <mergeCell ref="B26:C26"/>
    <mergeCell ref="E26:J26"/>
    <mergeCell ref="B27:C27"/>
    <mergeCell ref="E27:J27"/>
    <mergeCell ref="C28:D28"/>
    <mergeCell ref="F28:G28"/>
    <mergeCell ref="H28:I28"/>
    <mergeCell ref="C30:D30"/>
    <mergeCell ref="F30:G30"/>
    <mergeCell ref="H30:I30"/>
    <mergeCell ref="C31:D31"/>
    <mergeCell ref="F31:G31"/>
    <mergeCell ref="H31:I31"/>
    <mergeCell ref="A38:A40"/>
    <mergeCell ref="B38:B40"/>
    <mergeCell ref="C38:C40"/>
    <mergeCell ref="D38:D40"/>
    <mergeCell ref="E38:E40"/>
    <mergeCell ref="F38:F40"/>
    <mergeCell ref="G38:G40"/>
    <mergeCell ref="H38:H40"/>
    <mergeCell ref="I38:I40"/>
    <mergeCell ref="D32:E32"/>
  </mergeCells>
  <conditionalFormatting sqref="C3:D3">
    <cfRule type="expression" dxfId="94" priority="28">
      <formula>ISBLANK($C$3)</formula>
    </cfRule>
  </conditionalFormatting>
  <conditionalFormatting sqref="H29:I29">
    <cfRule type="expression" dxfId="93" priority="27">
      <formula>ISBLANK(H29)</formula>
    </cfRule>
  </conditionalFormatting>
  <conditionalFormatting sqref="H3">
    <cfRule type="expression" dxfId="92" priority="26">
      <formula>ISBLANK(H3)</formula>
    </cfRule>
  </conditionalFormatting>
  <conditionalFormatting sqref="F29:G29">
    <cfRule type="expression" dxfId="91" priority="25">
      <formula>ISBLANK(F29)</formula>
    </cfRule>
  </conditionalFormatting>
  <conditionalFormatting sqref="C29:D29">
    <cfRule type="expression" dxfId="90" priority="24">
      <formula>ISBLANK(C29)</formula>
    </cfRule>
  </conditionalFormatting>
  <conditionalFormatting sqref="H18">
    <cfRule type="expression" dxfId="89" priority="23">
      <formula>ISBLANK(H18)</formula>
    </cfRule>
  </conditionalFormatting>
  <conditionalFormatting sqref="H19">
    <cfRule type="expression" dxfId="88" priority="22">
      <formula>ISBLANK(H19)</formula>
    </cfRule>
  </conditionalFormatting>
  <conditionalFormatting sqref="B29">
    <cfRule type="expression" dxfId="87" priority="21">
      <formula>ISBLANK(B29)</formula>
    </cfRule>
  </conditionalFormatting>
  <conditionalFormatting sqref="E29">
    <cfRule type="expression" dxfId="86" priority="20">
      <formula>ISBLANK(E29)</formula>
    </cfRule>
  </conditionalFormatting>
  <conditionalFormatting sqref="J29">
    <cfRule type="expression" dxfId="85" priority="19">
      <formula>ISBLANK(J29)</formula>
    </cfRule>
  </conditionalFormatting>
  <conditionalFormatting sqref="I34">
    <cfRule type="expression" dxfId="84" priority="18">
      <formula>ISBLANK(I34)</formula>
    </cfRule>
  </conditionalFormatting>
  <conditionalFormatting sqref="I35">
    <cfRule type="expression" dxfId="83" priority="17">
      <formula>ISBLANK(I35)</formula>
    </cfRule>
  </conditionalFormatting>
  <conditionalFormatting sqref="J34">
    <cfRule type="expression" dxfId="82" priority="16">
      <formula>ISBLANK(J34)</formula>
    </cfRule>
  </conditionalFormatting>
  <conditionalFormatting sqref="J35">
    <cfRule type="expression" dxfId="81" priority="15">
      <formula>ISBLANK(J35)</formula>
    </cfRule>
  </conditionalFormatting>
  <conditionalFormatting sqref="G33">
    <cfRule type="expression" dxfId="80" priority="14">
      <formula>ISBLANK(G33)</formula>
    </cfRule>
  </conditionalFormatting>
  <conditionalFormatting sqref="G34">
    <cfRule type="expression" dxfId="79" priority="13">
      <formula>ISBLANK(G34)</formula>
    </cfRule>
  </conditionalFormatting>
  <conditionalFormatting sqref="G35">
    <cfRule type="expression" dxfId="78" priority="12">
      <formula>ISBLANK(G35)</formula>
    </cfRule>
  </conditionalFormatting>
  <conditionalFormatting sqref="C33">
    <cfRule type="expression" dxfId="77" priority="11">
      <formula>ISBLANK(C33)</formula>
    </cfRule>
  </conditionalFormatting>
  <conditionalFormatting sqref="C34">
    <cfRule type="expression" dxfId="76" priority="10">
      <formula>ISBLANK(C34)</formula>
    </cfRule>
  </conditionalFormatting>
  <conditionalFormatting sqref="C35">
    <cfRule type="expression" dxfId="75" priority="9">
      <formula>ISBLANK(C35)</formula>
    </cfRule>
  </conditionalFormatting>
  <conditionalFormatting sqref="C20">
    <cfRule type="expression" dxfId="74" priority="8">
      <formula>ISBLANK(C20)</formula>
    </cfRule>
  </conditionalFormatting>
  <conditionalFormatting sqref="C21">
    <cfRule type="expression" dxfId="73" priority="7">
      <formula>ISBLANK(C21)</formula>
    </cfRule>
  </conditionalFormatting>
  <conditionalFormatting sqref="C9">
    <cfRule type="expression" dxfId="72" priority="6">
      <formula>ISBLANK(C9)</formula>
    </cfRule>
  </conditionalFormatting>
  <conditionalFormatting sqref="C10">
    <cfRule type="expression" dxfId="71" priority="5">
      <formula>ISBLANK(C10)</formula>
    </cfRule>
  </conditionalFormatting>
  <conditionalFormatting sqref="C11">
    <cfRule type="expression" dxfId="70" priority="4">
      <formula>ISBLANK(C11)</formula>
    </cfRule>
  </conditionalFormatting>
  <conditionalFormatting sqref="F9">
    <cfRule type="expression" dxfId="69" priority="3">
      <formula>ISBLANK(F9)</formula>
    </cfRule>
  </conditionalFormatting>
  <conditionalFormatting sqref="F10">
    <cfRule type="expression" dxfId="68" priority="2">
      <formula>ISBLANK(F10)</formula>
    </cfRule>
  </conditionalFormatting>
  <conditionalFormatting sqref="F11">
    <cfRule type="expression" dxfId="67" priority="1">
      <formula>ISBLANK(F11)</formula>
    </cfRule>
  </conditionalFormatting>
  <printOptions horizontalCentered="1"/>
  <pageMargins left="0.25" right="0.25" top="0.75" bottom="0.75" header="0.3" footer="0.3"/>
  <pageSetup scale="65" orientation="portrait" horizontalDpi="1200" verticalDpi="1200" r:id="rId1"/>
  <rowBreaks count="2" manualBreakCount="2">
    <brk id="74" max="9" man="1"/>
    <brk id="141" max="9" man="1"/>
  </rowBreaks>
  <colBreaks count="1" manualBreakCount="1">
    <brk id="10" max="308" man="1"/>
  </colBreaks>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391B9-E851-4137-859C-BCA9A1F694D2}">
  <sheetPr codeName="Sheet31"/>
  <dimension ref="A1:BG177"/>
  <sheetViews>
    <sheetView zoomScaleNormal="100" zoomScaleSheetLayoutView="85" workbookViewId="0">
      <selection activeCell="F9" sqref="F9"/>
    </sheetView>
  </sheetViews>
  <sheetFormatPr defaultColWidth="8.8984375" defaultRowHeight="12.75"/>
  <cols>
    <col min="1" max="1" width="14.83203125" customWidth="1"/>
    <col min="2" max="2" width="25.890625" style="237" customWidth="1"/>
    <col min="3" max="3" width="11.59375" style="237" customWidth="1"/>
    <col min="4" max="4" width="11.32421875" style="237" customWidth="1"/>
    <col min="5" max="5" width="20.6328125" style="237" customWidth="1"/>
    <col min="6" max="7" width="14.15625" style="237" customWidth="1"/>
    <col min="8" max="8" width="11.32421875" customWidth="1"/>
    <col min="9" max="9" width="12.67578125" customWidth="1"/>
    <col min="10" max="10" width="11.59375" style="237" customWidth="1"/>
  </cols>
  <sheetData>
    <row r="1" spans="1:59" s="186" customFormat="1" ht="45.75" customHeight="1">
      <c r="A1" s="293"/>
      <c r="B1" s="555"/>
      <c r="C1" s="1799" t="s">
        <v>1049</v>
      </c>
      <c r="D1" s="1799"/>
      <c r="E1" s="1799"/>
      <c r="F1" s="1799"/>
      <c r="G1" s="1799"/>
      <c r="H1" s="1799"/>
      <c r="I1" s="238"/>
      <c r="J1" s="555"/>
      <c r="K1" s="238"/>
      <c r="L1" s="238"/>
      <c r="M1" s="238"/>
      <c r="N1" s="238"/>
      <c r="O1" s="238"/>
      <c r="P1" s="238"/>
      <c r="Q1" s="238"/>
      <c r="R1" s="238"/>
      <c r="S1" s="238"/>
      <c r="T1" s="238"/>
      <c r="U1" s="238"/>
      <c r="V1" s="238"/>
      <c r="W1" s="238"/>
      <c r="X1" s="238"/>
      <c r="Y1" s="238"/>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A1" s="238"/>
      <c r="BB1" s="238"/>
      <c r="BC1" s="238"/>
      <c r="BD1" s="238"/>
      <c r="BE1" s="238"/>
      <c r="BF1" s="238"/>
      <c r="BG1" s="238"/>
    </row>
    <row r="2" spans="1:59" ht="18">
      <c r="A2" s="417"/>
      <c r="B2" s="287"/>
      <c r="C2" s="287"/>
      <c r="D2" s="287"/>
      <c r="E2" s="287"/>
      <c r="F2" s="268" t="s">
        <v>360</v>
      </c>
      <c r="G2" s="608" t="str">
        <f>'DATA SHEET'!AF5</f>
        <v>Robyn Luft</v>
      </c>
      <c r="H2" s="298" t="s">
        <v>574</v>
      </c>
      <c r="I2" s="192" t="str">
        <f>'DATA SHEET'!AF6</f>
        <v>(403) 318-2327</v>
      </c>
      <c r="J2" s="287"/>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row>
    <row r="3" spans="1:59">
      <c r="A3" s="1887" t="s">
        <v>245</v>
      </c>
      <c r="B3" s="1887"/>
      <c r="C3" s="1903">
        <v>45546</v>
      </c>
      <c r="D3" s="1903"/>
      <c r="E3" s="187"/>
      <c r="F3" s="223"/>
      <c r="G3" s="275" t="s">
        <v>362</v>
      </c>
      <c r="H3" s="418">
        <v>4176</v>
      </c>
      <c r="I3" s="189" t="s">
        <v>363</v>
      </c>
      <c r="J3" s="190"/>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row>
    <row r="4" spans="1:59">
      <c r="A4" s="1887" t="s">
        <v>361</v>
      </c>
      <c r="B4" s="1887"/>
      <c r="C4" s="1923" t="str">
        <f>'DATA SHEET'!F4</f>
        <v>ENERCAPITA HZ SUNSET 14-31-69-19</v>
      </c>
      <c r="D4" s="1923"/>
      <c r="E4" s="1923"/>
      <c r="F4" s="223"/>
      <c r="G4" s="275" t="s">
        <v>387</v>
      </c>
      <c r="H4" s="421">
        <f>'DATA SHEET'!H24</f>
        <v>5.05</v>
      </c>
      <c r="I4" s="189" t="s">
        <v>363</v>
      </c>
      <c r="J4" s="190"/>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row>
    <row r="5" spans="1:59">
      <c r="A5" s="1887" t="s">
        <v>330</v>
      </c>
      <c r="B5" s="1887"/>
      <c r="C5" s="1922" t="str">
        <f>'DATA SHEET'!F7</f>
        <v>E24DR186</v>
      </c>
      <c r="D5" s="1922"/>
      <c r="E5" s="190"/>
      <c r="F5" s="223"/>
      <c r="G5" s="275" t="s">
        <v>413</v>
      </c>
      <c r="H5" s="421">
        <f>'DATA SHEET'!H23</f>
        <v>5.05</v>
      </c>
      <c r="I5" s="189"/>
      <c r="J5" s="190"/>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row>
    <row r="6" spans="1:59">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row>
    <row r="7" spans="1:59">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c r="AC7" s="191"/>
      <c r="AD7" s="191"/>
      <c r="AE7" s="191"/>
      <c r="AF7" s="191"/>
      <c r="AG7" s="191"/>
      <c r="AH7" s="191"/>
      <c r="AI7" s="191"/>
      <c r="AJ7" s="191"/>
      <c r="AK7" s="191"/>
      <c r="AL7" s="191"/>
      <c r="AM7" s="191"/>
      <c r="AN7" s="191"/>
      <c r="AO7" s="191"/>
      <c r="AP7" s="191"/>
      <c r="AQ7" s="191"/>
      <c r="AR7" s="191"/>
      <c r="AS7" s="191"/>
      <c r="AT7" s="191"/>
      <c r="AU7" s="191"/>
      <c r="AV7" s="191"/>
      <c r="AW7" s="191"/>
      <c r="AX7" s="191"/>
      <c r="AY7" s="191"/>
      <c r="AZ7" s="191"/>
      <c r="BA7" s="191"/>
      <c r="BB7" s="191"/>
      <c r="BC7" s="191"/>
      <c r="BD7" s="191"/>
      <c r="BE7" s="191"/>
      <c r="BF7" s="191"/>
      <c r="BG7" s="191"/>
    </row>
    <row r="8" spans="1:59">
      <c r="A8" s="298"/>
      <c r="B8" s="299"/>
      <c r="C8" s="192"/>
      <c r="D8" s="300"/>
      <c r="E8" s="301"/>
      <c r="F8" s="303"/>
      <c r="G8" s="299" t="s">
        <v>437</v>
      </c>
      <c r="H8" s="606">
        <v>76</v>
      </c>
      <c r="I8" s="305" t="s">
        <v>438</v>
      </c>
      <c r="J8" s="224"/>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1"/>
      <c r="AJ8" s="191"/>
      <c r="AK8" s="191"/>
      <c r="AL8" s="191"/>
      <c r="AM8" s="191"/>
      <c r="AN8" s="191"/>
      <c r="AO8" s="191"/>
      <c r="AP8" s="191"/>
      <c r="AQ8" s="191"/>
      <c r="AR8" s="191"/>
      <c r="AS8" s="191"/>
      <c r="AT8" s="191"/>
      <c r="AU8" s="191"/>
      <c r="AV8" s="191"/>
      <c r="AW8" s="191"/>
      <c r="AX8" s="191"/>
      <c r="AY8" s="191"/>
      <c r="AZ8" s="191"/>
      <c r="BA8" s="191"/>
      <c r="BB8" s="191"/>
      <c r="BC8" s="191"/>
      <c r="BD8" s="191"/>
      <c r="BE8" s="191"/>
      <c r="BF8" s="191"/>
      <c r="BG8" s="191"/>
    </row>
    <row r="9" spans="1:59">
      <c r="A9" s="298"/>
      <c r="B9" s="299" t="s">
        <v>434</v>
      </c>
      <c r="C9" s="418">
        <v>137</v>
      </c>
      <c r="D9" s="300"/>
      <c r="E9" s="299" t="s">
        <v>435</v>
      </c>
      <c r="F9" s="419"/>
      <c r="G9" s="299" t="s">
        <v>14</v>
      </c>
      <c r="H9" s="419"/>
      <c r="I9" s="305"/>
      <c r="J9" s="224"/>
      <c r="K9" s="191"/>
      <c r="L9" s="191"/>
      <c r="M9" s="191"/>
      <c r="N9" s="191"/>
      <c r="O9" s="191"/>
      <c r="P9" s="191"/>
      <c r="Q9" s="191"/>
      <c r="R9" s="191"/>
      <c r="S9" s="191"/>
      <c r="T9" s="191"/>
      <c r="U9" s="191"/>
      <c r="V9" s="191"/>
      <c r="W9" s="191"/>
      <c r="X9" s="191"/>
      <c r="Y9" s="191"/>
      <c r="Z9" s="191"/>
      <c r="AA9" s="191"/>
      <c r="AB9" s="191"/>
      <c r="AC9" s="191"/>
      <c r="AD9" s="191"/>
      <c r="AE9" s="191"/>
      <c r="AF9" s="191"/>
      <c r="AG9" s="191"/>
      <c r="AH9" s="191"/>
      <c r="AI9" s="191"/>
      <c r="AJ9" s="191"/>
      <c r="AK9" s="191"/>
      <c r="AL9" s="191"/>
      <c r="AM9" s="191"/>
      <c r="AN9" s="191"/>
      <c r="AO9" s="191"/>
      <c r="AP9" s="191"/>
      <c r="AQ9" s="191"/>
      <c r="AR9" s="191"/>
      <c r="AS9" s="191"/>
      <c r="AT9" s="191"/>
      <c r="AU9" s="191"/>
      <c r="AV9" s="191"/>
      <c r="AW9" s="191"/>
      <c r="AX9" s="191"/>
      <c r="AY9" s="191"/>
      <c r="AZ9" s="191"/>
      <c r="BA9" s="191"/>
      <c r="BB9" s="191"/>
      <c r="BC9" s="191"/>
      <c r="BD9" s="191"/>
      <c r="BE9" s="191"/>
      <c r="BF9" s="191"/>
      <c r="BG9" s="191"/>
    </row>
    <row r="10" spans="1:59">
      <c r="A10" s="298"/>
      <c r="B10" s="299" t="s">
        <v>430</v>
      </c>
      <c r="C10" s="418">
        <v>130</v>
      </c>
      <c r="D10" s="300"/>
      <c r="E10" s="299" t="s">
        <v>443</v>
      </c>
      <c r="F10" s="419"/>
      <c r="G10" s="299" t="s">
        <v>169</v>
      </c>
      <c r="H10" s="419" t="s">
        <v>928</v>
      </c>
      <c r="I10" s="305"/>
      <c r="J10" s="306"/>
      <c r="K10" s="191"/>
      <c r="L10" s="191"/>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row>
    <row r="11" spans="1:59">
      <c r="A11" s="298"/>
      <c r="B11" s="299" t="s">
        <v>414</v>
      </c>
      <c r="C11" s="418">
        <v>0</v>
      </c>
      <c r="D11" s="305"/>
      <c r="E11" s="299" t="s">
        <v>436</v>
      </c>
      <c r="F11" s="419"/>
      <c r="G11" s="299" t="s">
        <v>15</v>
      </c>
      <c r="H11" s="419">
        <v>114.3</v>
      </c>
      <c r="I11" s="305" t="s">
        <v>21</v>
      </c>
      <c r="J11" s="306"/>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row>
    <row r="12" spans="1:59" ht="15">
      <c r="A12" s="299"/>
      <c r="B12" s="299" t="s">
        <v>442</v>
      </c>
      <c r="C12" s="583">
        <f>(((H12/1000)^2)*PI())/4</f>
        <v>7.7850186486799399E-3</v>
      </c>
      <c r="D12" s="305" t="s">
        <v>429</v>
      </c>
      <c r="E12" s="299"/>
      <c r="F12" s="269"/>
      <c r="G12" s="299" t="s">
        <v>168</v>
      </c>
      <c r="H12" s="419">
        <v>99.56</v>
      </c>
      <c r="I12" s="305" t="s">
        <v>21</v>
      </c>
      <c r="J12" s="306"/>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row>
    <row r="13" spans="1:59">
      <c r="A13" s="300" t="s">
        <v>439</v>
      </c>
      <c r="B13" s="235"/>
      <c r="C13" s="235"/>
      <c r="D13" s="235"/>
      <c r="E13" s="235"/>
      <c r="F13" s="235"/>
      <c r="G13" s="299" t="s">
        <v>16</v>
      </c>
      <c r="H13" s="419">
        <v>20.09</v>
      </c>
      <c r="I13" s="305" t="s">
        <v>161</v>
      </c>
      <c r="J13" s="306"/>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row>
    <row r="14" spans="1:59">
      <c r="A14" s="1890" t="s">
        <v>1088</v>
      </c>
      <c r="B14" s="1891"/>
      <c r="C14" s="1891"/>
      <c r="D14" s="1891"/>
      <c r="E14" s="1891"/>
      <c r="F14" s="1892"/>
      <c r="G14" s="299" t="s">
        <v>17</v>
      </c>
      <c r="H14" s="419" t="s">
        <v>893</v>
      </c>
      <c r="I14" s="305"/>
      <c r="J14" s="306"/>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row>
    <row r="15" spans="1:59">
      <c r="A15" s="1917"/>
      <c r="B15" s="1894"/>
      <c r="C15" s="1894"/>
      <c r="D15" s="1894"/>
      <c r="E15" s="1894"/>
      <c r="F15" s="1918"/>
      <c r="G15" s="299" t="s">
        <v>10</v>
      </c>
      <c r="H15" s="419">
        <v>3</v>
      </c>
      <c r="I15" s="305"/>
      <c r="J15" s="307"/>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row>
    <row r="16" spans="1:59">
      <c r="A16" s="1917"/>
      <c r="B16" s="1894"/>
      <c r="C16" s="1894"/>
      <c r="D16" s="1894"/>
      <c r="E16" s="1894"/>
      <c r="F16" s="1918"/>
      <c r="G16" s="299" t="s">
        <v>18</v>
      </c>
      <c r="H16" s="419" t="s">
        <v>1012</v>
      </c>
      <c r="I16" s="305"/>
      <c r="J16" s="306"/>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c r="AR16" s="191"/>
      <c r="AS16" s="191"/>
      <c r="AT16" s="191"/>
      <c r="AU16" s="191"/>
      <c r="AV16" s="191"/>
      <c r="AW16" s="191"/>
      <c r="AX16" s="191"/>
      <c r="AY16" s="191"/>
      <c r="AZ16" s="191"/>
      <c r="BA16" s="191"/>
      <c r="BB16" s="191"/>
      <c r="BC16" s="191"/>
      <c r="BD16" s="191"/>
      <c r="BE16" s="191"/>
      <c r="BF16" s="191"/>
      <c r="BG16" s="191"/>
    </row>
    <row r="17" spans="1:59">
      <c r="A17" s="1917"/>
      <c r="B17" s="1894"/>
      <c r="C17" s="1894"/>
      <c r="D17" s="1894"/>
      <c r="E17" s="1894"/>
      <c r="F17" s="1918"/>
      <c r="G17" s="299" t="s">
        <v>19</v>
      </c>
      <c r="H17" s="419">
        <v>114.3</v>
      </c>
      <c r="I17" s="305"/>
      <c r="J17" s="306"/>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c r="BC17" s="191"/>
      <c r="BD17" s="191"/>
      <c r="BE17" s="191"/>
      <c r="BF17" s="191"/>
      <c r="BG17" s="191"/>
    </row>
    <row r="18" spans="1:59">
      <c r="A18" s="1917"/>
      <c r="B18" s="1894"/>
      <c r="C18" s="1894"/>
      <c r="D18" s="1894"/>
      <c r="E18" s="1894"/>
      <c r="F18" s="1918"/>
      <c r="G18" s="299" t="s">
        <v>433</v>
      </c>
      <c r="H18" s="419">
        <v>0</v>
      </c>
      <c r="I18" s="305" t="s">
        <v>160</v>
      </c>
      <c r="J18" s="306"/>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c r="AR18" s="191"/>
      <c r="AS18" s="191"/>
      <c r="AT18" s="191"/>
      <c r="AU18" s="191"/>
      <c r="AV18" s="191"/>
      <c r="AW18" s="191"/>
      <c r="AX18" s="191"/>
      <c r="AY18" s="191"/>
      <c r="AZ18" s="191"/>
      <c r="BA18" s="191"/>
      <c r="BB18" s="191"/>
      <c r="BC18" s="191"/>
      <c r="BD18" s="191"/>
      <c r="BE18" s="191"/>
      <c r="BF18" s="191"/>
      <c r="BG18" s="191"/>
    </row>
    <row r="19" spans="1:59">
      <c r="A19" s="1919"/>
      <c r="B19" s="1897"/>
      <c r="C19" s="1897"/>
      <c r="D19" s="1897"/>
      <c r="E19" s="1897"/>
      <c r="F19" s="1920"/>
      <c r="G19" s="299" t="s">
        <v>159</v>
      </c>
      <c r="H19" s="419">
        <v>4176</v>
      </c>
      <c r="I19" s="305" t="s">
        <v>160</v>
      </c>
      <c r="J19" s="224"/>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row>
    <row r="20" spans="1:59">
      <c r="A20" s="438"/>
      <c r="B20" s="439" t="s">
        <v>587</v>
      </c>
      <c r="C20" s="418" t="s">
        <v>1010</v>
      </c>
      <c r="D20" s="438"/>
      <c r="E20" s="440"/>
      <c r="F20" s="440"/>
      <c r="G20" s="439"/>
      <c r="H20" s="442" t="s">
        <v>590</v>
      </c>
      <c r="I20" s="441"/>
      <c r="J20" s="224"/>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row>
    <row r="21" spans="1:59">
      <c r="A21" s="438"/>
      <c r="B21" s="439" t="s">
        <v>588</v>
      </c>
      <c r="C21" s="418" t="s">
        <v>1014</v>
      </c>
      <c r="D21" s="441" t="s">
        <v>589</v>
      </c>
      <c r="E21" s="440"/>
      <c r="F21" s="440"/>
      <c r="G21" s="439" t="s">
        <v>591</v>
      </c>
      <c r="H21" s="763">
        <v>2750</v>
      </c>
      <c r="I21" s="441" t="s">
        <v>592</v>
      </c>
      <c r="J21" s="224"/>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c r="AR21" s="191"/>
      <c r="AS21" s="191"/>
      <c r="AT21" s="191"/>
      <c r="AU21" s="191"/>
      <c r="AV21" s="191"/>
      <c r="AW21" s="191"/>
      <c r="AX21" s="191"/>
      <c r="AY21" s="191"/>
      <c r="AZ21" s="191"/>
      <c r="BA21" s="191"/>
      <c r="BB21" s="191"/>
      <c r="BC21" s="191"/>
      <c r="BD21" s="191"/>
      <c r="BE21" s="191"/>
      <c r="BF21" s="191"/>
      <c r="BG21" s="191"/>
    </row>
    <row r="22" spans="1:59">
      <c r="A22" s="438"/>
      <c r="B22" s="439"/>
      <c r="C22" s="444"/>
      <c r="D22" s="441"/>
      <c r="E22" s="440"/>
      <c r="F22" s="440"/>
      <c r="G22" s="439" t="s">
        <v>593</v>
      </c>
      <c r="H22" s="763">
        <v>3670</v>
      </c>
      <c r="I22" s="441" t="s">
        <v>592</v>
      </c>
      <c r="J22" s="224"/>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191"/>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row>
    <row r="23" spans="1:59">
      <c r="A23" s="298" t="s">
        <v>415</v>
      </c>
      <c r="B23" s="281"/>
      <c r="C23" s="282"/>
      <c r="D23" s="283"/>
      <c r="E23" s="298"/>
      <c r="F23" s="298"/>
      <c r="G23" s="439" t="s">
        <v>594</v>
      </c>
      <c r="H23" s="763">
        <v>4590</v>
      </c>
      <c r="I23" s="441" t="s">
        <v>592</v>
      </c>
      <c r="J23" s="298"/>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row>
    <row r="24" spans="1:59">
      <c r="A24" s="306" t="s">
        <v>586</v>
      </c>
      <c r="B24" s="1884" t="s">
        <v>30</v>
      </c>
      <c r="C24" s="1884"/>
      <c r="D24" s="306" t="s">
        <v>54</v>
      </c>
      <c r="E24" s="1884" t="s">
        <v>39</v>
      </c>
      <c r="F24" s="1884"/>
      <c r="G24" s="1884"/>
      <c r="H24" s="1884"/>
      <c r="I24" s="1884"/>
      <c r="J24" s="1884"/>
      <c r="K24" s="191"/>
      <c r="L24" s="191"/>
      <c r="M24" s="191"/>
      <c r="N24" s="191"/>
      <c r="O24" s="191"/>
      <c r="P24" s="191"/>
      <c r="Q24" s="191"/>
      <c r="R24" s="191"/>
      <c r="S24" s="191"/>
      <c r="T24" s="191"/>
      <c r="U24" s="191"/>
      <c r="V24" s="191"/>
      <c r="W24" s="191"/>
      <c r="X24" s="191"/>
      <c r="Y24" s="191"/>
      <c r="Z24" s="191"/>
      <c r="AA24" s="191"/>
      <c r="AB24" s="191"/>
      <c r="AC24" s="191"/>
      <c r="AD24" s="191"/>
      <c r="AE24" s="191"/>
      <c r="AF24" s="191"/>
      <c r="AG24" s="191"/>
      <c r="AH24" s="191"/>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row>
    <row r="25" spans="1:59" ht="15.75" customHeight="1">
      <c r="A25" s="308">
        <v>1</v>
      </c>
      <c r="B25" s="1900"/>
      <c r="C25" s="1900"/>
      <c r="D25" s="613"/>
      <c r="E25" s="1921" t="s">
        <v>1013</v>
      </c>
      <c r="F25" s="1921"/>
      <c r="G25" s="1921"/>
      <c r="H25" s="1921"/>
      <c r="I25" s="1921"/>
      <c r="J25" s="192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row>
    <row r="26" spans="1:59" ht="15.75" customHeight="1">
      <c r="A26" s="308">
        <v>2</v>
      </c>
      <c r="B26" s="1875"/>
      <c r="C26" s="1875"/>
      <c r="D26" s="612"/>
      <c r="E26" s="1900"/>
      <c r="F26" s="1900"/>
      <c r="G26" s="1900"/>
      <c r="H26" s="1900"/>
      <c r="I26" s="1900"/>
      <c r="J26" s="1900"/>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row>
    <row r="27" spans="1:59" ht="15.75" customHeight="1">
      <c r="A27" s="308">
        <v>3</v>
      </c>
      <c r="B27" s="1875"/>
      <c r="C27" s="1875"/>
      <c r="D27" s="612"/>
      <c r="E27" s="1900"/>
      <c r="F27" s="1900"/>
      <c r="G27" s="1900"/>
      <c r="H27" s="1900"/>
      <c r="I27" s="1900"/>
      <c r="J27" s="1900"/>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row>
    <row r="28" spans="1:59" ht="15">
      <c r="A28" s="306" t="s">
        <v>586</v>
      </c>
      <c r="B28" s="611" t="s">
        <v>112</v>
      </c>
      <c r="C28" s="1379" t="s">
        <v>689</v>
      </c>
      <c r="D28" s="1379"/>
      <c r="E28" s="610" t="s">
        <v>419</v>
      </c>
      <c r="F28" s="1376" t="s">
        <v>688</v>
      </c>
      <c r="G28" s="1376"/>
      <c r="H28" s="1442" t="s">
        <v>687</v>
      </c>
      <c r="I28" s="1442"/>
      <c r="J28" s="610" t="s">
        <v>686</v>
      </c>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row>
    <row r="29" spans="1:59" ht="15.75" customHeight="1">
      <c r="A29" s="308">
        <f>A25</f>
        <v>1</v>
      </c>
      <c r="B29" s="849"/>
      <c r="C29" s="1913"/>
      <c r="D29" s="1914"/>
      <c r="E29" s="419"/>
      <c r="F29" s="1913"/>
      <c r="G29" s="1914"/>
      <c r="H29" s="1915"/>
      <c r="I29" s="1916"/>
      <c r="J29" s="849"/>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row>
    <row r="30" spans="1:59" ht="15.75" customHeight="1">
      <c r="A30" s="308">
        <f>A26</f>
        <v>2</v>
      </c>
      <c r="B30" s="612"/>
      <c r="C30" s="1875"/>
      <c r="D30" s="1875"/>
      <c r="E30" s="612"/>
      <c r="F30" s="1378"/>
      <c r="G30" s="1379"/>
      <c r="H30" s="1378"/>
      <c r="I30" s="1380"/>
      <c r="J30" s="612"/>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c r="AR30" s="191"/>
      <c r="AS30" s="191"/>
      <c r="AT30" s="191"/>
      <c r="AU30" s="191"/>
      <c r="AV30" s="191"/>
      <c r="AW30" s="191"/>
      <c r="AX30" s="191"/>
      <c r="AY30" s="191"/>
      <c r="AZ30" s="191"/>
      <c r="BA30" s="191"/>
      <c r="BB30" s="191"/>
      <c r="BC30" s="191"/>
      <c r="BD30" s="191"/>
      <c r="BE30" s="191"/>
      <c r="BF30" s="191"/>
      <c r="BG30" s="191"/>
    </row>
    <row r="31" spans="1:59" ht="15.75" customHeight="1">
      <c r="A31" s="308">
        <f>A27</f>
        <v>3</v>
      </c>
      <c r="B31" s="612"/>
      <c r="C31" s="1875"/>
      <c r="D31" s="1875"/>
      <c r="E31" s="612"/>
      <c r="F31" s="1378"/>
      <c r="G31" s="1380"/>
      <c r="H31" s="1378"/>
      <c r="I31" s="1380"/>
      <c r="J31" s="612"/>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row>
    <row r="32" spans="1:59">
      <c r="A32" s="300" t="s">
        <v>422</v>
      </c>
      <c r="B32" s="298"/>
      <c r="C32" s="298"/>
      <c r="D32" s="1872"/>
      <c r="E32" s="1872"/>
      <c r="F32" s="309"/>
      <c r="G32" s="305"/>
      <c r="H32" s="235"/>
      <c r="I32" s="306"/>
      <c r="J32" s="306"/>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c r="AR32" s="191"/>
      <c r="AS32" s="191"/>
      <c r="AT32" s="191"/>
      <c r="AU32" s="191"/>
      <c r="AV32" s="191"/>
      <c r="AW32" s="191"/>
      <c r="AX32" s="191"/>
      <c r="AY32" s="191"/>
      <c r="AZ32" s="191"/>
      <c r="BA32" s="191"/>
      <c r="BB32" s="191"/>
      <c r="BC32" s="191"/>
      <c r="BD32" s="191"/>
      <c r="BE32" s="191"/>
      <c r="BF32" s="191"/>
      <c r="BG32" s="191"/>
    </row>
    <row r="33" spans="1:59">
      <c r="A33" s="235"/>
      <c r="B33" s="299" t="s">
        <v>423</v>
      </c>
      <c r="C33" s="418">
        <v>0</v>
      </c>
      <c r="D33" s="223"/>
      <c r="E33" s="235"/>
      <c r="F33" s="299" t="s">
        <v>425</v>
      </c>
      <c r="G33" s="418">
        <v>0</v>
      </c>
      <c r="H33" s="235"/>
      <c r="I33" s="306" t="s">
        <v>42</v>
      </c>
      <c r="J33" s="306" t="s">
        <v>12</v>
      </c>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c r="AR33" s="191"/>
      <c r="AS33" s="191"/>
      <c r="AT33" s="191"/>
      <c r="AU33" s="191"/>
      <c r="AV33" s="191"/>
      <c r="AW33" s="191"/>
      <c r="AX33" s="191"/>
      <c r="AY33" s="191"/>
      <c r="AZ33" s="191"/>
      <c r="BA33" s="191"/>
      <c r="BB33" s="191"/>
      <c r="BC33" s="191"/>
      <c r="BD33" s="191"/>
      <c r="BE33" s="191"/>
      <c r="BF33" s="191"/>
      <c r="BG33" s="191"/>
    </row>
    <row r="34" spans="1:59">
      <c r="A34" s="235"/>
      <c r="B34" s="299" t="s">
        <v>424</v>
      </c>
      <c r="C34" s="418">
        <v>0</v>
      </c>
      <c r="D34" s="223"/>
      <c r="E34" s="235"/>
      <c r="F34" s="299" t="s">
        <v>426</v>
      </c>
      <c r="G34" s="418">
        <v>0</v>
      </c>
      <c r="H34" s="299" t="s">
        <v>431</v>
      </c>
      <c r="I34" s="418">
        <v>0.47</v>
      </c>
      <c r="J34" s="418" t="s">
        <v>1009</v>
      </c>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c r="AR34" s="191"/>
      <c r="AS34" s="191"/>
      <c r="AT34" s="191"/>
      <c r="AU34" s="191"/>
      <c r="AV34" s="191"/>
      <c r="AW34" s="191"/>
      <c r="AX34" s="191"/>
      <c r="AY34" s="191"/>
      <c r="AZ34" s="191"/>
      <c r="BA34" s="191"/>
      <c r="BB34" s="191"/>
      <c r="BC34" s="191"/>
      <c r="BD34" s="191"/>
      <c r="BE34" s="191"/>
      <c r="BF34" s="191"/>
      <c r="BG34" s="191"/>
    </row>
    <row r="35" spans="1:59">
      <c r="A35" s="235"/>
      <c r="B35" s="299" t="s">
        <v>428</v>
      </c>
      <c r="C35" s="419">
        <v>0</v>
      </c>
      <c r="D35" s="223"/>
      <c r="E35" s="235"/>
      <c r="F35" s="299" t="s">
        <v>427</v>
      </c>
      <c r="G35" s="419">
        <v>0</v>
      </c>
      <c r="H35" s="299" t="s">
        <v>432</v>
      </c>
      <c r="I35" s="418">
        <v>0.31</v>
      </c>
      <c r="J35" s="418" t="s">
        <v>1009</v>
      </c>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row>
    <row r="36" spans="1:59">
      <c r="A36" s="235"/>
      <c r="B36" s="299"/>
      <c r="C36" s="299"/>
      <c r="D36" s="223"/>
      <c r="E36" s="235"/>
      <c r="F36" s="299"/>
      <c r="G36" s="299"/>
      <c r="H36" s="299"/>
      <c r="I36" s="299"/>
      <c r="J36" s="299"/>
      <c r="K36" s="299"/>
      <c r="L36" s="299"/>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row>
    <row r="37" spans="1:59" ht="15" thickBot="1">
      <c r="A37" s="288"/>
      <c r="B37" s="288"/>
      <c r="C37" s="289"/>
      <c r="D37" s="194"/>
      <c r="E37" s="195" t="s">
        <v>365</v>
      </c>
      <c r="F37" s="193"/>
      <c r="G37" s="290"/>
      <c r="H37" s="194"/>
      <c r="I37" s="291"/>
      <c r="J37" s="191"/>
      <c r="K37" s="191"/>
      <c r="L37" s="191"/>
      <c r="M37" s="239"/>
      <c r="N37" s="240"/>
      <c r="O37" s="24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row>
    <row r="38" spans="1:59" s="2" customFormat="1">
      <c r="A38" s="1863" t="s">
        <v>743</v>
      </c>
      <c r="B38" s="1866" t="s">
        <v>744</v>
      </c>
      <c r="C38" s="1866" t="s">
        <v>745</v>
      </c>
      <c r="D38" s="1869" t="s">
        <v>746</v>
      </c>
      <c r="E38" s="1866" t="s">
        <v>747</v>
      </c>
      <c r="F38" s="1876" t="s">
        <v>748</v>
      </c>
      <c r="G38" s="1876" t="s">
        <v>749</v>
      </c>
      <c r="H38" s="1879" t="s">
        <v>750</v>
      </c>
      <c r="I38" s="1879" t="s">
        <v>751</v>
      </c>
      <c r="J38" s="191"/>
      <c r="K38" s="242"/>
      <c r="L38" s="242"/>
      <c r="M38" s="242"/>
      <c r="N38" s="242"/>
      <c r="O38" s="242"/>
      <c r="P38" s="242"/>
      <c r="Q38" s="242"/>
      <c r="R38" s="242"/>
      <c r="S38" s="242"/>
      <c r="T38" s="242"/>
      <c r="U38" s="242"/>
      <c r="V38" s="242"/>
      <c r="W38" s="242"/>
      <c r="X38" s="242"/>
      <c r="Y38" s="242"/>
      <c r="Z38" s="242"/>
      <c r="AA38" s="242"/>
      <c r="AB38" s="242"/>
      <c r="AC38" s="242"/>
      <c r="AD38" s="242"/>
      <c r="AE38" s="242"/>
      <c r="AF38" s="242"/>
      <c r="AG38" s="242"/>
      <c r="AH38" s="242"/>
      <c r="AI38" s="242"/>
      <c r="AJ38" s="242"/>
      <c r="AK38" s="242"/>
      <c r="AL38" s="242"/>
      <c r="AM38" s="242"/>
      <c r="AN38" s="242"/>
      <c r="AO38" s="242"/>
      <c r="AP38" s="242"/>
      <c r="AQ38" s="242"/>
      <c r="AR38" s="242"/>
      <c r="AS38" s="242"/>
      <c r="AT38" s="242"/>
      <c r="AU38" s="242"/>
      <c r="AV38" s="242"/>
      <c r="AW38" s="242"/>
      <c r="AX38" s="242"/>
      <c r="AY38" s="242"/>
      <c r="AZ38" s="242"/>
      <c r="BA38" s="242"/>
      <c r="BB38" s="242"/>
      <c r="BC38" s="242"/>
      <c r="BD38" s="242"/>
      <c r="BE38" s="242"/>
      <c r="BF38" s="242"/>
      <c r="BG38" s="242"/>
    </row>
    <row r="39" spans="1:59" s="2" customFormat="1">
      <c r="A39" s="1864"/>
      <c r="B39" s="1867"/>
      <c r="C39" s="1867"/>
      <c r="D39" s="1870"/>
      <c r="E39" s="1867"/>
      <c r="F39" s="1877"/>
      <c r="G39" s="1877"/>
      <c r="H39" s="1880"/>
      <c r="I39" s="1882"/>
      <c r="J39" s="191"/>
      <c r="K39" s="242"/>
      <c r="L39" s="242"/>
      <c r="M39" s="242"/>
      <c r="N39" s="242"/>
      <c r="O39" s="242"/>
      <c r="P39" s="242"/>
      <c r="Q39" s="242"/>
      <c r="R39" s="242"/>
      <c r="S39" s="242"/>
      <c r="T39" s="242"/>
      <c r="U39" s="242"/>
      <c r="V39" s="242"/>
      <c r="W39" s="242"/>
      <c r="X39" s="242"/>
      <c r="Y39" s="242"/>
      <c r="Z39" s="242"/>
      <c r="AA39" s="242"/>
      <c r="AB39" s="242"/>
      <c r="AC39" s="242"/>
      <c r="AD39" s="242"/>
      <c r="AE39" s="242"/>
      <c r="AF39" s="242"/>
      <c r="AG39" s="242"/>
      <c r="AH39" s="242"/>
      <c r="AI39" s="242"/>
      <c r="AJ39" s="242"/>
      <c r="AK39" s="242"/>
      <c r="AL39" s="242"/>
      <c r="AM39" s="242"/>
      <c r="AN39" s="242"/>
      <c r="AO39" s="242"/>
      <c r="AP39" s="242"/>
      <c r="AQ39" s="242"/>
      <c r="AR39" s="242"/>
      <c r="AS39" s="242"/>
      <c r="AT39" s="242"/>
      <c r="AU39" s="242"/>
      <c r="AV39" s="242"/>
      <c r="AW39" s="242"/>
      <c r="AX39" s="242"/>
      <c r="AY39" s="242"/>
      <c r="AZ39" s="242"/>
      <c r="BA39" s="242"/>
      <c r="BB39" s="242"/>
      <c r="BC39" s="242"/>
      <c r="BD39" s="242"/>
      <c r="BE39" s="242"/>
      <c r="BF39" s="242"/>
      <c r="BG39" s="242"/>
    </row>
    <row r="40" spans="1:59" s="2" customFormat="1" ht="13.5" thickBot="1">
      <c r="A40" s="1865"/>
      <c r="B40" s="1911"/>
      <c r="C40" s="1911"/>
      <c r="D40" s="1912"/>
      <c r="E40" s="1911"/>
      <c r="F40" s="1910"/>
      <c r="G40" s="1910"/>
      <c r="H40" s="1880"/>
      <c r="I40" s="1882"/>
      <c r="J40" s="191"/>
      <c r="K40" s="242"/>
      <c r="L40" s="242"/>
      <c r="M40" s="242"/>
      <c r="N40" s="242"/>
      <c r="O40" s="242"/>
      <c r="P40" s="242"/>
      <c r="Q40" s="242"/>
      <c r="R40" s="242"/>
      <c r="S40" s="242"/>
      <c r="T40" s="242"/>
      <c r="U40" s="242"/>
      <c r="V40" s="242"/>
      <c r="W40" s="242"/>
      <c r="X40" s="242"/>
      <c r="Y40" s="242"/>
      <c r="Z40" s="242"/>
      <c r="AA40" s="242"/>
      <c r="AB40" s="242"/>
      <c r="AC40" s="242"/>
      <c r="AD40" s="242"/>
      <c r="AE40" s="242"/>
      <c r="AF40" s="242"/>
      <c r="AG40" s="242"/>
      <c r="AH40" s="242"/>
      <c r="AI40" s="242"/>
      <c r="AJ40" s="242"/>
      <c r="AK40" s="242"/>
      <c r="AL40" s="242"/>
      <c r="AM40" s="242"/>
      <c r="AN40" s="242"/>
      <c r="AO40" s="242"/>
      <c r="AP40" s="242"/>
      <c r="AQ40" s="242"/>
      <c r="AR40" s="242"/>
      <c r="AS40" s="242"/>
      <c r="AT40" s="242"/>
      <c r="AU40" s="242"/>
      <c r="AV40" s="242"/>
      <c r="AW40" s="242"/>
      <c r="AX40" s="242"/>
      <c r="AY40" s="242"/>
      <c r="AZ40" s="242"/>
      <c r="BA40" s="242"/>
      <c r="BB40" s="242"/>
      <c r="BC40" s="242"/>
      <c r="BD40" s="242"/>
      <c r="BE40" s="242"/>
      <c r="BF40" s="242"/>
      <c r="BG40" s="242"/>
    </row>
    <row r="41" spans="1:59" s="2" customFormat="1">
      <c r="A41">
        <v>1</v>
      </c>
      <c r="B41" s="1041" t="s">
        <v>1087</v>
      </c>
      <c r="C41" s="1041">
        <v>11.64</v>
      </c>
      <c r="D41" s="1016"/>
      <c r="E41" s="1017">
        <f>IF(C41="","",C41)</f>
        <v>11.64</v>
      </c>
      <c r="F41" s="1018">
        <f>IF(E41="","",$G$41-E41)</f>
        <v>-11.64</v>
      </c>
      <c r="G41" s="1018">
        <f>H18</f>
        <v>0</v>
      </c>
      <c r="H41" s="1019"/>
      <c r="I41" s="1017"/>
      <c r="J41" s="191"/>
      <c r="K41" s="242"/>
      <c r="L41" s="242"/>
      <c r="M41" s="242"/>
      <c r="N41" s="242"/>
      <c r="O41" s="242"/>
      <c r="P41" s="242"/>
      <c r="Q41" s="242"/>
      <c r="R41" s="242"/>
      <c r="S41" s="242"/>
      <c r="T41" s="242"/>
      <c r="U41" s="242"/>
      <c r="V41" s="242"/>
      <c r="W41" s="242"/>
      <c r="X41" s="242"/>
      <c r="Y41" s="242"/>
      <c r="Z41" s="242"/>
      <c r="AA41" s="242"/>
      <c r="AB41" s="242"/>
      <c r="AC41" s="242"/>
      <c r="AD41" s="242"/>
      <c r="AE41" s="242"/>
      <c r="AF41" s="242"/>
      <c r="AG41" s="242"/>
      <c r="AH41" s="242"/>
      <c r="AI41" s="242"/>
      <c r="AJ41" s="242"/>
      <c r="AK41" s="242"/>
      <c r="AL41" s="242"/>
      <c r="AM41" s="242"/>
      <c r="AN41" s="242"/>
      <c r="AO41" s="242"/>
      <c r="AP41" s="242"/>
      <c r="AQ41" s="242"/>
      <c r="AR41" s="242"/>
      <c r="AS41" s="242"/>
      <c r="AT41" s="242"/>
      <c r="AU41" s="242"/>
      <c r="AV41" s="242"/>
      <c r="AW41" s="242"/>
      <c r="AX41" s="242"/>
      <c r="AY41" s="242"/>
      <c r="AZ41" s="242"/>
      <c r="BA41" s="242"/>
      <c r="BB41" s="242"/>
      <c r="BC41" s="242"/>
      <c r="BD41" s="242"/>
      <c r="BE41" s="242"/>
      <c r="BF41" s="242"/>
      <c r="BG41" s="242"/>
    </row>
    <row r="42" spans="1:59">
      <c r="A42">
        <v>2</v>
      </c>
      <c r="B42" s="1041" t="s">
        <v>1087</v>
      </c>
      <c r="C42" s="1041">
        <v>11.63</v>
      </c>
      <c r="D42" s="1016"/>
      <c r="E42" s="1017">
        <f>IF(C42="","",IF(D42="O",E41,E41+C42))</f>
        <v>23.270000000000003</v>
      </c>
      <c r="F42" s="1018">
        <f t="shared" ref="F42:F105" si="0">IF(E42="","",$G$41-E42)</f>
        <v>-23.270000000000003</v>
      </c>
      <c r="G42" s="1018">
        <f>IF(E42="","",$G$41-E41)</f>
        <v>-11.64</v>
      </c>
      <c r="H42" s="1019"/>
      <c r="I42" s="1017"/>
      <c r="J42" s="191"/>
      <c r="K42" s="191"/>
      <c r="L42" s="191"/>
      <c r="M42" s="191"/>
      <c r="N42" s="191"/>
      <c r="O42" s="191"/>
      <c r="P42" s="243"/>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row>
    <row r="43" spans="1:59">
      <c r="A43">
        <v>3</v>
      </c>
      <c r="B43" s="1041" t="s">
        <v>1087</v>
      </c>
      <c r="C43" s="1041">
        <v>11.6</v>
      </c>
      <c r="D43" s="1016"/>
      <c r="E43" s="1017">
        <f>IF(C43="","",IF(D43="O",E42,E42+C43))</f>
        <v>34.870000000000005</v>
      </c>
      <c r="F43" s="1018">
        <f t="shared" si="0"/>
        <v>-34.870000000000005</v>
      </c>
      <c r="G43" s="1018">
        <f t="shared" ref="G43:G106" si="1">IF(E43="","",$G$41-E42)</f>
        <v>-23.270000000000003</v>
      </c>
      <c r="H43" s="1019"/>
      <c r="I43" s="1017">
        <f t="shared" ref="I43" si="2">IF(C43="","",IF(D43="O",I42,$C$12*C43))</f>
        <v>9.03062163246873E-2</v>
      </c>
      <c r="J43" s="191"/>
      <c r="K43" s="191"/>
      <c r="L43" s="191"/>
      <c r="M43" s="191"/>
      <c r="N43" s="191"/>
      <c r="O43" s="191"/>
      <c r="P43" s="243"/>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row>
    <row r="44" spans="1:59">
      <c r="A44">
        <v>4</v>
      </c>
      <c r="B44" s="1041" t="s">
        <v>1087</v>
      </c>
      <c r="C44" s="1041">
        <v>11.64</v>
      </c>
      <c r="D44" s="1016"/>
      <c r="E44" s="1017">
        <f>IF(C44="","",IF(D44="O",E43,E43+C44))</f>
        <v>46.510000000000005</v>
      </c>
      <c r="F44" s="1018">
        <f t="shared" si="0"/>
        <v>-46.510000000000005</v>
      </c>
      <c r="G44" s="1018">
        <f t="shared" si="1"/>
        <v>-34.870000000000005</v>
      </c>
      <c r="H44" s="1019"/>
      <c r="I44" s="1017">
        <f>IF(C44="","",IF(D44="O",I43,$C$12*C44))</f>
        <v>9.061761707063451E-2</v>
      </c>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row>
    <row r="45" spans="1:59">
      <c r="A45">
        <v>5</v>
      </c>
      <c r="B45" s="1041" t="s">
        <v>1087</v>
      </c>
      <c r="C45" s="1041">
        <v>11.6</v>
      </c>
      <c r="D45" s="1016"/>
      <c r="E45" s="1017">
        <f>IF(C45="","",IF(D45="O",E44,E44+C45))</f>
        <v>58.110000000000007</v>
      </c>
      <c r="F45" s="1018">
        <f t="shared" si="0"/>
        <v>-58.110000000000007</v>
      </c>
      <c r="G45" s="1018">
        <f t="shared" si="1"/>
        <v>-46.510000000000005</v>
      </c>
      <c r="H45" s="1019"/>
      <c r="I45" s="1017">
        <f t="shared" ref="I45:I108" si="3">IF(C45="","",IF(D45="O",I44,$C$12*C45+I44))</f>
        <v>0.18092383339532181</v>
      </c>
      <c r="J45" s="191"/>
      <c r="K45" s="191"/>
      <c r="L45" s="191"/>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row>
    <row r="46" spans="1:59">
      <c r="A46">
        <v>6</v>
      </c>
      <c r="B46" s="1041" t="s">
        <v>1087</v>
      </c>
      <c r="C46" s="1041">
        <v>11.64</v>
      </c>
      <c r="D46" s="1016"/>
      <c r="E46" s="1017">
        <f t="shared" ref="E46:E105" si="4">IF(C46="","",IF(D46="O",E45,E45+C46))</f>
        <v>69.75</v>
      </c>
      <c r="F46" s="1018">
        <f t="shared" si="0"/>
        <v>-69.75</v>
      </c>
      <c r="G46" s="1018">
        <f t="shared" si="1"/>
        <v>-58.110000000000007</v>
      </c>
      <c r="H46" s="1019"/>
      <c r="I46" s="1017">
        <f t="shared" si="3"/>
        <v>0.27154145046595635</v>
      </c>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91"/>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row>
    <row r="47" spans="1:59">
      <c r="A47">
        <v>7</v>
      </c>
      <c r="B47" s="1041" t="s">
        <v>1087</v>
      </c>
      <c r="C47" s="1041">
        <v>11.63</v>
      </c>
      <c r="D47" s="1016"/>
      <c r="E47" s="1017">
        <f t="shared" si="4"/>
        <v>81.38</v>
      </c>
      <c r="F47" s="1018">
        <f t="shared" si="0"/>
        <v>-81.38</v>
      </c>
      <c r="G47" s="1018">
        <f t="shared" si="1"/>
        <v>-69.75</v>
      </c>
      <c r="H47" s="1019"/>
      <c r="I47" s="1017">
        <f t="shared" si="3"/>
        <v>0.36208121735010407</v>
      </c>
      <c r="J47" s="191"/>
      <c r="K47" s="191"/>
      <c r="L47" s="191"/>
      <c r="M47" s="191"/>
      <c r="N47" s="191"/>
      <c r="O47" s="191"/>
      <c r="P47" s="191"/>
      <c r="Q47" s="191"/>
      <c r="R47" s="191"/>
      <c r="S47" s="191"/>
      <c r="T47" s="191"/>
      <c r="U47" s="191"/>
      <c r="V47" s="191"/>
      <c r="W47" s="191"/>
      <c r="X47" s="191"/>
      <c r="Y47" s="191"/>
      <c r="Z47" s="191"/>
      <c r="AA47" s="191"/>
      <c r="AB47" s="191"/>
      <c r="AC47" s="191"/>
      <c r="AD47" s="191"/>
      <c r="AE47" s="191"/>
      <c r="AF47" s="191"/>
      <c r="AG47" s="191"/>
      <c r="AH47" s="191"/>
      <c r="AI47" s="191"/>
      <c r="AJ47" s="191"/>
      <c r="AK47" s="191"/>
      <c r="AL47" s="191"/>
      <c r="AM47" s="191"/>
      <c r="AN47" s="191"/>
      <c r="AO47" s="191"/>
      <c r="AP47" s="191"/>
      <c r="AQ47" s="191"/>
      <c r="AR47" s="191"/>
      <c r="AS47" s="191"/>
      <c r="AT47" s="191"/>
      <c r="AU47" s="191"/>
      <c r="AV47" s="191"/>
      <c r="AW47" s="191"/>
      <c r="AX47" s="191"/>
      <c r="AY47" s="191"/>
      <c r="AZ47" s="191"/>
      <c r="BA47" s="191"/>
      <c r="BB47" s="191"/>
      <c r="BC47" s="191"/>
      <c r="BD47" s="191"/>
      <c r="BE47" s="191"/>
      <c r="BF47" s="191"/>
      <c r="BG47" s="191"/>
    </row>
    <row r="48" spans="1:59">
      <c r="A48">
        <v>8</v>
      </c>
      <c r="B48" s="1041" t="s">
        <v>1087</v>
      </c>
      <c r="C48" s="1041">
        <v>11.61</v>
      </c>
      <c r="D48" s="1016"/>
      <c r="E48" s="1017">
        <f t="shared" si="4"/>
        <v>92.99</v>
      </c>
      <c r="F48" s="1018">
        <f t="shared" si="0"/>
        <v>-92.99</v>
      </c>
      <c r="G48" s="1018">
        <f t="shared" si="1"/>
        <v>-81.38</v>
      </c>
      <c r="H48" s="1019"/>
      <c r="I48" s="1017">
        <f t="shared" si="3"/>
        <v>0.45246528386127816</v>
      </c>
      <c r="J48" s="191"/>
      <c r="K48" s="191"/>
      <c r="L48" s="191"/>
      <c r="M48" s="191"/>
      <c r="N48" s="191"/>
      <c r="O48" s="191"/>
      <c r="P48" s="191"/>
      <c r="Q48" s="191"/>
      <c r="R48" s="191"/>
      <c r="S48" s="191"/>
      <c r="T48" s="191"/>
      <c r="U48" s="191"/>
      <c r="V48" s="191"/>
      <c r="W48" s="191"/>
      <c r="X48" s="191"/>
      <c r="Y48" s="191"/>
      <c r="Z48" s="191"/>
      <c r="AA48" s="191"/>
      <c r="AB48" s="191"/>
      <c r="AC48" s="191"/>
      <c r="AD48" s="191"/>
      <c r="AE48" s="191"/>
      <c r="AF48" s="191"/>
      <c r="AG48" s="191"/>
      <c r="AH48" s="191"/>
      <c r="AI48" s="191"/>
      <c r="AJ48" s="191"/>
      <c r="AK48" s="191"/>
      <c r="AL48" s="191"/>
      <c r="AM48" s="191"/>
      <c r="AN48" s="191"/>
      <c r="AO48" s="191"/>
      <c r="AP48" s="191"/>
      <c r="AQ48" s="191"/>
      <c r="AR48" s="191"/>
      <c r="AS48" s="191"/>
      <c r="AT48" s="191"/>
      <c r="AU48" s="191"/>
      <c r="AV48" s="191"/>
      <c r="AW48" s="191"/>
      <c r="AX48" s="191"/>
      <c r="AY48" s="191"/>
      <c r="AZ48" s="191"/>
      <c r="BA48" s="191"/>
      <c r="BB48" s="191"/>
      <c r="BC48" s="191"/>
      <c r="BD48" s="191"/>
      <c r="BE48" s="191"/>
      <c r="BF48" s="191"/>
      <c r="BG48" s="191"/>
    </row>
    <row r="49" spans="1:59">
      <c r="A49">
        <v>9</v>
      </c>
      <c r="B49" s="1041" t="s">
        <v>1087</v>
      </c>
      <c r="C49" s="1041">
        <v>11.65</v>
      </c>
      <c r="D49" s="1016"/>
      <c r="E49" s="1017">
        <f t="shared" si="4"/>
        <v>104.64</v>
      </c>
      <c r="F49" s="1018">
        <f t="shared" si="0"/>
        <v>-104.64</v>
      </c>
      <c r="G49" s="1018">
        <f t="shared" si="1"/>
        <v>-92.99</v>
      </c>
      <c r="H49" s="1019"/>
      <c r="I49" s="1017">
        <f t="shared" si="3"/>
        <v>0.54316075111839945</v>
      </c>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row>
    <row r="50" spans="1:59">
      <c r="A50">
        <v>10</v>
      </c>
      <c r="B50" s="1041" t="s">
        <v>1087</v>
      </c>
      <c r="C50" s="1041">
        <v>11.65</v>
      </c>
      <c r="D50" s="1016"/>
      <c r="E50" s="1017">
        <f t="shared" si="4"/>
        <v>116.29</v>
      </c>
      <c r="F50" s="1018">
        <f t="shared" si="0"/>
        <v>-116.29</v>
      </c>
      <c r="G50" s="1018">
        <f t="shared" si="1"/>
        <v>-104.64</v>
      </c>
      <c r="H50" s="1019"/>
      <c r="I50" s="1017">
        <f t="shared" si="3"/>
        <v>0.63385621837552075</v>
      </c>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row>
    <row r="51" spans="1:59">
      <c r="A51">
        <v>11</v>
      </c>
      <c r="B51" s="1041" t="s">
        <v>1087</v>
      </c>
      <c r="C51" s="1041">
        <v>11.6</v>
      </c>
      <c r="D51" s="1016"/>
      <c r="E51" s="1017">
        <f t="shared" si="4"/>
        <v>127.89</v>
      </c>
      <c r="F51" s="1018">
        <f t="shared" si="0"/>
        <v>-127.89</v>
      </c>
      <c r="G51" s="1018">
        <f t="shared" si="1"/>
        <v>-116.29</v>
      </c>
      <c r="H51" s="1019"/>
      <c r="I51" s="1017">
        <f t="shared" si="3"/>
        <v>0.72416243470020802</v>
      </c>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row>
    <row r="52" spans="1:59">
      <c r="A52">
        <v>12</v>
      </c>
      <c r="B52" s="1041" t="s">
        <v>1087</v>
      </c>
      <c r="C52" s="1041">
        <v>11.63</v>
      </c>
      <c r="D52" s="1016"/>
      <c r="E52" s="1017">
        <f t="shared" si="4"/>
        <v>139.52000000000001</v>
      </c>
      <c r="F52" s="1018">
        <f t="shared" si="0"/>
        <v>-139.52000000000001</v>
      </c>
      <c r="G52" s="1018">
        <f t="shared" si="1"/>
        <v>-127.89</v>
      </c>
      <c r="H52" s="1019"/>
      <c r="I52" s="1017">
        <f t="shared" si="3"/>
        <v>0.81470220158435569</v>
      </c>
      <c r="J52" s="191"/>
      <c r="K52" s="191"/>
      <c r="L52" s="191"/>
      <c r="M52" s="191"/>
      <c r="N52" s="191"/>
      <c r="O52" s="191"/>
      <c r="P52" s="191"/>
      <c r="Q52" s="191"/>
      <c r="R52" s="191"/>
      <c r="S52" s="191"/>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row>
    <row r="53" spans="1:59">
      <c r="A53">
        <v>13</v>
      </c>
      <c r="B53" s="1041" t="s">
        <v>1087</v>
      </c>
      <c r="C53" s="1041">
        <v>11.55</v>
      </c>
      <c r="D53" s="1016"/>
      <c r="E53" s="1017">
        <f t="shared" si="4"/>
        <v>151.07000000000002</v>
      </c>
      <c r="F53" s="1018">
        <f t="shared" si="0"/>
        <v>-151.07000000000002</v>
      </c>
      <c r="G53" s="1018">
        <f t="shared" si="1"/>
        <v>-139.52000000000001</v>
      </c>
      <c r="H53" s="1019"/>
      <c r="I53" s="1017">
        <f t="shared" si="3"/>
        <v>0.90461916697660905</v>
      </c>
      <c r="J53" s="191"/>
      <c r="K53" s="191"/>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row>
    <row r="54" spans="1:59">
      <c r="A54">
        <v>14</v>
      </c>
      <c r="B54" s="1041" t="s">
        <v>1087</v>
      </c>
      <c r="C54" s="1041">
        <v>11.65</v>
      </c>
      <c r="D54" s="1016"/>
      <c r="E54" s="1017">
        <f t="shared" si="4"/>
        <v>162.72000000000003</v>
      </c>
      <c r="F54" s="1018">
        <f t="shared" si="0"/>
        <v>-162.72000000000003</v>
      </c>
      <c r="G54" s="1018">
        <f t="shared" si="1"/>
        <v>-151.07000000000002</v>
      </c>
      <c r="H54" s="1019"/>
      <c r="I54" s="1017">
        <f t="shared" si="3"/>
        <v>0.99531463423373034</v>
      </c>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row>
    <row r="55" spans="1:59">
      <c r="A55">
        <v>15</v>
      </c>
      <c r="B55" s="1041" t="s">
        <v>1087</v>
      </c>
      <c r="C55" s="1041">
        <v>11.6</v>
      </c>
      <c r="D55" s="1016"/>
      <c r="E55" s="1017">
        <f t="shared" si="4"/>
        <v>174.32000000000002</v>
      </c>
      <c r="F55" s="1018">
        <f t="shared" si="0"/>
        <v>-174.32000000000002</v>
      </c>
      <c r="G55" s="1018">
        <f t="shared" si="1"/>
        <v>-162.72000000000003</v>
      </c>
      <c r="H55" s="1019"/>
      <c r="I55" s="1017">
        <f t="shared" si="3"/>
        <v>1.0856208505584177</v>
      </c>
      <c r="J55" s="191"/>
      <c r="K55" s="191"/>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I55" s="191"/>
      <c r="AJ55" s="191"/>
      <c r="AK55" s="191"/>
      <c r="AL55" s="191"/>
      <c r="AM55" s="191"/>
      <c r="AN55" s="191"/>
      <c r="AO55" s="191"/>
      <c r="AP55" s="191"/>
      <c r="AQ55" s="191"/>
      <c r="AR55" s="191"/>
      <c r="AS55" s="191"/>
      <c r="AT55" s="191"/>
      <c r="AU55" s="191"/>
      <c r="AV55" s="191"/>
      <c r="AW55" s="191"/>
      <c r="AX55" s="191"/>
      <c r="AY55" s="191"/>
      <c r="AZ55" s="191"/>
      <c r="BA55" s="191"/>
      <c r="BB55" s="191"/>
      <c r="BC55" s="191"/>
      <c r="BD55" s="191"/>
      <c r="BE55" s="191"/>
      <c r="BF55" s="191"/>
      <c r="BG55" s="191"/>
    </row>
    <row r="56" spans="1:59">
      <c r="A56">
        <v>16</v>
      </c>
      <c r="B56" s="1041" t="s">
        <v>1087</v>
      </c>
      <c r="C56" s="1041">
        <v>11.59</v>
      </c>
      <c r="D56" s="1016"/>
      <c r="E56" s="1017">
        <f t="shared" si="4"/>
        <v>185.91000000000003</v>
      </c>
      <c r="F56" s="1018">
        <f t="shared" si="0"/>
        <v>-185.91000000000003</v>
      </c>
      <c r="G56" s="1018">
        <f t="shared" si="1"/>
        <v>-174.32000000000002</v>
      </c>
      <c r="H56" s="1019"/>
      <c r="I56" s="1017">
        <f t="shared" si="3"/>
        <v>1.1758492166966181</v>
      </c>
      <c r="J56" s="191"/>
      <c r="K56" s="191"/>
      <c r="L56" s="191"/>
      <c r="M56" s="191"/>
      <c r="N56" s="191"/>
      <c r="O56" s="191"/>
      <c r="P56" s="191"/>
      <c r="Q56" s="191"/>
      <c r="R56" s="191"/>
      <c r="S56" s="191"/>
      <c r="T56" s="191"/>
      <c r="U56" s="191"/>
      <c r="V56" s="191"/>
      <c r="W56" s="191"/>
      <c r="X56" s="191"/>
      <c r="Y56" s="191"/>
      <c r="Z56" s="191"/>
      <c r="AA56" s="191"/>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row>
    <row r="57" spans="1:59">
      <c r="A57">
        <v>17</v>
      </c>
      <c r="B57" s="1041" t="s">
        <v>1087</v>
      </c>
      <c r="C57" s="1041">
        <v>11.64</v>
      </c>
      <c r="D57" s="1016"/>
      <c r="E57" s="1017">
        <f t="shared" si="4"/>
        <v>197.55</v>
      </c>
      <c r="F57" s="1018">
        <f t="shared" si="0"/>
        <v>-197.55</v>
      </c>
      <c r="G57" s="1018">
        <f t="shared" si="1"/>
        <v>-185.91000000000003</v>
      </c>
      <c r="H57" s="1019"/>
      <c r="I57" s="1017">
        <f t="shared" si="3"/>
        <v>1.2664668337672527</v>
      </c>
      <c r="J57" s="191"/>
      <c r="K57" s="191"/>
      <c r="L57" s="191"/>
      <c r="M57" s="191"/>
      <c r="N57" s="191"/>
      <c r="O57" s="191"/>
      <c r="P57" s="191"/>
      <c r="Q57" s="191"/>
      <c r="R57" s="191"/>
      <c r="S57" s="191"/>
      <c r="T57" s="191"/>
      <c r="U57" s="191"/>
      <c r="V57" s="191"/>
      <c r="W57" s="191"/>
      <c r="X57" s="191"/>
      <c r="Y57" s="191"/>
      <c r="Z57" s="191"/>
      <c r="AA57" s="191"/>
      <c r="AB57" s="191"/>
      <c r="AC57" s="191"/>
      <c r="AD57" s="191"/>
      <c r="AE57" s="191"/>
      <c r="AF57" s="191"/>
      <c r="AG57" s="191"/>
      <c r="AH57" s="191"/>
      <c r="AI57" s="191"/>
      <c r="AJ57" s="191"/>
      <c r="AK57" s="191"/>
      <c r="AL57" s="191"/>
      <c r="AM57" s="191"/>
      <c r="AN57" s="191"/>
      <c r="AO57" s="191"/>
      <c r="AP57" s="191"/>
      <c r="AQ57" s="191"/>
      <c r="AR57" s="191"/>
      <c r="AS57" s="191"/>
      <c r="AT57" s="191"/>
      <c r="AU57" s="191"/>
      <c r="AV57" s="191"/>
      <c r="AW57" s="191"/>
      <c r="AX57" s="191"/>
      <c r="AY57" s="191"/>
      <c r="AZ57" s="191"/>
      <c r="BA57" s="191"/>
      <c r="BB57" s="191"/>
      <c r="BC57" s="191"/>
      <c r="BD57" s="191"/>
      <c r="BE57" s="191"/>
      <c r="BF57" s="191"/>
      <c r="BG57" s="191"/>
    </row>
    <row r="58" spans="1:59">
      <c r="A58">
        <v>18</v>
      </c>
      <c r="B58" s="1041" t="s">
        <v>1087</v>
      </c>
      <c r="C58" s="1041">
        <v>11.6</v>
      </c>
      <c r="D58" s="1016"/>
      <c r="E58" s="1017">
        <f t="shared" si="4"/>
        <v>209.15</v>
      </c>
      <c r="F58" s="1018">
        <f t="shared" si="0"/>
        <v>-209.15</v>
      </c>
      <c r="G58" s="1018">
        <f t="shared" si="1"/>
        <v>-197.55</v>
      </c>
      <c r="H58" s="1019"/>
      <c r="I58" s="1017">
        <f t="shared" si="3"/>
        <v>1.3567730500919399</v>
      </c>
      <c r="J58" s="191"/>
      <c r="K58" s="191"/>
      <c r="L58" s="191"/>
      <c r="M58" s="191"/>
      <c r="N58" s="191"/>
      <c r="O58" s="191"/>
      <c r="P58" s="191"/>
      <c r="Q58" s="191"/>
      <c r="R58" s="191"/>
      <c r="S58" s="191"/>
      <c r="T58" s="191"/>
      <c r="U58" s="191"/>
      <c r="V58" s="191"/>
      <c r="W58" s="191"/>
      <c r="X58" s="191"/>
      <c r="Y58" s="191"/>
      <c r="Z58" s="191"/>
      <c r="AA58" s="191"/>
      <c r="AB58" s="191"/>
      <c r="AC58" s="191"/>
      <c r="AD58" s="191"/>
      <c r="AE58" s="191"/>
      <c r="AF58" s="191"/>
      <c r="AG58" s="191"/>
      <c r="AH58" s="191"/>
      <c r="AI58" s="191"/>
      <c r="AJ58" s="191"/>
      <c r="AK58" s="191"/>
      <c r="AL58" s="191"/>
      <c r="AM58" s="191"/>
      <c r="AN58" s="191"/>
      <c r="AO58" s="191"/>
      <c r="AP58" s="191"/>
      <c r="AQ58" s="191"/>
      <c r="AR58" s="191"/>
      <c r="AS58" s="191"/>
      <c r="AT58" s="191"/>
      <c r="AU58" s="191"/>
      <c r="AV58" s="191"/>
      <c r="AW58" s="191"/>
      <c r="AX58" s="191"/>
      <c r="AY58" s="191"/>
      <c r="AZ58" s="191"/>
      <c r="BA58" s="191"/>
      <c r="BB58" s="191"/>
      <c r="BC58" s="191"/>
      <c r="BD58" s="191"/>
      <c r="BE58" s="191"/>
      <c r="BF58" s="191"/>
      <c r="BG58" s="191"/>
    </row>
    <row r="59" spans="1:59">
      <c r="A59">
        <v>19</v>
      </c>
      <c r="B59" s="1041" t="s">
        <v>1087</v>
      </c>
      <c r="C59" s="1041">
        <v>11.59</v>
      </c>
      <c r="D59" s="1016"/>
      <c r="E59" s="1017">
        <f t="shared" si="4"/>
        <v>220.74</v>
      </c>
      <c r="F59" s="1018">
        <f t="shared" si="0"/>
        <v>-220.74</v>
      </c>
      <c r="G59" s="1018">
        <f t="shared" si="1"/>
        <v>-209.15</v>
      </c>
      <c r="H59" s="1019"/>
      <c r="I59" s="1017">
        <f t="shared" si="3"/>
        <v>1.4470014162301403</v>
      </c>
      <c r="J59" s="191"/>
      <c r="K59" s="191"/>
      <c r="L59" s="191"/>
      <c r="M59" s="191"/>
      <c r="N59" s="191"/>
      <c r="O59" s="191"/>
      <c r="P59" s="191"/>
      <c r="Q59" s="191"/>
      <c r="R59" s="191"/>
      <c r="S59" s="191"/>
      <c r="T59" s="191"/>
      <c r="U59" s="191"/>
      <c r="V59" s="191"/>
      <c r="W59" s="191"/>
      <c r="X59" s="191"/>
      <c r="Y59" s="191"/>
      <c r="Z59" s="191"/>
      <c r="AA59" s="191"/>
      <c r="AB59" s="191"/>
      <c r="AC59" s="191"/>
      <c r="AD59" s="191"/>
      <c r="AE59" s="191"/>
      <c r="AF59" s="191"/>
      <c r="AG59" s="191"/>
      <c r="AH59" s="191"/>
      <c r="AI59" s="191"/>
      <c r="AJ59" s="191"/>
      <c r="AK59" s="191"/>
      <c r="AL59" s="191"/>
      <c r="AM59" s="191"/>
      <c r="AN59" s="191"/>
      <c r="AO59" s="191"/>
      <c r="AP59" s="191"/>
      <c r="AQ59" s="191"/>
      <c r="AR59" s="191"/>
      <c r="AS59" s="191"/>
      <c r="AT59" s="191"/>
      <c r="AU59" s="191"/>
      <c r="AV59" s="191"/>
      <c r="AW59" s="191"/>
      <c r="AX59" s="191"/>
      <c r="AY59" s="191"/>
      <c r="AZ59" s="191"/>
      <c r="BA59" s="191"/>
      <c r="BB59" s="191"/>
      <c r="BC59" s="191"/>
      <c r="BD59" s="191"/>
      <c r="BE59" s="191"/>
      <c r="BF59" s="191"/>
      <c r="BG59" s="191"/>
    </row>
    <row r="60" spans="1:59">
      <c r="A60">
        <v>20</v>
      </c>
      <c r="B60" s="1041" t="s">
        <v>1087</v>
      </c>
      <c r="C60" s="1041">
        <v>11.6</v>
      </c>
      <c r="D60" s="1016"/>
      <c r="E60" s="1017">
        <f t="shared" si="4"/>
        <v>232.34</v>
      </c>
      <c r="F60" s="1018">
        <f t="shared" si="0"/>
        <v>-232.34</v>
      </c>
      <c r="G60" s="1018">
        <f t="shared" si="1"/>
        <v>-220.74</v>
      </c>
      <c r="H60" s="1019"/>
      <c r="I60" s="1017">
        <f t="shared" si="3"/>
        <v>1.5373076325548276</v>
      </c>
      <c r="J60" s="191"/>
      <c r="K60" s="191"/>
      <c r="L60" s="191"/>
      <c r="M60" s="191"/>
      <c r="N60" s="191"/>
      <c r="O60" s="191"/>
      <c r="P60" s="191"/>
      <c r="Q60" s="191"/>
      <c r="R60" s="191"/>
      <c r="S60" s="191"/>
      <c r="T60" s="191"/>
      <c r="U60" s="191"/>
      <c r="V60" s="191"/>
      <c r="W60" s="191"/>
      <c r="X60" s="191"/>
      <c r="Y60" s="191"/>
      <c r="Z60" s="191"/>
      <c r="AA60" s="191"/>
      <c r="AB60" s="191"/>
      <c r="AC60" s="191"/>
      <c r="AD60" s="191"/>
      <c r="AE60" s="191"/>
      <c r="AF60" s="191"/>
      <c r="AG60" s="191"/>
      <c r="AH60" s="191"/>
      <c r="AI60" s="191"/>
      <c r="AJ60" s="191"/>
      <c r="AK60" s="191"/>
      <c r="AL60" s="191"/>
      <c r="AM60" s="191"/>
      <c r="AN60" s="191"/>
      <c r="AO60" s="191"/>
      <c r="AP60" s="191"/>
      <c r="AQ60" s="191"/>
      <c r="AR60" s="191"/>
      <c r="AS60" s="191"/>
      <c r="AT60" s="191"/>
      <c r="AU60" s="191"/>
      <c r="AV60" s="191"/>
      <c r="AW60" s="191"/>
      <c r="AX60" s="191"/>
      <c r="AY60" s="191"/>
      <c r="AZ60" s="191"/>
      <c r="BA60" s="191"/>
      <c r="BB60" s="191"/>
      <c r="BC60" s="191"/>
      <c r="BD60" s="191"/>
      <c r="BE60" s="191"/>
      <c r="BF60" s="191"/>
      <c r="BG60" s="191"/>
    </row>
    <row r="61" spans="1:59">
      <c r="A61">
        <v>21</v>
      </c>
      <c r="B61" s="1041" t="s">
        <v>1087</v>
      </c>
      <c r="C61" s="1041">
        <v>11.59</v>
      </c>
      <c r="D61" s="1016"/>
      <c r="E61" s="1017">
        <f t="shared" si="4"/>
        <v>243.93</v>
      </c>
      <c r="F61" s="1018">
        <f t="shared" si="0"/>
        <v>-243.93</v>
      </c>
      <c r="G61" s="1018">
        <f t="shared" si="1"/>
        <v>-232.34</v>
      </c>
      <c r="H61" s="1019"/>
      <c r="I61" s="1017">
        <f t="shared" si="3"/>
        <v>1.627535998693028</v>
      </c>
      <c r="J61" s="191"/>
      <c r="K61" s="191"/>
      <c r="L61" s="191"/>
      <c r="M61" s="191"/>
      <c r="N61" s="191"/>
      <c r="O61" s="191"/>
      <c r="P61" s="191"/>
      <c r="Q61" s="191"/>
      <c r="R61" s="191"/>
      <c r="S61" s="191"/>
      <c r="T61" s="191"/>
      <c r="U61" s="191"/>
      <c r="V61" s="191"/>
      <c r="W61" s="191"/>
      <c r="X61" s="191"/>
      <c r="Y61" s="191"/>
      <c r="Z61" s="191"/>
      <c r="AA61" s="191"/>
      <c r="AB61" s="191"/>
      <c r="AC61" s="191"/>
      <c r="AD61" s="191"/>
      <c r="AE61" s="191"/>
      <c r="AF61" s="191"/>
      <c r="AG61" s="191"/>
      <c r="AH61" s="191"/>
      <c r="AI61" s="191"/>
      <c r="AJ61" s="191"/>
      <c r="AK61" s="191"/>
      <c r="AL61" s="191"/>
      <c r="AM61" s="191"/>
      <c r="AN61" s="191"/>
      <c r="AO61" s="191"/>
      <c r="AP61" s="191"/>
      <c r="AQ61" s="191"/>
      <c r="AR61" s="191"/>
      <c r="AS61" s="191"/>
      <c r="AT61" s="191"/>
      <c r="AU61" s="191"/>
      <c r="AV61" s="191"/>
      <c r="AW61" s="191"/>
      <c r="AX61" s="191"/>
      <c r="AY61" s="191"/>
      <c r="AZ61" s="191"/>
      <c r="BA61" s="191"/>
      <c r="BB61" s="191"/>
      <c r="BC61" s="191"/>
      <c r="BD61" s="191"/>
      <c r="BE61" s="191"/>
      <c r="BF61" s="191"/>
      <c r="BG61" s="191"/>
    </row>
    <row r="62" spans="1:59">
      <c r="A62">
        <v>22</v>
      </c>
      <c r="B62" s="1041" t="s">
        <v>1087</v>
      </c>
      <c r="C62" s="1041">
        <v>11.63</v>
      </c>
      <c r="D62" s="1016"/>
      <c r="E62" s="1017">
        <f t="shared" si="4"/>
        <v>255.56</v>
      </c>
      <c r="F62" s="1018">
        <f t="shared" si="0"/>
        <v>-255.56</v>
      </c>
      <c r="G62" s="1018">
        <f t="shared" si="1"/>
        <v>-243.93</v>
      </c>
      <c r="H62" s="1019"/>
      <c r="I62" s="1017">
        <f t="shared" si="3"/>
        <v>1.7180757655771757</v>
      </c>
      <c r="J62" s="191"/>
      <c r="K62" s="191"/>
      <c r="L62" s="191"/>
      <c r="M62" s="191"/>
      <c r="N62" s="191"/>
      <c r="O62" s="191"/>
      <c r="P62" s="191"/>
      <c r="Q62" s="191"/>
      <c r="R62" s="191"/>
      <c r="S62" s="191"/>
      <c r="T62" s="191"/>
      <c r="U62" s="191"/>
      <c r="V62" s="191"/>
      <c r="W62" s="191"/>
      <c r="X62" s="191"/>
      <c r="Y62" s="191"/>
      <c r="Z62" s="191"/>
      <c r="AA62" s="191"/>
      <c r="AB62" s="191"/>
      <c r="AC62" s="191"/>
      <c r="AD62" s="191"/>
      <c r="AE62" s="191"/>
      <c r="AF62" s="191"/>
      <c r="AG62" s="191"/>
      <c r="AH62" s="191"/>
      <c r="AI62" s="191"/>
      <c r="AJ62" s="191"/>
      <c r="AK62" s="191"/>
      <c r="AL62" s="191"/>
      <c r="AM62" s="191"/>
      <c r="AN62" s="191"/>
      <c r="AO62" s="191"/>
      <c r="AP62" s="191"/>
      <c r="AQ62" s="191"/>
      <c r="AR62" s="191"/>
      <c r="AS62" s="191"/>
      <c r="AT62" s="191"/>
      <c r="AU62" s="191"/>
      <c r="AV62" s="191"/>
      <c r="AW62" s="191"/>
      <c r="AX62" s="191"/>
      <c r="AY62" s="191"/>
      <c r="AZ62" s="191"/>
      <c r="BA62" s="191"/>
      <c r="BB62" s="191"/>
      <c r="BC62" s="191"/>
      <c r="BD62" s="191"/>
      <c r="BE62" s="191"/>
      <c r="BF62" s="191"/>
      <c r="BG62" s="191"/>
    </row>
    <row r="63" spans="1:59">
      <c r="A63">
        <v>23</v>
      </c>
      <c r="B63" s="1041" t="s">
        <v>1087</v>
      </c>
      <c r="C63" s="1041">
        <v>11.6</v>
      </c>
      <c r="D63" s="1016"/>
      <c r="E63" s="1017">
        <f t="shared" si="4"/>
        <v>267.16000000000003</v>
      </c>
      <c r="F63" s="1018">
        <f t="shared" si="0"/>
        <v>-267.16000000000003</v>
      </c>
      <c r="G63" s="1018">
        <f t="shared" si="1"/>
        <v>-255.56</v>
      </c>
      <c r="H63" s="1019"/>
      <c r="I63" s="1017">
        <f t="shared" si="3"/>
        <v>1.8083819819018629</v>
      </c>
      <c r="J63" s="191"/>
      <c r="K63" s="191"/>
      <c r="L63" s="191"/>
      <c r="M63" s="191"/>
      <c r="N63" s="191"/>
      <c r="O63" s="191"/>
      <c r="P63" s="191"/>
      <c r="Q63" s="191"/>
      <c r="R63" s="191"/>
      <c r="S63" s="191"/>
      <c r="T63" s="191"/>
      <c r="U63" s="191"/>
      <c r="V63" s="191"/>
      <c r="W63" s="191"/>
      <c r="X63" s="191"/>
      <c r="Y63" s="191"/>
      <c r="Z63" s="191"/>
      <c r="AA63" s="191"/>
      <c r="AB63" s="191"/>
      <c r="AC63" s="191"/>
      <c r="AD63" s="191"/>
      <c r="AE63" s="191"/>
      <c r="AF63" s="191"/>
      <c r="AG63" s="191"/>
      <c r="AH63" s="191"/>
      <c r="AI63" s="191"/>
      <c r="AJ63" s="191"/>
      <c r="AK63" s="191"/>
      <c r="AL63" s="191"/>
      <c r="AM63" s="191"/>
      <c r="AN63" s="191"/>
      <c r="AO63" s="191"/>
      <c r="AP63" s="191"/>
      <c r="AQ63" s="191"/>
      <c r="AR63" s="191"/>
      <c r="AS63" s="191"/>
      <c r="AT63" s="191"/>
      <c r="AU63" s="191"/>
      <c r="AV63" s="191"/>
      <c r="AW63" s="191"/>
      <c r="AX63" s="191"/>
      <c r="AY63" s="191"/>
      <c r="AZ63" s="191"/>
      <c r="BA63" s="191"/>
      <c r="BB63" s="191"/>
      <c r="BC63" s="191"/>
      <c r="BD63" s="191"/>
      <c r="BE63" s="191"/>
      <c r="BF63" s="191"/>
      <c r="BG63" s="191"/>
    </row>
    <row r="64" spans="1:59">
      <c r="A64">
        <v>24</v>
      </c>
      <c r="B64" s="1041" t="s">
        <v>1087</v>
      </c>
      <c r="C64" s="1041">
        <v>11.64</v>
      </c>
      <c r="D64" s="1016"/>
      <c r="E64" s="1017">
        <f t="shared" si="4"/>
        <v>278.8</v>
      </c>
      <c r="F64" s="1018">
        <f t="shared" si="0"/>
        <v>-278.8</v>
      </c>
      <c r="G64" s="1018">
        <f t="shared" si="1"/>
        <v>-267.16000000000003</v>
      </c>
      <c r="H64" s="1019"/>
      <c r="I64" s="1017">
        <f t="shared" si="3"/>
        <v>1.8989995989724975</v>
      </c>
      <c r="J64" s="191"/>
      <c r="K64" s="191"/>
      <c r="L64" s="191"/>
      <c r="M64" s="191"/>
      <c r="N64" s="191"/>
      <c r="O64" s="191"/>
      <c r="P64" s="191"/>
      <c r="Q64" s="191"/>
      <c r="R64" s="191"/>
      <c r="S64" s="191"/>
      <c r="T64" s="191"/>
      <c r="U64" s="191"/>
      <c r="V64" s="191"/>
      <c r="W64" s="191"/>
      <c r="X64" s="191"/>
      <c r="Y64" s="191"/>
      <c r="Z64" s="191"/>
      <c r="AA64" s="191"/>
      <c r="AB64" s="191"/>
      <c r="AC64" s="191"/>
      <c r="AD64" s="191"/>
      <c r="AE64" s="191"/>
      <c r="AF64" s="191"/>
      <c r="AG64" s="191"/>
      <c r="AH64" s="191"/>
      <c r="AI64" s="191"/>
      <c r="AJ64" s="191"/>
      <c r="AK64" s="191"/>
      <c r="AL64" s="191"/>
      <c r="AM64" s="191"/>
      <c r="AN64" s="191"/>
      <c r="AO64" s="191"/>
      <c r="AP64" s="191"/>
      <c r="AQ64" s="191"/>
      <c r="AR64" s="191"/>
      <c r="AS64" s="191"/>
      <c r="AT64" s="191"/>
      <c r="AU64" s="191"/>
      <c r="AV64" s="191"/>
      <c r="AW64" s="191"/>
      <c r="AX64" s="191"/>
      <c r="AY64" s="191"/>
      <c r="AZ64" s="191"/>
      <c r="BA64" s="191"/>
      <c r="BB64" s="191"/>
      <c r="BC64" s="191"/>
      <c r="BD64" s="191"/>
      <c r="BE64" s="191"/>
      <c r="BF64" s="191"/>
      <c r="BG64" s="191"/>
    </row>
    <row r="65" spans="1:59">
      <c r="A65">
        <v>25</v>
      </c>
      <c r="B65" s="1041" t="s">
        <v>1087</v>
      </c>
      <c r="C65" s="1041">
        <v>11.64</v>
      </c>
      <c r="D65" s="1016"/>
      <c r="E65" s="1017">
        <f t="shared" si="4"/>
        <v>290.44</v>
      </c>
      <c r="F65" s="1018">
        <f t="shared" si="0"/>
        <v>-290.44</v>
      </c>
      <c r="G65" s="1018">
        <f t="shared" si="1"/>
        <v>-278.8</v>
      </c>
      <c r="H65" s="1019"/>
      <c r="I65" s="1017">
        <f t="shared" si="3"/>
        <v>1.989617216043132</v>
      </c>
      <c r="J65" s="191"/>
      <c r="K65" s="191"/>
      <c r="L65" s="191"/>
      <c r="M65" s="191"/>
      <c r="N65" s="191"/>
      <c r="O65" s="191"/>
      <c r="P65" s="191"/>
      <c r="Q65" s="191"/>
      <c r="R65" s="191"/>
      <c r="S65" s="191"/>
      <c r="T65" s="191"/>
      <c r="U65" s="191"/>
      <c r="V65" s="191"/>
      <c r="W65" s="191"/>
      <c r="X65" s="191"/>
      <c r="Y65" s="191"/>
      <c r="Z65" s="191"/>
      <c r="AA65" s="191"/>
      <c r="AB65" s="191"/>
      <c r="AC65" s="191"/>
      <c r="AD65" s="191"/>
      <c r="AE65" s="191"/>
      <c r="AF65" s="191"/>
      <c r="AG65" s="191"/>
      <c r="AH65" s="191"/>
      <c r="AI65" s="191"/>
      <c r="AJ65" s="191"/>
      <c r="AK65" s="191"/>
      <c r="AL65" s="191"/>
      <c r="AM65" s="191"/>
      <c r="AN65" s="191"/>
      <c r="AO65" s="191"/>
      <c r="AP65" s="191"/>
      <c r="AQ65" s="191"/>
      <c r="AR65" s="191"/>
      <c r="AS65" s="191"/>
      <c r="AT65" s="191"/>
      <c r="AU65" s="191"/>
      <c r="AV65" s="191"/>
      <c r="AW65" s="191"/>
      <c r="AX65" s="191"/>
      <c r="AY65" s="191"/>
      <c r="AZ65" s="191"/>
      <c r="BA65" s="191"/>
      <c r="BB65" s="191"/>
      <c r="BC65" s="191"/>
      <c r="BD65" s="191"/>
      <c r="BE65" s="191"/>
      <c r="BF65" s="191"/>
      <c r="BG65" s="191"/>
    </row>
    <row r="66" spans="1:59">
      <c r="A66">
        <v>26</v>
      </c>
      <c r="B66" s="1041" t="s">
        <v>1087</v>
      </c>
      <c r="C66" s="1041">
        <v>11.6</v>
      </c>
      <c r="D66" s="1016"/>
      <c r="E66" s="1017">
        <f t="shared" si="4"/>
        <v>302.04000000000002</v>
      </c>
      <c r="F66" s="1018">
        <f t="shared" si="0"/>
        <v>-302.04000000000002</v>
      </c>
      <c r="G66" s="1018">
        <f t="shared" si="1"/>
        <v>-290.44</v>
      </c>
      <c r="H66" s="1019"/>
      <c r="I66" s="1017">
        <f t="shared" si="3"/>
        <v>2.0799234323678193</v>
      </c>
      <c r="J66" s="191"/>
      <c r="K66" s="191"/>
      <c r="L66" s="191"/>
      <c r="M66" s="191"/>
      <c r="N66" s="191"/>
      <c r="O66" s="191"/>
      <c r="P66" s="191"/>
      <c r="Q66" s="191"/>
      <c r="R66" s="191"/>
      <c r="S66" s="191"/>
      <c r="T66" s="191"/>
      <c r="U66" s="191"/>
      <c r="V66" s="191"/>
      <c r="W66" s="191"/>
      <c r="X66" s="191"/>
      <c r="Y66" s="191"/>
      <c r="Z66" s="191"/>
      <c r="AA66" s="191"/>
      <c r="AB66" s="191"/>
      <c r="AC66" s="191"/>
      <c r="AD66" s="191"/>
      <c r="AE66" s="191"/>
      <c r="AF66" s="191"/>
      <c r="AG66" s="191"/>
      <c r="AH66" s="191"/>
      <c r="AI66" s="191"/>
      <c r="AJ66" s="191"/>
      <c r="AK66" s="191"/>
      <c r="AL66" s="191"/>
      <c r="AM66" s="191"/>
      <c r="AN66" s="191"/>
      <c r="AO66" s="191"/>
      <c r="AP66" s="191"/>
      <c r="AQ66" s="191"/>
      <c r="AR66" s="191"/>
      <c r="AS66" s="191"/>
      <c r="AT66" s="191"/>
      <c r="AU66" s="191"/>
      <c r="AV66" s="191"/>
      <c r="AW66" s="191"/>
      <c r="AX66" s="191"/>
      <c r="AY66" s="191"/>
      <c r="AZ66" s="191"/>
      <c r="BA66" s="191"/>
      <c r="BB66" s="191"/>
      <c r="BC66" s="191"/>
      <c r="BD66" s="191"/>
      <c r="BE66" s="191"/>
      <c r="BF66" s="191"/>
      <c r="BG66" s="191"/>
    </row>
    <row r="67" spans="1:59">
      <c r="A67">
        <v>27</v>
      </c>
      <c r="B67" s="1041" t="s">
        <v>1087</v>
      </c>
      <c r="C67" s="1041">
        <v>11.61</v>
      </c>
      <c r="D67" s="1016"/>
      <c r="E67" s="1017">
        <f t="shared" si="4"/>
        <v>313.65000000000003</v>
      </c>
      <c r="F67" s="1018">
        <f t="shared" si="0"/>
        <v>-313.65000000000003</v>
      </c>
      <c r="G67" s="1018">
        <f t="shared" si="1"/>
        <v>-302.04000000000002</v>
      </c>
      <c r="H67" s="1019"/>
      <c r="I67" s="1017">
        <f t="shared" si="3"/>
        <v>2.1703074988789934</v>
      </c>
      <c r="J67" s="191"/>
      <c r="K67" s="191"/>
      <c r="L67" s="191"/>
      <c r="M67" s="191"/>
      <c r="N67" s="191"/>
      <c r="O67" s="191"/>
      <c r="P67" s="191"/>
      <c r="Q67" s="191"/>
      <c r="R67" s="191"/>
      <c r="S67" s="191"/>
      <c r="T67" s="191"/>
      <c r="U67" s="191"/>
      <c r="V67" s="191"/>
      <c r="W67" s="191"/>
      <c r="X67" s="191"/>
      <c r="Y67" s="191"/>
      <c r="Z67" s="191"/>
      <c r="AA67" s="191"/>
      <c r="AB67" s="191"/>
      <c r="AC67" s="191"/>
      <c r="AD67" s="191"/>
      <c r="AE67" s="191"/>
      <c r="AF67" s="191"/>
      <c r="AG67" s="191"/>
      <c r="AH67" s="191"/>
      <c r="AI67" s="191"/>
      <c r="AJ67" s="191"/>
      <c r="AK67" s="191"/>
      <c r="AL67" s="191"/>
      <c r="AM67" s="191"/>
      <c r="AN67" s="191"/>
      <c r="AO67" s="191"/>
      <c r="AP67" s="191"/>
      <c r="AQ67" s="191"/>
      <c r="AR67" s="191"/>
      <c r="AS67" s="191"/>
      <c r="AT67" s="191"/>
      <c r="AU67" s="191"/>
      <c r="AV67" s="191"/>
      <c r="AW67" s="191"/>
      <c r="AX67" s="191"/>
      <c r="AY67" s="191"/>
      <c r="AZ67" s="191"/>
      <c r="BA67" s="191"/>
      <c r="BB67" s="191"/>
      <c r="BC67" s="191"/>
      <c r="BD67" s="191"/>
      <c r="BE67" s="191"/>
      <c r="BF67" s="191"/>
      <c r="BG67" s="191"/>
    </row>
    <row r="68" spans="1:59">
      <c r="A68">
        <v>28</v>
      </c>
      <c r="B68" s="1041" t="s">
        <v>1087</v>
      </c>
      <c r="C68" s="1041">
        <v>11.62</v>
      </c>
      <c r="D68" s="1016"/>
      <c r="E68" s="1017">
        <f t="shared" si="4"/>
        <v>325.27000000000004</v>
      </c>
      <c r="F68" s="1018">
        <f t="shared" si="0"/>
        <v>-325.27000000000004</v>
      </c>
      <c r="G68" s="1018">
        <f t="shared" si="1"/>
        <v>-313.65000000000003</v>
      </c>
      <c r="H68" s="1019"/>
      <c r="I68" s="1017">
        <f t="shared" si="3"/>
        <v>2.2607694155766542</v>
      </c>
      <c r="J68" s="191"/>
      <c r="K68" s="191"/>
      <c r="L68" s="191"/>
      <c r="M68" s="191"/>
      <c r="N68" s="191"/>
      <c r="O68" s="191"/>
      <c r="P68" s="191"/>
      <c r="Q68" s="191"/>
      <c r="R68" s="191"/>
      <c r="S68" s="191"/>
      <c r="T68" s="191"/>
      <c r="U68" s="191"/>
      <c r="V68" s="191"/>
      <c r="W68" s="191"/>
      <c r="X68" s="191"/>
      <c r="Y68" s="191"/>
      <c r="Z68" s="191"/>
      <c r="AA68" s="191"/>
      <c r="AB68" s="191"/>
      <c r="AC68" s="191"/>
      <c r="AD68" s="191"/>
      <c r="AE68" s="191"/>
      <c r="AF68" s="191"/>
      <c r="AG68" s="191"/>
      <c r="AH68" s="191"/>
      <c r="AI68" s="191"/>
      <c r="AJ68" s="191"/>
      <c r="AK68" s="191"/>
      <c r="AL68" s="191"/>
      <c r="AM68" s="191"/>
      <c r="AN68" s="191"/>
      <c r="AO68" s="191"/>
      <c r="AP68" s="191"/>
      <c r="AQ68" s="191"/>
      <c r="AR68" s="191"/>
      <c r="AS68" s="191"/>
      <c r="AT68" s="191"/>
      <c r="AU68" s="191"/>
      <c r="AV68" s="191"/>
      <c r="AW68" s="191"/>
      <c r="AX68" s="191"/>
      <c r="AY68" s="191"/>
      <c r="AZ68" s="191"/>
      <c r="BA68" s="191"/>
      <c r="BB68" s="191"/>
      <c r="BC68" s="191"/>
      <c r="BD68" s="191"/>
      <c r="BE68" s="191"/>
      <c r="BF68" s="191"/>
      <c r="BG68" s="191"/>
    </row>
    <row r="69" spans="1:59">
      <c r="A69">
        <v>29</v>
      </c>
      <c r="B69" s="1041" t="s">
        <v>1087</v>
      </c>
      <c r="C69" s="1041">
        <v>11.61</v>
      </c>
      <c r="D69" s="1016"/>
      <c r="E69" s="1017">
        <f t="shared" si="4"/>
        <v>336.88000000000005</v>
      </c>
      <c r="F69" s="1018">
        <f t="shared" si="0"/>
        <v>-336.88000000000005</v>
      </c>
      <c r="G69" s="1018">
        <f t="shared" si="1"/>
        <v>-325.27000000000004</v>
      </c>
      <c r="H69" s="1019"/>
      <c r="I69" s="1017">
        <f t="shared" si="3"/>
        <v>2.3511534820878284</v>
      </c>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row>
    <row r="70" spans="1:59">
      <c r="A70">
        <v>30</v>
      </c>
      <c r="B70" s="1041" t="s">
        <v>1087</v>
      </c>
      <c r="C70" s="1041">
        <v>11.62</v>
      </c>
      <c r="D70" s="1016"/>
      <c r="E70" s="1017">
        <f t="shared" si="4"/>
        <v>348.50000000000006</v>
      </c>
      <c r="F70" s="1018">
        <f t="shared" si="0"/>
        <v>-348.50000000000006</v>
      </c>
      <c r="G70" s="1018">
        <f t="shared" si="1"/>
        <v>-336.88000000000005</v>
      </c>
      <c r="H70" s="1019"/>
      <c r="I70" s="1017">
        <f t="shared" si="3"/>
        <v>2.4416153987854892</v>
      </c>
      <c r="J70" s="191"/>
      <c r="K70" s="191"/>
      <c r="L70" s="191"/>
      <c r="M70" s="191"/>
      <c r="N70" s="191"/>
      <c r="O70" s="191"/>
      <c r="P70" s="191"/>
      <c r="Q70" s="191"/>
      <c r="R70" s="191"/>
      <c r="S70" s="191"/>
      <c r="T70" s="191"/>
      <c r="U70" s="191"/>
      <c r="V70" s="191"/>
      <c r="W70" s="191"/>
      <c r="X70" s="191"/>
      <c r="Y70" s="191"/>
      <c r="Z70" s="191"/>
      <c r="AA70" s="191"/>
      <c r="AB70" s="191"/>
      <c r="AC70" s="191"/>
      <c r="AD70" s="191"/>
      <c r="AE70" s="191"/>
      <c r="AF70" s="191"/>
      <c r="AG70" s="191"/>
      <c r="AH70" s="191"/>
      <c r="AI70" s="191"/>
      <c r="AJ70" s="191"/>
      <c r="AK70" s="191"/>
      <c r="AL70" s="191"/>
      <c r="AM70" s="191"/>
      <c r="AN70" s="191"/>
      <c r="AO70" s="191"/>
      <c r="AP70" s="191"/>
      <c r="AQ70" s="191"/>
      <c r="AR70" s="191"/>
      <c r="AS70" s="191"/>
      <c r="AT70" s="191"/>
      <c r="AU70" s="191"/>
      <c r="AV70" s="191"/>
      <c r="AW70" s="191"/>
      <c r="AX70" s="191"/>
      <c r="AY70" s="191"/>
      <c r="AZ70" s="191"/>
      <c r="BA70" s="191"/>
      <c r="BB70" s="191"/>
      <c r="BC70" s="191"/>
      <c r="BD70" s="191"/>
      <c r="BE70" s="191"/>
      <c r="BF70" s="191"/>
      <c r="BG70" s="191"/>
    </row>
    <row r="71" spans="1:59">
      <c r="A71">
        <v>31</v>
      </c>
      <c r="B71" s="1041" t="s">
        <v>1087</v>
      </c>
      <c r="C71" s="1041">
        <v>11.62</v>
      </c>
      <c r="D71" s="1016"/>
      <c r="E71" s="1017">
        <f t="shared" si="4"/>
        <v>360.12000000000006</v>
      </c>
      <c r="F71" s="1018">
        <f t="shared" si="0"/>
        <v>-360.12000000000006</v>
      </c>
      <c r="G71" s="1018">
        <f t="shared" si="1"/>
        <v>-348.50000000000006</v>
      </c>
      <c r="H71" s="1019"/>
      <c r="I71" s="1017">
        <f t="shared" si="3"/>
        <v>2.53207731548315</v>
      </c>
      <c r="J71" s="191"/>
      <c r="K71" s="191"/>
      <c r="L71" s="191"/>
      <c r="M71" s="191"/>
      <c r="N71" s="191"/>
      <c r="O71" s="191"/>
      <c r="P71" s="191"/>
      <c r="Q71" s="191"/>
      <c r="R71" s="191"/>
      <c r="S71" s="191"/>
      <c r="T71" s="191"/>
      <c r="U71" s="191"/>
      <c r="V71" s="191"/>
      <c r="W71" s="191"/>
      <c r="X71" s="191"/>
      <c r="Y71" s="191"/>
      <c r="Z71" s="191"/>
      <c r="AA71" s="191"/>
      <c r="AB71" s="191"/>
      <c r="AC71" s="191"/>
      <c r="AD71" s="191"/>
      <c r="AE71" s="191"/>
      <c r="AF71" s="191"/>
      <c r="AG71" s="191"/>
      <c r="AH71" s="191"/>
      <c r="AI71" s="191"/>
      <c r="AJ71" s="191"/>
      <c r="AK71" s="191"/>
      <c r="AL71" s="191"/>
      <c r="AM71" s="191"/>
      <c r="AN71" s="191"/>
      <c r="AO71" s="191"/>
      <c r="AP71" s="191"/>
      <c r="AQ71" s="191"/>
      <c r="AR71" s="191"/>
      <c r="AS71" s="191"/>
      <c r="AT71" s="191"/>
      <c r="AU71" s="191"/>
      <c r="AV71" s="191"/>
      <c r="AW71" s="191"/>
      <c r="AX71" s="191"/>
      <c r="AY71" s="191"/>
      <c r="AZ71" s="191"/>
      <c r="BA71" s="191"/>
      <c r="BB71" s="191"/>
      <c r="BC71" s="191"/>
      <c r="BD71" s="191"/>
      <c r="BE71" s="191"/>
      <c r="BF71" s="191"/>
      <c r="BG71" s="191"/>
    </row>
    <row r="72" spans="1:59">
      <c r="A72">
        <v>32</v>
      </c>
      <c r="B72" s="1041" t="s">
        <v>1087</v>
      </c>
      <c r="C72" s="1041">
        <v>11.62</v>
      </c>
      <c r="D72" s="1016"/>
      <c r="E72" s="1017">
        <f t="shared" si="4"/>
        <v>371.74000000000007</v>
      </c>
      <c r="F72" s="1018">
        <f t="shared" si="0"/>
        <v>-371.74000000000007</v>
      </c>
      <c r="G72" s="1018">
        <f t="shared" si="1"/>
        <v>-360.12000000000006</v>
      </c>
      <c r="H72" s="1019"/>
      <c r="I72" s="1017">
        <f t="shared" si="3"/>
        <v>2.6225392321808108</v>
      </c>
      <c r="J72" s="191"/>
      <c r="K72" s="191"/>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1"/>
      <c r="AP72" s="191"/>
      <c r="AQ72" s="191"/>
      <c r="AR72" s="191"/>
      <c r="AS72" s="191"/>
      <c r="AT72" s="191"/>
      <c r="AU72" s="191"/>
      <c r="AV72" s="191"/>
      <c r="AW72" s="191"/>
      <c r="AX72" s="191"/>
      <c r="AY72" s="191"/>
      <c r="AZ72" s="191"/>
      <c r="BA72" s="191"/>
      <c r="BB72" s="191"/>
      <c r="BC72" s="191"/>
      <c r="BD72" s="191"/>
      <c r="BE72" s="191"/>
      <c r="BF72" s="191"/>
      <c r="BG72" s="191"/>
    </row>
    <row r="73" spans="1:59">
      <c r="A73">
        <v>33</v>
      </c>
      <c r="B73" s="1041" t="s">
        <v>1087</v>
      </c>
      <c r="C73" s="1041">
        <v>11.63</v>
      </c>
      <c r="D73" s="1016"/>
      <c r="E73" s="1017">
        <f t="shared" si="4"/>
        <v>383.37000000000006</v>
      </c>
      <c r="F73" s="1018">
        <f t="shared" si="0"/>
        <v>-383.37000000000006</v>
      </c>
      <c r="G73" s="1018">
        <f t="shared" si="1"/>
        <v>-371.74000000000007</v>
      </c>
      <c r="H73" s="1019"/>
      <c r="I73" s="1017">
        <f t="shared" si="3"/>
        <v>2.7130789990649586</v>
      </c>
      <c r="J73" s="191"/>
      <c r="K73" s="191"/>
      <c r="L73" s="191"/>
      <c r="M73" s="191"/>
      <c r="N73" s="191"/>
      <c r="O73" s="191"/>
      <c r="P73" s="191"/>
      <c r="Q73" s="191"/>
      <c r="R73" s="191"/>
      <c r="S73" s="191"/>
      <c r="T73" s="191"/>
      <c r="U73" s="191"/>
      <c r="V73" s="191"/>
      <c r="W73" s="191"/>
      <c r="X73" s="191"/>
      <c r="Y73" s="191"/>
      <c r="Z73" s="191"/>
      <c r="AA73" s="191"/>
      <c r="AB73" s="191"/>
      <c r="AC73" s="191"/>
      <c r="AD73" s="191"/>
      <c r="AE73" s="191"/>
      <c r="AF73" s="191"/>
      <c r="AG73" s="191"/>
      <c r="AH73" s="191"/>
      <c r="AI73" s="191"/>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row>
    <row r="74" spans="1:59">
      <c r="A74">
        <v>34</v>
      </c>
      <c r="B74" s="1041" t="s">
        <v>1087</v>
      </c>
      <c r="C74" s="1041">
        <v>11.62</v>
      </c>
      <c r="D74" s="1016"/>
      <c r="E74" s="1017">
        <f t="shared" si="4"/>
        <v>394.99000000000007</v>
      </c>
      <c r="F74" s="1018">
        <f t="shared" si="0"/>
        <v>-394.99000000000007</v>
      </c>
      <c r="G74" s="1018">
        <f t="shared" si="1"/>
        <v>-383.37000000000006</v>
      </c>
      <c r="H74" s="1019"/>
      <c r="I74" s="1017">
        <f t="shared" si="3"/>
        <v>2.8035409157626194</v>
      </c>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c r="AR74" s="191"/>
      <c r="AS74" s="191"/>
      <c r="AT74" s="191"/>
      <c r="AU74" s="191"/>
      <c r="AV74" s="191"/>
      <c r="AW74" s="191"/>
      <c r="AX74" s="191"/>
      <c r="AY74" s="191"/>
      <c r="AZ74" s="191"/>
      <c r="BA74" s="191"/>
      <c r="BB74" s="191"/>
      <c r="BC74" s="191"/>
      <c r="BD74" s="191"/>
      <c r="BE74" s="191"/>
      <c r="BF74" s="191"/>
      <c r="BG74" s="191"/>
    </row>
    <row r="75" spans="1:59">
      <c r="A75">
        <v>35</v>
      </c>
      <c r="B75" s="1041" t="s">
        <v>1087</v>
      </c>
      <c r="C75" s="1041">
        <v>11.63</v>
      </c>
      <c r="D75" s="1016"/>
      <c r="E75" s="1017">
        <f t="shared" si="4"/>
        <v>406.62000000000006</v>
      </c>
      <c r="F75" s="1018">
        <f t="shared" si="0"/>
        <v>-406.62000000000006</v>
      </c>
      <c r="G75" s="1018">
        <f t="shared" si="1"/>
        <v>-394.99000000000007</v>
      </c>
      <c r="H75" s="1019"/>
      <c r="I75" s="1017">
        <f t="shared" si="3"/>
        <v>2.8940806826467673</v>
      </c>
      <c r="J75" s="191"/>
      <c r="K75" s="191"/>
      <c r="L75" s="191"/>
      <c r="M75" s="191"/>
      <c r="N75" s="191"/>
      <c r="O75" s="191"/>
      <c r="P75" s="191"/>
      <c r="Q75" s="191"/>
      <c r="R75" s="191"/>
      <c r="S75" s="191"/>
      <c r="T75" s="191"/>
      <c r="U75" s="191"/>
      <c r="V75" s="191"/>
      <c r="W75" s="191"/>
      <c r="X75" s="191"/>
      <c r="Y75" s="191"/>
      <c r="Z75" s="191"/>
      <c r="AA75" s="191"/>
      <c r="AB75" s="191"/>
      <c r="AC75" s="191"/>
      <c r="AD75" s="191"/>
      <c r="AE75" s="191"/>
      <c r="AF75" s="191"/>
      <c r="AG75" s="191"/>
      <c r="AH75" s="191"/>
      <c r="AI75" s="191"/>
      <c r="AJ75" s="191"/>
      <c r="AK75" s="191"/>
      <c r="AL75" s="191"/>
      <c r="AM75" s="191"/>
      <c r="AN75" s="191"/>
      <c r="AO75" s="191"/>
      <c r="AP75" s="191"/>
      <c r="AQ75" s="191"/>
      <c r="AR75" s="191"/>
      <c r="AS75" s="191"/>
      <c r="AT75" s="191"/>
      <c r="AU75" s="191"/>
      <c r="AV75" s="191"/>
      <c r="AW75" s="191"/>
      <c r="AX75" s="191"/>
      <c r="AY75" s="191"/>
      <c r="AZ75" s="191"/>
      <c r="BA75" s="191"/>
      <c r="BB75" s="191"/>
      <c r="BC75" s="191"/>
      <c r="BD75" s="191"/>
      <c r="BE75" s="191"/>
      <c r="BF75" s="191"/>
      <c r="BG75" s="191"/>
    </row>
    <row r="76" spans="1:59">
      <c r="A76">
        <v>36</v>
      </c>
      <c r="B76" s="1041" t="s">
        <v>1087</v>
      </c>
      <c r="C76" s="1041">
        <v>11.62</v>
      </c>
      <c r="D76" s="1016"/>
      <c r="E76" s="1017">
        <f t="shared" si="4"/>
        <v>418.24000000000007</v>
      </c>
      <c r="F76" s="1018">
        <f t="shared" si="0"/>
        <v>-418.24000000000007</v>
      </c>
      <c r="G76" s="1018">
        <f t="shared" si="1"/>
        <v>-406.62000000000006</v>
      </c>
      <c r="H76" s="1019"/>
      <c r="I76" s="1017">
        <f t="shared" si="3"/>
        <v>2.9845425993444281</v>
      </c>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row>
    <row r="77" spans="1:59">
      <c r="A77">
        <v>37</v>
      </c>
      <c r="B77" s="1041" t="s">
        <v>1087</v>
      </c>
      <c r="C77" s="1041">
        <v>11.62</v>
      </c>
      <c r="D77" s="1016"/>
      <c r="E77" s="1017">
        <f t="shared" si="4"/>
        <v>429.86000000000007</v>
      </c>
      <c r="F77" s="1018">
        <f t="shared" si="0"/>
        <v>-429.86000000000007</v>
      </c>
      <c r="G77" s="1018">
        <f t="shared" si="1"/>
        <v>-418.24000000000007</v>
      </c>
      <c r="H77" s="1019"/>
      <c r="I77" s="1017">
        <f t="shared" si="3"/>
        <v>3.0750045160420889</v>
      </c>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row>
    <row r="78" spans="1:59">
      <c r="A78">
        <v>38</v>
      </c>
      <c r="B78" s="1041" t="s">
        <v>1087</v>
      </c>
      <c r="C78" s="1041">
        <v>11.61</v>
      </c>
      <c r="D78" s="1016"/>
      <c r="E78" s="1017">
        <f t="shared" si="4"/>
        <v>441.47000000000008</v>
      </c>
      <c r="F78" s="1018">
        <f t="shared" si="0"/>
        <v>-441.47000000000008</v>
      </c>
      <c r="G78" s="1018">
        <f t="shared" si="1"/>
        <v>-429.86000000000007</v>
      </c>
      <c r="H78" s="1019"/>
      <c r="I78" s="1017">
        <f t="shared" si="3"/>
        <v>3.1653885825532631</v>
      </c>
      <c r="J78" s="191"/>
      <c r="K78" s="191"/>
      <c r="L78" s="191"/>
      <c r="M78" s="191"/>
      <c r="N78" s="191"/>
      <c r="O78" s="191"/>
      <c r="P78" s="191"/>
      <c r="Q78" s="191"/>
      <c r="R78" s="191"/>
      <c r="S78" s="191"/>
      <c r="T78" s="191"/>
      <c r="U78" s="191"/>
      <c r="V78" s="191"/>
      <c r="W78" s="191"/>
      <c r="X78" s="191"/>
      <c r="Y78" s="191"/>
      <c r="Z78" s="191"/>
      <c r="AA78" s="191"/>
      <c r="AB78" s="191"/>
      <c r="AC78" s="191"/>
      <c r="AD78" s="191"/>
      <c r="AE78" s="191"/>
      <c r="AF78" s="191"/>
      <c r="AG78" s="191"/>
      <c r="AH78" s="191"/>
      <c r="AI78" s="191"/>
      <c r="AJ78" s="191"/>
      <c r="AK78" s="191"/>
      <c r="AL78" s="191"/>
      <c r="AM78" s="191"/>
      <c r="AN78" s="191"/>
      <c r="AO78" s="191"/>
      <c r="AP78" s="191"/>
      <c r="AQ78" s="191"/>
      <c r="AR78" s="191"/>
      <c r="AS78" s="191"/>
      <c r="AT78" s="191"/>
      <c r="AU78" s="191"/>
      <c r="AV78" s="191"/>
      <c r="AW78" s="191"/>
      <c r="AX78" s="191"/>
      <c r="AY78" s="191"/>
      <c r="AZ78" s="191"/>
      <c r="BA78" s="191"/>
      <c r="BB78" s="191"/>
      <c r="BC78" s="191"/>
      <c r="BD78" s="191"/>
      <c r="BE78" s="191"/>
      <c r="BF78" s="191"/>
      <c r="BG78" s="191"/>
    </row>
    <row r="79" spans="1:59">
      <c r="A79">
        <v>39</v>
      </c>
      <c r="B79" s="1041" t="s">
        <v>1087</v>
      </c>
      <c r="C79" s="1041">
        <v>11.63</v>
      </c>
      <c r="D79" s="1016"/>
      <c r="E79" s="1017">
        <f>IF(C79="","",IF(D79="O",E78,E78+C79))</f>
        <v>453.10000000000008</v>
      </c>
      <c r="F79" s="1018">
        <f t="shared" si="0"/>
        <v>-453.10000000000008</v>
      </c>
      <c r="G79" s="1018">
        <f t="shared" si="1"/>
        <v>-441.47000000000008</v>
      </c>
      <c r="H79" s="1019"/>
      <c r="I79" s="1017">
        <f>IF(C79="","",IF(D79="O",I78,$C$12*C79+I78))</f>
        <v>3.2559283494374109</v>
      </c>
      <c r="J79" s="191"/>
      <c r="K79" s="191"/>
      <c r="L79" s="191"/>
      <c r="M79" s="191"/>
      <c r="N79" s="191"/>
      <c r="O79" s="191"/>
      <c r="P79" s="191"/>
      <c r="Q79" s="191"/>
      <c r="R79" s="191"/>
      <c r="S79" s="191"/>
      <c r="T79" s="191"/>
      <c r="U79" s="191"/>
      <c r="V79" s="191"/>
      <c r="W79" s="191"/>
      <c r="X79" s="191"/>
      <c r="Y79" s="191"/>
      <c r="Z79" s="191"/>
      <c r="AA79" s="191"/>
      <c r="AB79" s="191"/>
      <c r="AC79" s="191"/>
      <c r="AD79" s="191"/>
      <c r="AE79" s="191"/>
      <c r="AF79" s="191"/>
      <c r="AG79" s="191"/>
      <c r="AH79" s="191"/>
      <c r="AI79" s="191"/>
      <c r="AJ79" s="191"/>
      <c r="AK79" s="191"/>
      <c r="AL79" s="191"/>
      <c r="AM79" s="191"/>
      <c r="AN79" s="191"/>
      <c r="AO79" s="191"/>
      <c r="AP79" s="191"/>
      <c r="AQ79" s="191"/>
      <c r="AR79" s="191"/>
      <c r="AS79" s="191"/>
      <c r="AT79" s="191"/>
      <c r="AU79" s="191"/>
      <c r="AV79" s="191"/>
      <c r="AW79" s="191"/>
      <c r="AX79" s="191"/>
      <c r="AY79" s="191"/>
      <c r="AZ79" s="191"/>
      <c r="BA79" s="191"/>
      <c r="BB79" s="191"/>
      <c r="BC79" s="191"/>
      <c r="BD79" s="191"/>
      <c r="BE79" s="191"/>
      <c r="BF79" s="191"/>
      <c r="BG79" s="191"/>
    </row>
    <row r="80" spans="1:59">
      <c r="A80">
        <v>40</v>
      </c>
      <c r="B80" s="1041" t="s">
        <v>1087</v>
      </c>
      <c r="C80" s="1041">
        <v>11.61</v>
      </c>
      <c r="D80" s="1016"/>
      <c r="E80" s="1017">
        <f t="shared" si="4"/>
        <v>464.71000000000009</v>
      </c>
      <c r="F80" s="1018">
        <f t="shared" si="0"/>
        <v>-464.71000000000009</v>
      </c>
      <c r="G80" s="1018">
        <f t="shared" si="1"/>
        <v>-453.10000000000008</v>
      </c>
      <c r="H80" s="1019"/>
      <c r="I80" s="1017">
        <f t="shared" si="3"/>
        <v>3.3463124159485851</v>
      </c>
      <c r="J80" s="191"/>
      <c r="K80" s="191"/>
      <c r="L80" s="191"/>
      <c r="M80" s="191"/>
      <c r="N80" s="191"/>
      <c r="O80" s="191"/>
      <c r="P80" s="191"/>
      <c r="Q80" s="191"/>
      <c r="R80" s="191"/>
      <c r="S80" s="191"/>
      <c r="T80" s="191"/>
      <c r="U80" s="191"/>
      <c r="V80" s="191"/>
      <c r="W80" s="191"/>
      <c r="X80" s="191"/>
      <c r="Y80" s="191"/>
      <c r="Z80" s="191"/>
      <c r="AA80" s="191"/>
      <c r="AB80" s="191"/>
      <c r="AC80" s="191"/>
      <c r="AD80" s="191"/>
      <c r="AE80" s="191"/>
      <c r="AF80" s="191"/>
      <c r="AG80" s="191"/>
      <c r="AH80" s="191"/>
      <c r="AI80" s="191"/>
      <c r="AJ80" s="191"/>
      <c r="AK80" s="191"/>
      <c r="AL80" s="191"/>
      <c r="AM80" s="191"/>
      <c r="AN80" s="191"/>
      <c r="AO80" s="191"/>
      <c r="AP80" s="191"/>
      <c r="AQ80" s="191"/>
      <c r="AR80" s="191"/>
      <c r="AS80" s="191"/>
      <c r="AT80" s="191"/>
      <c r="AU80" s="191"/>
      <c r="AV80" s="191"/>
      <c r="AW80" s="191"/>
      <c r="AX80" s="191"/>
      <c r="AY80" s="191"/>
      <c r="AZ80" s="191"/>
      <c r="BA80" s="191"/>
      <c r="BB80" s="191"/>
      <c r="BC80" s="191"/>
      <c r="BD80" s="191"/>
      <c r="BE80" s="191"/>
      <c r="BF80" s="191"/>
      <c r="BG80" s="191"/>
    </row>
    <row r="81" spans="1:59">
      <c r="A81">
        <v>41</v>
      </c>
      <c r="B81" s="1041" t="s">
        <v>1087</v>
      </c>
      <c r="C81" s="1041">
        <v>11.62</v>
      </c>
      <c r="D81" s="1016"/>
      <c r="E81" s="1017">
        <f t="shared" si="4"/>
        <v>476.3300000000001</v>
      </c>
      <c r="F81" s="1018">
        <f t="shared" si="0"/>
        <v>-476.3300000000001</v>
      </c>
      <c r="G81" s="1018">
        <f t="shared" si="1"/>
        <v>-464.71000000000009</v>
      </c>
      <c r="H81" s="1019"/>
      <c r="I81" s="1017">
        <f t="shared" si="3"/>
        <v>3.4367743326462459</v>
      </c>
      <c r="J81" s="191"/>
      <c r="K81" s="191"/>
      <c r="L81" s="191"/>
      <c r="M81" s="191"/>
      <c r="N81" s="191"/>
      <c r="O81" s="191"/>
      <c r="P81" s="191"/>
      <c r="Q81" s="191"/>
      <c r="R81" s="191"/>
      <c r="S81" s="191"/>
      <c r="T81" s="191"/>
      <c r="U81" s="191"/>
      <c r="V81" s="191"/>
      <c r="W81" s="191"/>
      <c r="X81" s="191"/>
      <c r="Y81" s="191"/>
      <c r="Z81" s="191"/>
      <c r="AA81" s="191"/>
      <c r="AB81" s="191"/>
      <c r="AC81" s="191"/>
      <c r="AD81" s="191"/>
      <c r="AE81" s="191"/>
      <c r="AF81" s="191"/>
      <c r="AG81" s="191"/>
      <c r="AH81" s="191"/>
      <c r="AI81" s="191"/>
      <c r="AJ81" s="191"/>
      <c r="AK81" s="191"/>
      <c r="AL81" s="191"/>
      <c r="AM81" s="191"/>
      <c r="AN81" s="191"/>
      <c r="AO81" s="191"/>
      <c r="AP81" s="191"/>
      <c r="AQ81" s="191"/>
      <c r="AR81" s="191"/>
      <c r="AS81" s="191"/>
      <c r="AT81" s="191"/>
      <c r="AU81" s="191"/>
      <c r="AV81" s="191"/>
      <c r="AW81" s="191"/>
      <c r="AX81" s="191"/>
      <c r="AY81" s="191"/>
      <c r="AZ81" s="191"/>
      <c r="BA81" s="191"/>
      <c r="BB81" s="191"/>
      <c r="BC81" s="191"/>
      <c r="BD81" s="191"/>
      <c r="BE81" s="191"/>
      <c r="BF81" s="191"/>
      <c r="BG81" s="191"/>
    </row>
    <row r="82" spans="1:59">
      <c r="A82">
        <v>42</v>
      </c>
      <c r="B82" s="1041" t="s">
        <v>1087</v>
      </c>
      <c r="C82" s="1041">
        <v>11.63</v>
      </c>
      <c r="D82" s="1016"/>
      <c r="E82" s="1017">
        <f t="shared" si="4"/>
        <v>487.96000000000009</v>
      </c>
      <c r="F82" s="1018">
        <f t="shared" si="0"/>
        <v>-487.96000000000009</v>
      </c>
      <c r="G82" s="1018">
        <f t="shared" si="1"/>
        <v>-476.3300000000001</v>
      </c>
      <c r="H82" s="1019"/>
      <c r="I82" s="1017">
        <f t="shared" si="3"/>
        <v>3.5273140995303938</v>
      </c>
      <c r="J82" s="191"/>
      <c r="K82" s="191"/>
      <c r="L82" s="191"/>
      <c r="M82" s="191"/>
      <c r="N82" s="191"/>
      <c r="O82" s="191"/>
      <c r="P82" s="191"/>
      <c r="Q82" s="191"/>
      <c r="R82" s="191"/>
      <c r="S82" s="191"/>
      <c r="T82" s="191"/>
      <c r="U82" s="191"/>
      <c r="V82" s="191"/>
      <c r="W82" s="191"/>
      <c r="X82" s="191"/>
      <c r="Y82" s="191"/>
      <c r="Z82" s="191"/>
      <c r="AA82" s="191"/>
      <c r="AB82" s="191"/>
      <c r="AC82" s="191"/>
      <c r="AD82" s="191"/>
      <c r="AE82" s="191"/>
      <c r="AF82" s="191"/>
      <c r="AG82" s="191"/>
      <c r="AH82" s="191"/>
      <c r="AI82" s="191"/>
      <c r="AJ82" s="191"/>
      <c r="AK82" s="191"/>
      <c r="AL82" s="191"/>
      <c r="AM82" s="191"/>
      <c r="AN82" s="191"/>
      <c r="AO82" s="191"/>
      <c r="AP82" s="191"/>
      <c r="AQ82" s="191"/>
      <c r="AR82" s="191"/>
      <c r="AS82" s="191"/>
      <c r="AT82" s="191"/>
      <c r="AU82" s="191"/>
      <c r="AV82" s="191"/>
      <c r="AW82" s="191"/>
      <c r="AX82" s="191"/>
      <c r="AY82" s="191"/>
      <c r="AZ82" s="191"/>
      <c r="BA82" s="191"/>
      <c r="BB82" s="191"/>
      <c r="BC82" s="191"/>
      <c r="BD82" s="191"/>
      <c r="BE82" s="191"/>
      <c r="BF82" s="191"/>
      <c r="BG82" s="191"/>
    </row>
    <row r="83" spans="1:59">
      <c r="A83">
        <v>43</v>
      </c>
      <c r="B83" s="1041" t="s">
        <v>1087</v>
      </c>
      <c r="C83" s="1041">
        <v>11.63</v>
      </c>
      <c r="D83" s="1016"/>
      <c r="E83" s="1017">
        <f t="shared" si="4"/>
        <v>499.59000000000009</v>
      </c>
      <c r="F83" s="1018">
        <f t="shared" si="0"/>
        <v>-499.59000000000009</v>
      </c>
      <c r="G83" s="1018">
        <f t="shared" si="1"/>
        <v>-487.96000000000009</v>
      </c>
      <c r="H83" s="1019"/>
      <c r="I83" s="1017">
        <f t="shared" si="3"/>
        <v>3.6178538664145417</v>
      </c>
      <c r="J83" s="191"/>
      <c r="K83" s="191"/>
      <c r="L83" s="191"/>
      <c r="M83" s="191"/>
      <c r="N83" s="191"/>
      <c r="O83" s="191"/>
      <c r="P83" s="191"/>
      <c r="Q83" s="191"/>
      <c r="R83" s="191"/>
      <c r="S83" s="191"/>
      <c r="T83" s="191"/>
      <c r="U83" s="191"/>
      <c r="V83" s="191"/>
      <c r="W83" s="191"/>
      <c r="X83" s="191"/>
      <c r="Y83" s="191"/>
      <c r="Z83" s="191"/>
      <c r="AA83" s="191"/>
      <c r="AB83" s="191"/>
      <c r="AC83" s="191"/>
      <c r="AD83" s="191"/>
      <c r="AE83" s="191"/>
      <c r="AF83" s="191"/>
      <c r="AG83" s="191"/>
      <c r="AH83" s="191"/>
      <c r="AI83" s="191"/>
      <c r="AJ83" s="191"/>
      <c r="AK83" s="191"/>
      <c r="AL83" s="191"/>
      <c r="AM83" s="191"/>
      <c r="AN83" s="191"/>
      <c r="AO83" s="191"/>
      <c r="AP83" s="191"/>
      <c r="AQ83" s="191"/>
      <c r="AR83" s="191"/>
      <c r="AS83" s="191"/>
      <c r="AT83" s="191"/>
      <c r="AU83" s="191"/>
      <c r="AV83" s="191"/>
      <c r="AW83" s="191"/>
      <c r="AX83" s="191"/>
      <c r="AY83" s="191"/>
      <c r="AZ83" s="191"/>
      <c r="BA83" s="191"/>
      <c r="BB83" s="191"/>
      <c r="BC83" s="191"/>
      <c r="BD83" s="191"/>
      <c r="BE83" s="191"/>
      <c r="BF83" s="191"/>
      <c r="BG83" s="191"/>
    </row>
    <row r="84" spans="1:59">
      <c r="A84">
        <v>44</v>
      </c>
      <c r="B84" s="1041" t="s">
        <v>1087</v>
      </c>
      <c r="C84" s="1041">
        <v>11.63</v>
      </c>
      <c r="D84" s="1016"/>
      <c r="E84" s="1017">
        <f t="shared" si="4"/>
        <v>511.22000000000008</v>
      </c>
      <c r="F84" s="1018">
        <f t="shared" si="0"/>
        <v>-511.22000000000008</v>
      </c>
      <c r="G84" s="1018">
        <f t="shared" si="1"/>
        <v>-499.59000000000009</v>
      </c>
      <c r="H84" s="1019"/>
      <c r="I84" s="1017">
        <f t="shared" si="3"/>
        <v>3.7083936332986895</v>
      </c>
      <c r="J84" s="191"/>
      <c r="K84" s="191"/>
      <c r="L84" s="191"/>
      <c r="M84" s="191"/>
      <c r="N84" s="191"/>
      <c r="O84" s="191"/>
      <c r="P84" s="191"/>
      <c r="Q84" s="191"/>
      <c r="R84" s="191"/>
      <c r="S84" s="191"/>
      <c r="T84" s="191"/>
      <c r="U84" s="191"/>
      <c r="V84" s="191"/>
      <c r="W84" s="191"/>
      <c r="X84" s="191"/>
      <c r="Y84" s="191"/>
      <c r="Z84" s="191"/>
      <c r="AA84" s="191"/>
      <c r="AB84" s="191"/>
      <c r="AC84" s="191"/>
      <c r="AD84" s="191"/>
      <c r="AE84" s="191"/>
      <c r="AF84" s="191"/>
      <c r="AG84" s="191"/>
      <c r="AH84" s="191"/>
      <c r="AI84" s="191"/>
      <c r="AJ84" s="191"/>
      <c r="AK84" s="191"/>
      <c r="AL84" s="191"/>
      <c r="AM84" s="191"/>
      <c r="AN84" s="191"/>
      <c r="AO84" s="191"/>
      <c r="AP84" s="191"/>
      <c r="AQ84" s="191"/>
      <c r="AR84" s="191"/>
      <c r="AS84" s="191"/>
      <c r="AT84" s="191"/>
      <c r="AU84" s="191"/>
      <c r="AV84" s="191"/>
      <c r="AW84" s="191"/>
      <c r="AX84" s="191"/>
      <c r="AY84" s="191"/>
      <c r="AZ84" s="191"/>
      <c r="BA84" s="191"/>
      <c r="BB84" s="191"/>
      <c r="BC84" s="191"/>
      <c r="BD84" s="191"/>
      <c r="BE84" s="191"/>
      <c r="BF84" s="191"/>
      <c r="BG84" s="191"/>
    </row>
    <row r="85" spans="1:59">
      <c r="A85">
        <v>45</v>
      </c>
      <c r="B85" s="1041" t="s">
        <v>1087</v>
      </c>
      <c r="C85" s="1041">
        <v>11.62</v>
      </c>
      <c r="D85" s="1016"/>
      <c r="E85" s="1017">
        <f t="shared" si="4"/>
        <v>522.84</v>
      </c>
      <c r="F85" s="1018">
        <f t="shared" si="0"/>
        <v>-522.84</v>
      </c>
      <c r="G85" s="1018">
        <f t="shared" si="1"/>
        <v>-511.22000000000008</v>
      </c>
      <c r="H85" s="1019"/>
      <c r="I85" s="1017">
        <f t="shared" si="3"/>
        <v>3.7988555499963503</v>
      </c>
      <c r="J85" s="191"/>
      <c r="K85" s="191"/>
      <c r="L85" s="191"/>
      <c r="M85" s="191"/>
      <c r="N85" s="191"/>
      <c r="O85" s="191"/>
      <c r="P85" s="191"/>
      <c r="Q85" s="191"/>
      <c r="R85" s="191"/>
      <c r="S85" s="191"/>
      <c r="T85" s="191"/>
      <c r="U85" s="191"/>
      <c r="V85" s="191"/>
      <c r="W85" s="191"/>
      <c r="X85" s="191"/>
      <c r="Y85" s="191"/>
      <c r="Z85" s="191"/>
      <c r="AA85" s="191"/>
      <c r="AB85" s="191"/>
      <c r="AC85" s="191"/>
      <c r="AD85" s="191"/>
      <c r="AE85" s="191"/>
      <c r="AF85" s="191"/>
      <c r="AG85" s="191"/>
      <c r="AH85" s="191"/>
      <c r="AI85" s="191"/>
      <c r="AJ85" s="191"/>
      <c r="AK85" s="191"/>
      <c r="AL85" s="191"/>
      <c r="AM85" s="191"/>
      <c r="AN85" s="191"/>
      <c r="AO85" s="191"/>
      <c r="AP85" s="191"/>
      <c r="AQ85" s="191"/>
      <c r="AR85" s="191"/>
      <c r="AS85" s="191"/>
      <c r="AT85" s="191"/>
      <c r="AU85" s="191"/>
      <c r="AV85" s="191"/>
      <c r="AW85" s="191"/>
      <c r="AX85" s="191"/>
      <c r="AY85" s="191"/>
      <c r="AZ85" s="191"/>
      <c r="BA85" s="191"/>
      <c r="BB85" s="191"/>
      <c r="BC85" s="191"/>
      <c r="BD85" s="191"/>
      <c r="BE85" s="191"/>
      <c r="BF85" s="191"/>
      <c r="BG85" s="191"/>
    </row>
    <row r="86" spans="1:59">
      <c r="A86">
        <v>46</v>
      </c>
      <c r="B86" s="1041" t="s">
        <v>1087</v>
      </c>
      <c r="C86" s="1041">
        <v>11.62</v>
      </c>
      <c r="D86" s="1016"/>
      <c r="E86" s="1017">
        <f t="shared" si="4"/>
        <v>534.46</v>
      </c>
      <c r="F86" s="1018">
        <f t="shared" si="0"/>
        <v>-534.46</v>
      </c>
      <c r="G86" s="1018">
        <f t="shared" si="1"/>
        <v>-522.84</v>
      </c>
      <c r="H86" s="1019"/>
      <c r="I86" s="1017">
        <f t="shared" si="3"/>
        <v>3.8893174666940111</v>
      </c>
      <c r="J86" s="191"/>
      <c r="K86" s="191"/>
      <c r="L86" s="191"/>
      <c r="M86" s="191"/>
      <c r="N86" s="191"/>
      <c r="O86" s="191"/>
      <c r="P86" s="191"/>
      <c r="Q86" s="191"/>
      <c r="R86" s="191"/>
      <c r="S86" s="191"/>
      <c r="T86" s="191"/>
      <c r="U86" s="191"/>
      <c r="V86" s="191"/>
      <c r="W86" s="191"/>
      <c r="X86" s="191"/>
      <c r="Y86" s="191"/>
      <c r="Z86" s="191"/>
      <c r="AA86" s="191"/>
      <c r="AB86" s="191"/>
      <c r="AC86" s="191"/>
      <c r="AD86" s="191"/>
      <c r="AE86" s="191"/>
      <c r="AF86" s="191"/>
      <c r="AG86" s="191"/>
      <c r="AH86" s="191"/>
      <c r="AI86" s="191"/>
      <c r="AJ86" s="191"/>
      <c r="AK86" s="191"/>
      <c r="AL86" s="191"/>
      <c r="AM86" s="191"/>
      <c r="AN86" s="191"/>
      <c r="AO86" s="191"/>
      <c r="AP86" s="191"/>
      <c r="AQ86" s="191"/>
      <c r="AR86" s="191"/>
      <c r="AS86" s="191"/>
      <c r="AT86" s="191"/>
      <c r="AU86" s="191"/>
      <c r="AV86" s="191"/>
      <c r="AW86" s="191"/>
      <c r="AX86" s="191"/>
      <c r="AY86" s="191"/>
      <c r="AZ86" s="191"/>
      <c r="BA86" s="191"/>
      <c r="BB86" s="191"/>
      <c r="BC86" s="191"/>
      <c r="BD86" s="191"/>
      <c r="BE86" s="191"/>
      <c r="BF86" s="191"/>
      <c r="BG86" s="191"/>
    </row>
    <row r="87" spans="1:59">
      <c r="A87">
        <v>47</v>
      </c>
      <c r="B87" s="1041" t="s">
        <v>1087</v>
      </c>
      <c r="C87" s="1041">
        <v>11.61</v>
      </c>
      <c r="D87" s="1016"/>
      <c r="E87" s="1017">
        <f t="shared" si="4"/>
        <v>546.07000000000005</v>
      </c>
      <c r="F87" s="1018">
        <f t="shared" si="0"/>
        <v>-546.07000000000005</v>
      </c>
      <c r="G87" s="1018">
        <f t="shared" si="1"/>
        <v>-534.46</v>
      </c>
      <c r="H87" s="1019"/>
      <c r="I87" s="1017">
        <f t="shared" si="3"/>
        <v>3.9797015332051853</v>
      </c>
      <c r="J87" s="191"/>
      <c r="K87" s="191"/>
      <c r="L87" s="191"/>
      <c r="M87" s="191"/>
      <c r="N87" s="191"/>
      <c r="O87" s="191"/>
      <c r="P87" s="191"/>
      <c r="Q87" s="191"/>
      <c r="R87" s="191"/>
      <c r="S87" s="191"/>
      <c r="T87" s="191"/>
      <c r="U87" s="191"/>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c r="BA87" s="191"/>
      <c r="BB87" s="191"/>
      <c r="BC87" s="191"/>
      <c r="BD87" s="191"/>
      <c r="BE87" s="191"/>
      <c r="BF87" s="191"/>
      <c r="BG87" s="191"/>
    </row>
    <row r="88" spans="1:59">
      <c r="A88">
        <v>48</v>
      </c>
      <c r="B88" s="1041" t="s">
        <v>1087</v>
      </c>
      <c r="C88" s="1041">
        <v>11.63</v>
      </c>
      <c r="D88" s="1016"/>
      <c r="E88" s="1017">
        <f t="shared" si="4"/>
        <v>557.70000000000005</v>
      </c>
      <c r="F88" s="1018">
        <f t="shared" si="0"/>
        <v>-557.70000000000005</v>
      </c>
      <c r="G88" s="1018">
        <f t="shared" si="1"/>
        <v>-546.07000000000005</v>
      </c>
      <c r="H88" s="1019"/>
      <c r="I88" s="1017">
        <f t="shared" si="3"/>
        <v>4.0702413000893332</v>
      </c>
      <c r="J88" s="191"/>
      <c r="K88" s="191"/>
      <c r="L88" s="191"/>
      <c r="M88" s="191"/>
      <c r="N88" s="191"/>
      <c r="O88" s="191"/>
      <c r="P88" s="191"/>
      <c r="Q88" s="191"/>
      <c r="R88" s="191"/>
      <c r="S88" s="191"/>
      <c r="T88" s="191"/>
      <c r="U88" s="191"/>
      <c r="V88" s="191"/>
      <c r="W88" s="191"/>
      <c r="X88" s="191"/>
      <c r="Y88" s="191"/>
      <c r="Z88" s="191"/>
      <c r="AA88" s="191"/>
      <c r="AB88" s="191"/>
      <c r="AC88" s="191"/>
      <c r="AD88" s="191"/>
      <c r="AE88" s="191"/>
      <c r="AF88" s="191"/>
      <c r="AG88" s="191"/>
      <c r="AH88" s="191"/>
      <c r="AI88" s="191"/>
      <c r="AJ88" s="191"/>
      <c r="AK88" s="191"/>
      <c r="AL88" s="191"/>
      <c r="AM88" s="191"/>
      <c r="AN88" s="191"/>
      <c r="AO88" s="191"/>
      <c r="AP88" s="191"/>
      <c r="AQ88" s="191"/>
      <c r="AR88" s="191"/>
      <c r="AS88" s="191"/>
      <c r="AT88" s="191"/>
      <c r="AU88" s="191"/>
      <c r="AV88" s="191"/>
      <c r="AW88" s="191"/>
      <c r="AX88" s="191"/>
      <c r="AY88" s="191"/>
      <c r="AZ88" s="191"/>
      <c r="BA88" s="191"/>
      <c r="BB88" s="191"/>
      <c r="BC88" s="191"/>
      <c r="BD88" s="191"/>
      <c r="BE88" s="191"/>
      <c r="BF88" s="191"/>
      <c r="BG88" s="191"/>
    </row>
    <row r="89" spans="1:59">
      <c r="A89">
        <v>49</v>
      </c>
      <c r="B89" s="1041" t="s">
        <v>1087</v>
      </c>
      <c r="C89" s="1041">
        <v>11.63</v>
      </c>
      <c r="D89" s="1016"/>
      <c r="E89" s="1017">
        <f t="shared" si="4"/>
        <v>569.33000000000004</v>
      </c>
      <c r="F89" s="1018">
        <f t="shared" si="0"/>
        <v>-569.33000000000004</v>
      </c>
      <c r="G89" s="1018">
        <f t="shared" si="1"/>
        <v>-557.70000000000005</v>
      </c>
      <c r="H89" s="1019"/>
      <c r="I89" s="1017">
        <f t="shared" si="3"/>
        <v>4.160781066973481</v>
      </c>
      <c r="J89" s="191"/>
      <c r="K89" s="191"/>
      <c r="L89" s="191"/>
      <c r="M89" s="191"/>
      <c r="N89" s="191"/>
      <c r="O89" s="191"/>
      <c r="P89" s="191"/>
      <c r="Q89" s="191"/>
      <c r="R89" s="191"/>
      <c r="S89" s="191"/>
      <c r="T89" s="191"/>
      <c r="U89" s="191"/>
      <c r="V89" s="191"/>
      <c r="W89" s="191"/>
      <c r="X89" s="191"/>
      <c r="Y89" s="191"/>
      <c r="Z89" s="191"/>
      <c r="AA89" s="191"/>
      <c r="AB89" s="191"/>
      <c r="AC89" s="191"/>
      <c r="AD89" s="191"/>
      <c r="AE89" s="191"/>
      <c r="AF89" s="191"/>
      <c r="AG89" s="191"/>
      <c r="AH89" s="191"/>
      <c r="AI89" s="191"/>
      <c r="AJ89" s="191"/>
      <c r="AK89" s="191"/>
      <c r="AL89" s="191"/>
      <c r="AM89" s="191"/>
      <c r="AN89" s="191"/>
      <c r="AO89" s="191"/>
      <c r="AP89" s="191"/>
      <c r="AQ89" s="191"/>
      <c r="AR89" s="191"/>
      <c r="AS89" s="191"/>
      <c r="AT89" s="191"/>
      <c r="AU89" s="191"/>
      <c r="AV89" s="191"/>
      <c r="AW89" s="191"/>
      <c r="AX89" s="191"/>
      <c r="AY89" s="191"/>
      <c r="AZ89" s="191"/>
      <c r="BA89" s="191"/>
      <c r="BB89" s="191"/>
      <c r="BC89" s="191"/>
      <c r="BD89" s="191"/>
      <c r="BE89" s="191"/>
      <c r="BF89" s="191"/>
      <c r="BG89" s="191"/>
    </row>
    <row r="90" spans="1:59">
      <c r="A90">
        <v>50</v>
      </c>
      <c r="B90" s="1041" t="s">
        <v>1087</v>
      </c>
      <c r="C90" s="1041">
        <v>11.63</v>
      </c>
      <c r="D90" s="1016"/>
      <c r="E90" s="1017">
        <f t="shared" si="4"/>
        <v>580.96</v>
      </c>
      <c r="F90" s="1018">
        <f t="shared" si="0"/>
        <v>-580.96</v>
      </c>
      <c r="G90" s="1018">
        <f t="shared" si="1"/>
        <v>-569.33000000000004</v>
      </c>
      <c r="H90" s="1019"/>
      <c r="I90" s="1017">
        <f t="shared" si="3"/>
        <v>4.2513208338576289</v>
      </c>
      <c r="J90" s="191"/>
      <c r="K90" s="191"/>
      <c r="L90" s="191"/>
      <c r="M90" s="191"/>
      <c r="N90" s="191"/>
      <c r="O90" s="191"/>
      <c r="P90" s="191"/>
      <c r="Q90" s="191"/>
      <c r="R90" s="191"/>
      <c r="S90" s="191"/>
      <c r="T90" s="191"/>
      <c r="U90" s="191"/>
      <c r="V90" s="191"/>
      <c r="W90" s="191"/>
      <c r="X90" s="191"/>
      <c r="Y90" s="191"/>
      <c r="Z90" s="191"/>
      <c r="AA90" s="191"/>
      <c r="AB90" s="191"/>
      <c r="AC90" s="191"/>
      <c r="AD90" s="191"/>
      <c r="AE90" s="191"/>
      <c r="AF90" s="191"/>
      <c r="AG90" s="191"/>
      <c r="AH90" s="191"/>
      <c r="AI90" s="191"/>
      <c r="AJ90" s="191"/>
      <c r="AK90" s="191"/>
      <c r="AL90" s="191"/>
      <c r="AM90" s="191"/>
      <c r="AN90" s="191"/>
      <c r="AO90" s="191"/>
      <c r="AP90" s="191"/>
      <c r="AQ90" s="191"/>
      <c r="AR90" s="191"/>
      <c r="AS90" s="191"/>
      <c r="AT90" s="191"/>
      <c r="AU90" s="191"/>
      <c r="AV90" s="191"/>
      <c r="AW90" s="191"/>
      <c r="AX90" s="191"/>
      <c r="AY90" s="191"/>
      <c r="AZ90" s="191"/>
      <c r="BA90" s="191"/>
      <c r="BB90" s="191"/>
      <c r="BC90" s="191"/>
      <c r="BD90" s="191"/>
      <c r="BE90" s="191"/>
      <c r="BF90" s="191"/>
      <c r="BG90" s="191"/>
    </row>
    <row r="91" spans="1:59">
      <c r="A91">
        <v>51</v>
      </c>
      <c r="B91" s="1041" t="s">
        <v>1087</v>
      </c>
      <c r="C91" s="1041">
        <v>11.63</v>
      </c>
      <c r="D91" s="1016"/>
      <c r="E91" s="1017">
        <f t="shared" si="4"/>
        <v>592.59</v>
      </c>
      <c r="F91" s="1018">
        <f t="shared" si="0"/>
        <v>-592.59</v>
      </c>
      <c r="G91" s="1018">
        <f t="shared" si="1"/>
        <v>-580.96</v>
      </c>
      <c r="H91" s="1019"/>
      <c r="I91" s="1017">
        <f t="shared" si="3"/>
        <v>4.3418606007417768</v>
      </c>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c r="AR91" s="191"/>
      <c r="AS91" s="191"/>
      <c r="AT91" s="191"/>
      <c r="AU91" s="191"/>
      <c r="AV91" s="191"/>
      <c r="AW91" s="191"/>
      <c r="AX91" s="191"/>
      <c r="AY91" s="191"/>
      <c r="AZ91" s="191"/>
      <c r="BA91" s="191"/>
      <c r="BB91" s="191"/>
      <c r="BC91" s="191"/>
      <c r="BD91" s="191"/>
      <c r="BE91" s="191"/>
      <c r="BF91" s="191"/>
      <c r="BG91" s="191"/>
    </row>
    <row r="92" spans="1:59">
      <c r="A92">
        <v>52</v>
      </c>
      <c r="B92" s="1041" t="s">
        <v>1087</v>
      </c>
      <c r="C92" s="1041">
        <v>11.63</v>
      </c>
      <c r="D92" s="1016"/>
      <c r="E92" s="1017">
        <f t="shared" si="4"/>
        <v>604.22</v>
      </c>
      <c r="F92" s="1018">
        <f t="shared" si="0"/>
        <v>-604.22</v>
      </c>
      <c r="G92" s="1018">
        <f t="shared" si="1"/>
        <v>-592.59</v>
      </c>
      <c r="H92" s="1019"/>
      <c r="I92" s="1017">
        <f t="shared" si="3"/>
        <v>4.4324003676259247</v>
      </c>
      <c r="J92" s="191"/>
      <c r="K92" s="191"/>
      <c r="L92" s="191"/>
      <c r="M92" s="191"/>
      <c r="N92" s="191"/>
      <c r="O92" s="191"/>
      <c r="P92" s="191"/>
      <c r="Q92" s="191"/>
      <c r="R92" s="191"/>
      <c r="S92" s="191"/>
      <c r="T92" s="191"/>
      <c r="U92" s="191"/>
      <c r="V92" s="191"/>
      <c r="W92" s="191"/>
      <c r="X92" s="191"/>
      <c r="Y92" s="191"/>
      <c r="Z92" s="191"/>
      <c r="AA92" s="191"/>
      <c r="AB92" s="191"/>
      <c r="AC92" s="191"/>
      <c r="AD92" s="191"/>
      <c r="AE92" s="191"/>
      <c r="AF92" s="191"/>
      <c r="AG92" s="191"/>
      <c r="AH92" s="191"/>
      <c r="AI92" s="191"/>
      <c r="AJ92" s="191"/>
      <c r="AK92" s="191"/>
      <c r="AL92" s="191"/>
      <c r="AM92" s="191"/>
      <c r="AN92" s="191"/>
      <c r="AO92" s="191"/>
      <c r="AP92" s="191"/>
      <c r="AQ92" s="191"/>
      <c r="AR92" s="191"/>
      <c r="AS92" s="191"/>
      <c r="AT92" s="191"/>
      <c r="AU92" s="191"/>
      <c r="AV92" s="191"/>
      <c r="AW92" s="191"/>
      <c r="AX92" s="191"/>
      <c r="AY92" s="191"/>
      <c r="AZ92" s="191"/>
      <c r="BA92" s="191"/>
      <c r="BB92" s="191"/>
      <c r="BC92" s="191"/>
      <c r="BD92" s="191"/>
      <c r="BE92" s="191"/>
      <c r="BF92" s="191"/>
      <c r="BG92" s="191"/>
    </row>
    <row r="93" spans="1:59">
      <c r="A93">
        <v>53</v>
      </c>
      <c r="B93" s="1041" t="s">
        <v>1087</v>
      </c>
      <c r="C93" s="1041">
        <v>11.63</v>
      </c>
      <c r="D93" s="1016"/>
      <c r="E93" s="1017">
        <f t="shared" si="4"/>
        <v>615.85</v>
      </c>
      <c r="F93" s="1018">
        <f t="shared" si="0"/>
        <v>-615.85</v>
      </c>
      <c r="G93" s="1018">
        <f t="shared" si="1"/>
        <v>-604.22</v>
      </c>
      <c r="H93" s="1019"/>
      <c r="I93" s="1017">
        <f t="shared" si="3"/>
        <v>4.5229401345100726</v>
      </c>
      <c r="J93" s="191"/>
      <c r="K93" s="191"/>
      <c r="L93" s="191"/>
      <c r="M93" s="191"/>
      <c r="N93" s="191"/>
      <c r="O93" s="191"/>
      <c r="P93" s="191"/>
      <c r="Q93" s="191"/>
      <c r="R93" s="191"/>
      <c r="S93" s="191"/>
      <c r="T93" s="191"/>
      <c r="U93" s="191"/>
      <c r="V93" s="191"/>
      <c r="W93" s="191"/>
      <c r="X93" s="191"/>
      <c r="Y93" s="191"/>
      <c r="Z93" s="191"/>
      <c r="AA93" s="191"/>
      <c r="AB93" s="191"/>
      <c r="AC93" s="191"/>
      <c r="AD93" s="191"/>
      <c r="AE93" s="191"/>
      <c r="AF93" s="191"/>
      <c r="AG93" s="191"/>
      <c r="AH93" s="191"/>
      <c r="AI93" s="191"/>
      <c r="AJ93" s="191"/>
      <c r="AK93" s="191"/>
      <c r="AL93" s="191"/>
      <c r="AM93" s="191"/>
      <c r="AN93" s="191"/>
      <c r="AO93" s="191"/>
      <c r="AP93" s="191"/>
      <c r="AQ93" s="191"/>
      <c r="AR93" s="191"/>
      <c r="AS93" s="191"/>
      <c r="AT93" s="191"/>
      <c r="AU93" s="191"/>
      <c r="AV93" s="191"/>
      <c r="AW93" s="191"/>
      <c r="AX93" s="191"/>
      <c r="AY93" s="191"/>
      <c r="AZ93" s="191"/>
      <c r="BA93" s="191"/>
      <c r="BB93" s="191"/>
      <c r="BC93" s="191"/>
      <c r="BD93" s="191"/>
      <c r="BE93" s="191"/>
      <c r="BF93" s="191"/>
      <c r="BG93" s="191"/>
    </row>
    <row r="94" spans="1:59">
      <c r="A94">
        <v>54</v>
      </c>
      <c r="B94" s="1041" t="s">
        <v>1087</v>
      </c>
      <c r="C94" s="1041">
        <v>11.62</v>
      </c>
      <c r="D94" s="1016"/>
      <c r="E94" s="1017">
        <f t="shared" si="4"/>
        <v>627.47</v>
      </c>
      <c r="F94" s="1018">
        <f t="shared" si="0"/>
        <v>-627.47</v>
      </c>
      <c r="G94" s="1018">
        <f t="shared" si="1"/>
        <v>-615.85</v>
      </c>
      <c r="H94" s="1019"/>
      <c r="I94" s="1017">
        <f t="shared" si="3"/>
        <v>4.6134020512077338</v>
      </c>
      <c r="J94" s="191"/>
      <c r="K94" s="191"/>
      <c r="L94" s="191"/>
      <c r="M94" s="191"/>
      <c r="N94" s="191"/>
      <c r="O94" s="191"/>
      <c r="P94" s="191"/>
      <c r="Q94" s="191"/>
      <c r="R94" s="191"/>
      <c r="S94" s="191"/>
      <c r="T94" s="191"/>
      <c r="U94" s="191"/>
      <c r="V94" s="191"/>
      <c r="W94" s="191"/>
      <c r="X94" s="191"/>
      <c r="Y94" s="191"/>
      <c r="Z94" s="191"/>
      <c r="AA94" s="191"/>
      <c r="AB94" s="191"/>
      <c r="AC94" s="191"/>
      <c r="AD94" s="191"/>
      <c r="AE94" s="191"/>
      <c r="AF94" s="191"/>
      <c r="AG94" s="191"/>
      <c r="AH94" s="191"/>
      <c r="AI94" s="191"/>
      <c r="AJ94" s="191"/>
      <c r="AK94" s="191"/>
      <c r="AL94" s="191"/>
      <c r="AM94" s="191"/>
      <c r="AN94" s="191"/>
      <c r="AO94" s="191"/>
      <c r="AP94" s="191"/>
      <c r="AQ94" s="191"/>
      <c r="AR94" s="191"/>
      <c r="AS94" s="191"/>
      <c r="AT94" s="191"/>
      <c r="AU94" s="191"/>
      <c r="AV94" s="191"/>
      <c r="AW94" s="191"/>
      <c r="AX94" s="191"/>
      <c r="AY94" s="191"/>
      <c r="AZ94" s="191"/>
      <c r="BA94" s="191"/>
      <c r="BB94" s="191"/>
      <c r="BC94" s="191"/>
      <c r="BD94" s="191"/>
      <c r="BE94" s="191"/>
      <c r="BF94" s="191"/>
      <c r="BG94" s="191"/>
    </row>
    <row r="95" spans="1:59">
      <c r="A95">
        <v>55</v>
      </c>
      <c r="B95" s="1041" t="s">
        <v>1087</v>
      </c>
      <c r="C95" s="1041">
        <v>11.63</v>
      </c>
      <c r="D95" s="1016"/>
      <c r="E95" s="1017">
        <f t="shared" si="4"/>
        <v>639.1</v>
      </c>
      <c r="F95" s="1018">
        <f t="shared" si="0"/>
        <v>-639.1</v>
      </c>
      <c r="G95" s="1018">
        <f t="shared" si="1"/>
        <v>-627.47</v>
      </c>
      <c r="H95" s="1019"/>
      <c r="I95" s="1017">
        <f t="shared" si="3"/>
        <v>4.7039418180918817</v>
      </c>
      <c r="J95" s="191"/>
      <c r="K95" s="191"/>
      <c r="L95" s="191"/>
      <c r="M95" s="191"/>
      <c r="N95" s="191"/>
      <c r="O95" s="191"/>
      <c r="P95" s="191"/>
      <c r="Q95" s="191"/>
      <c r="R95" s="191"/>
      <c r="S95" s="191"/>
      <c r="T95" s="191"/>
      <c r="U95" s="191"/>
      <c r="V95" s="191"/>
      <c r="W95" s="191"/>
      <c r="X95" s="191"/>
      <c r="Y95" s="191"/>
      <c r="Z95" s="191"/>
      <c r="AA95" s="191"/>
      <c r="AB95" s="191"/>
      <c r="AC95" s="191"/>
      <c r="AD95" s="191"/>
      <c r="AE95" s="191"/>
      <c r="AF95" s="191"/>
      <c r="AG95" s="191"/>
      <c r="AH95" s="191"/>
      <c r="AI95" s="191"/>
      <c r="AJ95" s="191"/>
      <c r="AK95" s="191"/>
      <c r="AL95" s="191"/>
      <c r="AM95" s="191"/>
      <c r="AN95" s="191"/>
      <c r="AO95" s="191"/>
      <c r="AP95" s="191"/>
      <c r="AQ95" s="191"/>
      <c r="AR95" s="191"/>
      <c r="AS95" s="191"/>
      <c r="AT95" s="191"/>
      <c r="AU95" s="191"/>
      <c r="AV95" s="191"/>
      <c r="AW95" s="191"/>
      <c r="AX95" s="191"/>
      <c r="AY95" s="191"/>
      <c r="AZ95" s="191"/>
      <c r="BA95" s="191"/>
      <c r="BB95" s="191"/>
      <c r="BC95" s="191"/>
      <c r="BD95" s="191"/>
      <c r="BE95" s="191"/>
      <c r="BF95" s="191"/>
      <c r="BG95" s="191"/>
    </row>
    <row r="96" spans="1:59">
      <c r="A96">
        <v>56</v>
      </c>
      <c r="B96" s="1041" t="s">
        <v>1087</v>
      </c>
      <c r="C96" s="1041">
        <v>11.63</v>
      </c>
      <c r="D96" s="1016"/>
      <c r="E96" s="1017">
        <f t="shared" si="4"/>
        <v>650.73</v>
      </c>
      <c r="F96" s="1018">
        <f t="shared" si="0"/>
        <v>-650.73</v>
      </c>
      <c r="G96" s="1018">
        <f t="shared" si="1"/>
        <v>-639.1</v>
      </c>
      <c r="H96" s="1019"/>
      <c r="I96" s="1017">
        <f t="shared" si="3"/>
        <v>4.7944815849760296</v>
      </c>
      <c r="J96" s="191"/>
      <c r="K96" s="191"/>
      <c r="L96" s="191"/>
      <c r="M96" s="191"/>
      <c r="N96" s="191"/>
      <c r="O96" s="191"/>
      <c r="P96" s="191"/>
      <c r="Q96" s="191"/>
      <c r="R96" s="191"/>
      <c r="S96" s="191"/>
      <c r="T96" s="191"/>
      <c r="U96" s="191"/>
      <c r="V96" s="191"/>
      <c r="W96" s="191"/>
      <c r="X96" s="191"/>
      <c r="Y96" s="191"/>
      <c r="Z96" s="191"/>
      <c r="AA96" s="191"/>
      <c r="AB96" s="191"/>
      <c r="AC96" s="191"/>
      <c r="AD96" s="191"/>
      <c r="AE96" s="191"/>
      <c r="AF96" s="191"/>
      <c r="AG96" s="191"/>
      <c r="AH96" s="191"/>
      <c r="AI96" s="191"/>
      <c r="AJ96" s="191"/>
      <c r="AK96" s="191"/>
      <c r="AL96" s="191"/>
      <c r="AM96" s="191"/>
      <c r="AN96" s="191"/>
      <c r="AO96" s="191"/>
      <c r="AP96" s="191"/>
      <c r="AQ96" s="191"/>
      <c r="AR96" s="191"/>
      <c r="AS96" s="191"/>
      <c r="AT96" s="191"/>
      <c r="AU96" s="191"/>
      <c r="AV96" s="191"/>
      <c r="AW96" s="191"/>
      <c r="AX96" s="191"/>
      <c r="AY96" s="191"/>
      <c r="AZ96" s="191"/>
      <c r="BA96" s="191"/>
      <c r="BB96" s="191"/>
      <c r="BC96" s="191"/>
      <c r="BD96" s="191"/>
      <c r="BE96" s="191"/>
      <c r="BF96" s="191"/>
      <c r="BG96" s="191"/>
    </row>
    <row r="97" spans="1:59">
      <c r="A97">
        <v>57</v>
      </c>
      <c r="B97" s="1041" t="s">
        <v>1087</v>
      </c>
      <c r="C97" s="1041">
        <v>11.62</v>
      </c>
      <c r="D97" s="1016"/>
      <c r="E97" s="1017">
        <f t="shared" si="4"/>
        <v>662.35</v>
      </c>
      <c r="F97" s="1018">
        <f t="shared" si="0"/>
        <v>-662.35</v>
      </c>
      <c r="G97" s="1018">
        <f t="shared" si="1"/>
        <v>-650.73</v>
      </c>
      <c r="H97" s="1019"/>
      <c r="I97" s="1017">
        <f t="shared" si="3"/>
        <v>4.8849435016736908</v>
      </c>
      <c r="J97" s="191"/>
      <c r="K97" s="191"/>
      <c r="L97" s="191"/>
      <c r="M97" s="191"/>
      <c r="N97" s="191"/>
      <c r="O97" s="191"/>
      <c r="P97" s="191"/>
      <c r="Q97" s="191"/>
      <c r="R97" s="191"/>
      <c r="S97" s="191"/>
      <c r="T97" s="191"/>
      <c r="U97" s="191"/>
      <c r="V97" s="191"/>
      <c r="W97" s="191"/>
      <c r="X97" s="191"/>
      <c r="Y97" s="191"/>
      <c r="Z97" s="191"/>
      <c r="AA97" s="191"/>
      <c r="AB97" s="191"/>
      <c r="AC97" s="191"/>
      <c r="AD97" s="191"/>
      <c r="AE97" s="191"/>
      <c r="AF97" s="191"/>
      <c r="AG97" s="191"/>
      <c r="AH97" s="191"/>
      <c r="AI97" s="191"/>
      <c r="AJ97" s="191"/>
      <c r="AK97" s="191"/>
      <c r="AL97" s="191"/>
      <c r="AM97" s="191"/>
      <c r="AN97" s="191"/>
      <c r="AO97" s="191"/>
      <c r="AP97" s="191"/>
      <c r="AQ97" s="191"/>
      <c r="AR97" s="191"/>
      <c r="AS97" s="191"/>
      <c r="AT97" s="191"/>
      <c r="AU97" s="191"/>
      <c r="AV97" s="191"/>
      <c r="AW97" s="191"/>
      <c r="AX97" s="191"/>
      <c r="AY97" s="191"/>
      <c r="AZ97" s="191"/>
      <c r="BA97" s="191"/>
      <c r="BB97" s="191"/>
      <c r="BC97" s="191"/>
      <c r="BD97" s="191"/>
      <c r="BE97" s="191"/>
      <c r="BF97" s="191"/>
      <c r="BG97" s="191"/>
    </row>
    <row r="98" spans="1:59">
      <c r="A98">
        <v>58</v>
      </c>
      <c r="B98" s="1041" t="s">
        <v>1087</v>
      </c>
      <c r="C98" s="1041">
        <v>11.63</v>
      </c>
      <c r="D98" s="1016"/>
      <c r="E98" s="1017">
        <f t="shared" si="4"/>
        <v>673.98</v>
      </c>
      <c r="F98" s="1018">
        <f t="shared" si="0"/>
        <v>-673.98</v>
      </c>
      <c r="G98" s="1018">
        <f t="shared" si="1"/>
        <v>-662.35</v>
      </c>
      <c r="H98" s="1019"/>
      <c r="I98" s="1017">
        <f t="shared" si="3"/>
        <v>4.9754832685578387</v>
      </c>
      <c r="J98" s="191"/>
      <c r="K98" s="191"/>
      <c r="L98" s="191"/>
      <c r="M98" s="191"/>
      <c r="N98" s="191"/>
      <c r="O98" s="191"/>
      <c r="P98" s="191"/>
      <c r="Q98" s="191"/>
      <c r="R98" s="191"/>
      <c r="S98" s="191"/>
      <c r="T98" s="191"/>
      <c r="U98" s="191"/>
      <c r="V98" s="191"/>
      <c r="W98" s="191"/>
      <c r="X98" s="191"/>
      <c r="Y98" s="191"/>
      <c r="Z98" s="191"/>
      <c r="AA98" s="191"/>
      <c r="AB98" s="191"/>
      <c r="AC98" s="191"/>
      <c r="AD98" s="191"/>
      <c r="AE98" s="191"/>
      <c r="AF98" s="191"/>
      <c r="AG98" s="191"/>
      <c r="AH98" s="191"/>
      <c r="AI98" s="191"/>
      <c r="AJ98" s="191"/>
      <c r="AK98" s="191"/>
      <c r="AL98" s="191"/>
      <c r="AM98" s="191"/>
      <c r="AN98" s="191"/>
      <c r="AO98" s="191"/>
      <c r="AP98" s="191"/>
      <c r="AQ98" s="191"/>
      <c r="AR98" s="191"/>
      <c r="AS98" s="191"/>
      <c r="AT98" s="191"/>
      <c r="AU98" s="191"/>
      <c r="AV98" s="191"/>
      <c r="AW98" s="191"/>
      <c r="AX98" s="191"/>
      <c r="AY98" s="191"/>
      <c r="AZ98" s="191"/>
      <c r="BA98" s="191"/>
      <c r="BB98" s="191"/>
      <c r="BC98" s="191"/>
      <c r="BD98" s="191"/>
      <c r="BE98" s="191"/>
      <c r="BF98" s="191"/>
      <c r="BG98" s="191"/>
    </row>
    <row r="99" spans="1:59">
      <c r="A99">
        <v>59</v>
      </c>
      <c r="B99" s="1041" t="s">
        <v>1087</v>
      </c>
      <c r="C99" s="1041">
        <v>11.62</v>
      </c>
      <c r="D99" s="1016"/>
      <c r="E99" s="1017">
        <f t="shared" si="4"/>
        <v>685.6</v>
      </c>
      <c r="F99" s="1018">
        <f t="shared" si="0"/>
        <v>-685.6</v>
      </c>
      <c r="G99" s="1018">
        <f t="shared" si="1"/>
        <v>-673.98</v>
      </c>
      <c r="H99" s="1019"/>
      <c r="I99" s="1017">
        <f t="shared" si="3"/>
        <v>5.0659451852555</v>
      </c>
      <c r="J99" s="191"/>
      <c r="K99" s="191"/>
      <c r="L99" s="191"/>
      <c r="M99" s="191"/>
      <c r="N99" s="191"/>
      <c r="O99" s="191"/>
      <c r="P99" s="191"/>
      <c r="Q99" s="191"/>
      <c r="R99" s="191"/>
      <c r="S99" s="191"/>
      <c r="T99" s="191"/>
      <c r="U99" s="191"/>
      <c r="V99" s="191"/>
      <c r="W99" s="191"/>
      <c r="X99" s="191"/>
      <c r="Y99" s="191"/>
      <c r="Z99" s="191"/>
      <c r="AA99" s="191"/>
      <c r="AB99" s="191"/>
      <c r="AC99" s="191"/>
      <c r="AD99" s="191"/>
      <c r="AE99" s="191"/>
      <c r="AF99" s="191"/>
      <c r="AG99" s="191"/>
      <c r="AH99" s="191"/>
      <c r="AI99" s="191"/>
      <c r="AJ99" s="191"/>
      <c r="AK99" s="191"/>
      <c r="AL99" s="191"/>
      <c r="AM99" s="191"/>
      <c r="AN99" s="191"/>
      <c r="AO99" s="191"/>
      <c r="AP99" s="191"/>
      <c r="AQ99" s="191"/>
      <c r="AR99" s="191"/>
      <c r="AS99" s="191"/>
      <c r="AT99" s="191"/>
      <c r="AU99" s="191"/>
      <c r="AV99" s="191"/>
      <c r="AW99" s="191"/>
      <c r="AX99" s="191"/>
      <c r="AY99" s="191"/>
      <c r="AZ99" s="191"/>
      <c r="BA99" s="191"/>
      <c r="BB99" s="191"/>
      <c r="BC99" s="191"/>
      <c r="BD99" s="191"/>
      <c r="BE99" s="191"/>
      <c r="BF99" s="191"/>
      <c r="BG99" s="191"/>
    </row>
    <row r="100" spans="1:59">
      <c r="A100">
        <v>60</v>
      </c>
      <c r="B100" s="1041" t="s">
        <v>1087</v>
      </c>
      <c r="C100" s="1041">
        <v>11.63</v>
      </c>
      <c r="D100" s="1016"/>
      <c r="E100" s="1017">
        <f t="shared" si="4"/>
        <v>697.23</v>
      </c>
      <c r="F100" s="1018">
        <f t="shared" si="0"/>
        <v>-697.23</v>
      </c>
      <c r="G100" s="1018">
        <f t="shared" si="1"/>
        <v>-685.6</v>
      </c>
      <c r="H100" s="1019"/>
      <c r="I100" s="1017">
        <f t="shared" si="3"/>
        <v>5.1564849521396479</v>
      </c>
      <c r="J100" s="191"/>
      <c r="K100" s="191"/>
      <c r="L100" s="191"/>
      <c r="M100" s="191"/>
      <c r="N100" s="191"/>
      <c r="O100" s="191"/>
      <c r="P100" s="191"/>
      <c r="Q100" s="191"/>
      <c r="R100" s="191"/>
      <c r="S100" s="191"/>
      <c r="T100" s="191"/>
      <c r="U100" s="191"/>
      <c r="V100" s="191"/>
      <c r="W100" s="191"/>
      <c r="X100" s="191"/>
      <c r="Y100" s="191"/>
      <c r="Z100" s="191"/>
      <c r="AA100" s="191"/>
      <c r="AB100" s="191"/>
      <c r="AC100" s="191"/>
      <c r="AD100" s="191"/>
      <c r="AE100" s="191"/>
      <c r="AF100" s="191"/>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c r="BA100" s="191"/>
      <c r="BB100" s="191"/>
      <c r="BC100" s="191"/>
      <c r="BD100" s="191"/>
      <c r="BE100" s="191"/>
      <c r="BF100" s="191"/>
      <c r="BG100" s="191"/>
    </row>
    <row r="101" spans="1:59">
      <c r="A101">
        <v>61</v>
      </c>
      <c r="B101" s="1041" t="s">
        <v>1087</v>
      </c>
      <c r="C101" s="1041">
        <v>11.62</v>
      </c>
      <c r="D101" s="1016"/>
      <c r="E101" s="1017">
        <f t="shared" si="4"/>
        <v>708.85</v>
      </c>
      <c r="F101" s="1018">
        <f t="shared" si="0"/>
        <v>-708.85</v>
      </c>
      <c r="G101" s="1018">
        <f t="shared" si="1"/>
        <v>-697.23</v>
      </c>
      <c r="H101" s="1019"/>
      <c r="I101" s="1017">
        <f t="shared" si="3"/>
        <v>5.2469468688373091</v>
      </c>
      <c r="J101" s="191"/>
      <c r="K101" s="191"/>
      <c r="L101" s="191"/>
      <c r="M101" s="191"/>
      <c r="N101" s="191"/>
      <c r="O101" s="191"/>
      <c r="P101" s="191"/>
      <c r="Q101" s="191"/>
      <c r="R101" s="191"/>
      <c r="S101" s="191"/>
      <c r="T101" s="191"/>
      <c r="U101" s="191"/>
      <c r="V101" s="191"/>
      <c r="W101" s="191"/>
      <c r="X101" s="191"/>
      <c r="Y101" s="191"/>
      <c r="Z101" s="191"/>
      <c r="AA101" s="191"/>
      <c r="AB101" s="191"/>
      <c r="AC101" s="191"/>
      <c r="AD101" s="191"/>
      <c r="AE101" s="191"/>
      <c r="AF101" s="191"/>
      <c r="AG101" s="191"/>
      <c r="AH101" s="191"/>
      <c r="AI101" s="191"/>
      <c r="AJ101" s="191"/>
      <c r="AK101" s="191"/>
      <c r="AL101" s="191"/>
      <c r="AM101" s="191"/>
      <c r="AN101" s="191"/>
      <c r="AO101" s="191"/>
      <c r="AP101" s="191"/>
      <c r="AQ101" s="191"/>
      <c r="AR101" s="191"/>
      <c r="AS101" s="191"/>
      <c r="AT101" s="191"/>
      <c r="AU101" s="191"/>
      <c r="AV101" s="191"/>
      <c r="AW101" s="191"/>
      <c r="AX101" s="191"/>
      <c r="AY101" s="191"/>
      <c r="AZ101" s="191"/>
      <c r="BA101" s="191"/>
      <c r="BB101" s="191"/>
      <c r="BC101" s="191"/>
      <c r="BD101" s="191"/>
      <c r="BE101" s="191"/>
      <c r="BF101" s="191"/>
      <c r="BG101" s="191"/>
    </row>
    <row r="102" spans="1:59">
      <c r="A102">
        <v>62</v>
      </c>
      <c r="B102" s="1041" t="s">
        <v>1087</v>
      </c>
      <c r="C102" s="1041">
        <v>11.62</v>
      </c>
      <c r="D102" s="1016"/>
      <c r="E102" s="1017">
        <f t="shared" si="4"/>
        <v>720.47</v>
      </c>
      <c r="F102" s="1018">
        <f t="shared" si="0"/>
        <v>-720.47</v>
      </c>
      <c r="G102" s="1018">
        <f t="shared" si="1"/>
        <v>-708.85</v>
      </c>
      <c r="H102" s="1019"/>
      <c r="I102" s="1017">
        <f t="shared" si="3"/>
        <v>5.3374087855349703</v>
      </c>
      <c r="J102" s="191"/>
      <c r="K102" s="191"/>
      <c r="L102" s="191"/>
      <c r="M102" s="191"/>
      <c r="N102" s="191"/>
      <c r="O102" s="191"/>
      <c r="P102" s="191"/>
      <c r="Q102" s="191"/>
      <c r="R102" s="191"/>
      <c r="S102" s="191"/>
      <c r="T102" s="191"/>
      <c r="U102" s="191"/>
      <c r="V102" s="191"/>
      <c r="W102" s="191"/>
      <c r="X102" s="191"/>
      <c r="Y102" s="191"/>
      <c r="Z102" s="191"/>
      <c r="AA102" s="191"/>
      <c r="AB102" s="191"/>
      <c r="AC102" s="191"/>
      <c r="AD102" s="191"/>
      <c r="AE102" s="191"/>
      <c r="AF102" s="191"/>
      <c r="AG102" s="191"/>
      <c r="AH102" s="191"/>
      <c r="AI102" s="191"/>
      <c r="AJ102" s="191"/>
      <c r="AK102" s="191"/>
      <c r="AL102" s="191"/>
      <c r="AM102" s="191"/>
      <c r="AN102" s="191"/>
      <c r="AO102" s="191"/>
      <c r="AP102" s="191"/>
      <c r="AQ102" s="191"/>
      <c r="AR102" s="191"/>
      <c r="AS102" s="191"/>
      <c r="AT102" s="191"/>
      <c r="AU102" s="191"/>
      <c r="AV102" s="191"/>
      <c r="AW102" s="191"/>
      <c r="AX102" s="191"/>
      <c r="AY102" s="191"/>
      <c r="AZ102" s="191"/>
      <c r="BA102" s="191"/>
      <c r="BB102" s="191"/>
      <c r="BC102" s="191"/>
      <c r="BD102" s="191"/>
      <c r="BE102" s="191"/>
      <c r="BF102" s="191"/>
      <c r="BG102" s="191"/>
    </row>
    <row r="103" spans="1:59">
      <c r="A103">
        <v>63</v>
      </c>
      <c r="B103" s="1041" t="s">
        <v>1087</v>
      </c>
      <c r="C103" s="1041">
        <v>11.63</v>
      </c>
      <c r="D103" s="1016"/>
      <c r="E103" s="1017">
        <f t="shared" si="4"/>
        <v>732.1</v>
      </c>
      <c r="F103" s="1018">
        <f t="shared" si="0"/>
        <v>-732.1</v>
      </c>
      <c r="G103" s="1018">
        <f t="shared" si="1"/>
        <v>-720.47</v>
      </c>
      <c r="H103" s="1019"/>
      <c r="I103" s="1017">
        <f t="shared" si="3"/>
        <v>5.4279485524191182</v>
      </c>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c r="AR103" s="191"/>
      <c r="AS103" s="191"/>
      <c r="AT103" s="191"/>
      <c r="AU103" s="191"/>
      <c r="AV103" s="191"/>
      <c r="AW103" s="191"/>
      <c r="AX103" s="191"/>
      <c r="AY103" s="191"/>
      <c r="AZ103" s="191"/>
      <c r="BA103" s="191"/>
      <c r="BB103" s="191"/>
      <c r="BC103" s="191"/>
      <c r="BD103" s="191"/>
      <c r="BE103" s="191"/>
      <c r="BF103" s="191"/>
      <c r="BG103" s="191"/>
    </row>
    <row r="104" spans="1:59">
      <c r="A104">
        <v>64</v>
      </c>
      <c r="B104" s="1041" t="s">
        <v>1087</v>
      </c>
      <c r="C104" s="1041">
        <v>11.51</v>
      </c>
      <c r="D104" s="1016"/>
      <c r="E104" s="1017">
        <f t="shared" si="4"/>
        <v>743.61</v>
      </c>
      <c r="F104" s="1018">
        <f t="shared" si="0"/>
        <v>-743.61</v>
      </c>
      <c r="G104" s="1018">
        <f t="shared" si="1"/>
        <v>-732.1</v>
      </c>
      <c r="H104" s="1019"/>
      <c r="I104" s="1017">
        <f t="shared" si="3"/>
        <v>5.5175541170654245</v>
      </c>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191"/>
      <c r="AU104" s="191"/>
      <c r="AV104" s="191"/>
      <c r="AW104" s="191"/>
      <c r="AX104" s="191"/>
      <c r="AY104" s="191"/>
      <c r="AZ104" s="191"/>
      <c r="BA104" s="191"/>
      <c r="BB104" s="191"/>
      <c r="BC104" s="191"/>
      <c r="BD104" s="191"/>
      <c r="BE104" s="191"/>
      <c r="BF104" s="191"/>
      <c r="BG104" s="191"/>
    </row>
    <row r="105" spans="1:59">
      <c r="A105">
        <v>65</v>
      </c>
      <c r="B105" s="1041" t="s">
        <v>1087</v>
      </c>
      <c r="C105" s="1041">
        <v>11.63</v>
      </c>
      <c r="D105" s="1016"/>
      <c r="E105" s="1017">
        <f t="shared" si="4"/>
        <v>755.24</v>
      </c>
      <c r="F105" s="1018">
        <f t="shared" si="0"/>
        <v>-755.24</v>
      </c>
      <c r="G105" s="1018">
        <f t="shared" si="1"/>
        <v>-743.61</v>
      </c>
      <c r="H105" s="1019"/>
      <c r="I105" s="1017">
        <f t="shared" si="3"/>
        <v>5.6080938839495724</v>
      </c>
      <c r="J105" s="191"/>
      <c r="K105" s="191"/>
      <c r="L105" s="191"/>
      <c r="M105" s="191"/>
      <c r="N105" s="191"/>
      <c r="O105" s="191"/>
      <c r="P105" s="191"/>
      <c r="Q105" s="191"/>
      <c r="R105" s="191"/>
      <c r="S105" s="191"/>
      <c r="T105" s="191"/>
      <c r="U105" s="191"/>
      <c r="V105" s="191"/>
      <c r="W105" s="191"/>
      <c r="X105" s="191"/>
      <c r="Y105" s="191"/>
      <c r="Z105" s="191"/>
      <c r="AA105" s="191"/>
      <c r="AB105" s="191"/>
      <c r="AC105" s="191"/>
      <c r="AD105" s="191"/>
      <c r="AE105" s="191"/>
      <c r="AF105" s="191"/>
      <c r="AG105" s="191"/>
      <c r="AH105" s="191"/>
      <c r="AI105" s="191"/>
      <c r="AJ105" s="191"/>
      <c r="AK105" s="191"/>
      <c r="AL105" s="191"/>
      <c r="AM105" s="191"/>
      <c r="AN105" s="191"/>
      <c r="AO105" s="191"/>
      <c r="AP105" s="191"/>
      <c r="AQ105" s="191"/>
      <c r="AR105" s="191"/>
      <c r="AS105" s="191"/>
      <c r="AT105" s="191"/>
      <c r="AU105" s="191"/>
      <c r="AV105" s="191"/>
      <c r="AW105" s="191"/>
      <c r="AX105" s="191"/>
      <c r="AY105" s="191"/>
      <c r="AZ105" s="191"/>
      <c r="BA105" s="191"/>
      <c r="BB105" s="191"/>
      <c r="BC105" s="191"/>
      <c r="BD105" s="191"/>
      <c r="BE105" s="191"/>
      <c r="BF105" s="191"/>
      <c r="BG105" s="191"/>
    </row>
    <row r="106" spans="1:59">
      <c r="A106">
        <v>66</v>
      </c>
      <c r="B106" s="1041" t="s">
        <v>1087</v>
      </c>
      <c r="C106" s="1041">
        <v>11.35</v>
      </c>
      <c r="D106" s="1016"/>
      <c r="E106" s="1017">
        <f>IF(C106="","",IF(D106="O",E105,E105+C106))</f>
        <v>766.59</v>
      </c>
      <c r="F106" s="1018">
        <f t="shared" ref="F106:F164" si="5">IF(E106="","",$G$41-E106)</f>
        <v>-766.59</v>
      </c>
      <c r="G106" s="1018">
        <f t="shared" si="1"/>
        <v>-755.24</v>
      </c>
      <c r="H106" s="1019"/>
      <c r="I106" s="1017">
        <f t="shared" si="3"/>
        <v>5.6964538456120897</v>
      </c>
      <c r="J106" s="191"/>
      <c r="K106" s="191"/>
      <c r="L106" s="191"/>
      <c r="M106" s="191"/>
      <c r="N106" s="191"/>
      <c r="O106" s="191"/>
      <c r="P106" s="191"/>
      <c r="Q106" s="191"/>
      <c r="R106" s="191"/>
      <c r="S106" s="191"/>
      <c r="T106" s="191"/>
      <c r="U106" s="191"/>
      <c r="V106" s="191"/>
      <c r="W106" s="191"/>
      <c r="X106" s="191"/>
      <c r="Y106" s="191"/>
      <c r="Z106" s="191"/>
      <c r="AA106" s="191"/>
      <c r="AB106" s="191"/>
      <c r="AC106" s="191"/>
      <c r="AD106" s="191"/>
      <c r="AE106" s="191"/>
      <c r="AF106" s="191"/>
      <c r="AG106" s="191"/>
      <c r="AH106" s="191"/>
      <c r="AI106" s="191"/>
      <c r="AJ106" s="191"/>
      <c r="AK106" s="191"/>
      <c r="AL106" s="191"/>
      <c r="AM106" s="191"/>
      <c r="AN106" s="191"/>
      <c r="AO106" s="191"/>
      <c r="AP106" s="191"/>
      <c r="AQ106" s="191"/>
      <c r="AR106" s="191"/>
      <c r="AS106" s="191"/>
      <c r="AT106" s="191"/>
      <c r="AU106" s="191"/>
      <c r="AV106" s="191"/>
      <c r="AW106" s="191"/>
      <c r="AX106" s="191"/>
      <c r="AY106" s="191"/>
      <c r="AZ106" s="191"/>
      <c r="BA106" s="191"/>
      <c r="BB106" s="191"/>
      <c r="BC106" s="191"/>
      <c r="BD106" s="191"/>
      <c r="BE106" s="191"/>
      <c r="BF106" s="191"/>
      <c r="BG106" s="191"/>
    </row>
    <row r="107" spans="1:59">
      <c r="A107">
        <v>67</v>
      </c>
      <c r="B107" s="1041" t="s">
        <v>1087</v>
      </c>
      <c r="C107" s="1041">
        <v>11.62</v>
      </c>
      <c r="D107" s="1016"/>
      <c r="E107" s="1017">
        <f t="shared" ref="E107:E164" si="6">IF(C107="","",IF(D107="O",E106,E106+C107))</f>
        <v>778.21</v>
      </c>
      <c r="F107" s="1018">
        <f t="shared" si="5"/>
        <v>-778.21</v>
      </c>
      <c r="G107" s="1018">
        <f t="shared" ref="G107:G164" si="7">IF(E107="","",$G$41-E106)</f>
        <v>-766.59</v>
      </c>
      <c r="H107" s="1019"/>
      <c r="I107" s="1017">
        <f t="shared" si="3"/>
        <v>5.7869157623097509</v>
      </c>
      <c r="J107" s="191"/>
      <c r="K107" s="191"/>
      <c r="L107" s="191"/>
      <c r="M107" s="191"/>
      <c r="N107" s="191"/>
      <c r="O107" s="191"/>
      <c r="P107" s="191"/>
      <c r="Q107" s="191"/>
      <c r="R107" s="191"/>
      <c r="S107" s="191"/>
      <c r="T107" s="191"/>
      <c r="U107" s="191"/>
      <c r="V107" s="191"/>
      <c r="W107" s="191"/>
      <c r="X107" s="191"/>
      <c r="Y107" s="191"/>
      <c r="Z107" s="191"/>
      <c r="AA107" s="191"/>
      <c r="AB107" s="191"/>
      <c r="AC107" s="191"/>
      <c r="AD107" s="191"/>
      <c r="AE107" s="191"/>
      <c r="AF107" s="191"/>
      <c r="AG107" s="191"/>
      <c r="AH107" s="191"/>
      <c r="AI107" s="191"/>
      <c r="AJ107" s="191"/>
      <c r="AK107" s="191"/>
      <c r="AL107" s="191"/>
      <c r="AM107" s="191"/>
      <c r="AN107" s="191"/>
      <c r="AO107" s="191"/>
      <c r="AP107" s="191"/>
      <c r="AQ107" s="191"/>
      <c r="AR107" s="191"/>
      <c r="AS107" s="191"/>
      <c r="AT107" s="191"/>
      <c r="AU107" s="191"/>
      <c r="AV107" s="191"/>
      <c r="AW107" s="191"/>
      <c r="AX107" s="191"/>
      <c r="AY107" s="191"/>
      <c r="AZ107" s="191"/>
      <c r="BA107" s="191"/>
      <c r="BB107" s="191"/>
      <c r="BC107" s="191"/>
      <c r="BD107" s="191"/>
      <c r="BE107" s="191"/>
      <c r="BF107" s="191"/>
      <c r="BG107" s="191"/>
    </row>
    <row r="108" spans="1:59">
      <c r="A108">
        <v>68</v>
      </c>
      <c r="B108" s="1041" t="s">
        <v>1087</v>
      </c>
      <c r="C108" s="1041">
        <v>11.63</v>
      </c>
      <c r="D108" s="1016"/>
      <c r="E108" s="1017">
        <f t="shared" si="6"/>
        <v>789.84</v>
      </c>
      <c r="F108" s="1018">
        <f t="shared" si="5"/>
        <v>-789.84</v>
      </c>
      <c r="G108" s="1018">
        <f t="shared" si="7"/>
        <v>-778.21</v>
      </c>
      <c r="H108" s="1019"/>
      <c r="I108" s="1017">
        <f t="shared" si="3"/>
        <v>5.8774555291938988</v>
      </c>
      <c r="J108" s="191"/>
      <c r="K108" s="191"/>
      <c r="L108" s="191"/>
      <c r="M108" s="191"/>
      <c r="N108" s="191"/>
      <c r="O108" s="191"/>
      <c r="P108" s="191"/>
      <c r="Q108" s="191"/>
      <c r="R108" s="191"/>
      <c r="S108" s="191"/>
      <c r="T108" s="191"/>
      <c r="U108" s="191"/>
      <c r="V108" s="191"/>
      <c r="W108" s="191"/>
      <c r="X108" s="191"/>
      <c r="Y108" s="191"/>
      <c r="Z108" s="191"/>
      <c r="AA108" s="191"/>
      <c r="AB108" s="191"/>
      <c r="AC108" s="191"/>
      <c r="AD108" s="191"/>
      <c r="AE108" s="191"/>
      <c r="AF108" s="191"/>
      <c r="AG108" s="191"/>
      <c r="AH108" s="191"/>
      <c r="AI108" s="191"/>
      <c r="AJ108" s="191"/>
      <c r="AK108" s="191"/>
      <c r="AL108" s="191"/>
      <c r="AM108" s="191"/>
      <c r="AN108" s="191"/>
      <c r="AO108" s="191"/>
      <c r="AP108" s="191"/>
      <c r="AQ108" s="191"/>
      <c r="AR108" s="191"/>
      <c r="AS108" s="191"/>
      <c r="AT108" s="191"/>
      <c r="AU108" s="191"/>
      <c r="AV108" s="191"/>
      <c r="AW108" s="191"/>
      <c r="AX108" s="191"/>
      <c r="AY108" s="191"/>
      <c r="AZ108" s="191"/>
      <c r="BA108" s="191"/>
      <c r="BB108" s="191"/>
      <c r="BC108" s="191"/>
      <c r="BD108" s="191"/>
      <c r="BE108" s="191"/>
      <c r="BF108" s="191"/>
      <c r="BG108" s="191"/>
    </row>
    <row r="109" spans="1:59">
      <c r="A109">
        <v>69</v>
      </c>
      <c r="B109" s="1041" t="s">
        <v>1087</v>
      </c>
      <c r="C109" s="1041">
        <v>11.62</v>
      </c>
      <c r="D109" s="1016"/>
      <c r="E109" s="1017">
        <f t="shared" si="6"/>
        <v>801.46</v>
      </c>
      <c r="F109" s="1018">
        <f t="shared" si="5"/>
        <v>-801.46</v>
      </c>
      <c r="G109" s="1018">
        <f t="shared" si="7"/>
        <v>-789.84</v>
      </c>
      <c r="H109" s="1019"/>
      <c r="I109" s="1017">
        <f t="shared" ref="I109:I164" si="8">IF(C109="","",IF(D109="O",I108,$C$12*C109+I108))</f>
        <v>5.96791744589156</v>
      </c>
      <c r="J109" s="191"/>
      <c r="K109" s="191"/>
      <c r="L109" s="191"/>
      <c r="M109" s="191"/>
      <c r="N109" s="191"/>
      <c r="O109" s="191"/>
      <c r="P109" s="191"/>
      <c r="Q109" s="191"/>
      <c r="R109" s="191"/>
      <c r="S109" s="191"/>
      <c r="T109" s="191"/>
      <c r="U109" s="191"/>
      <c r="V109" s="191"/>
      <c r="W109" s="191"/>
      <c r="X109" s="191"/>
      <c r="Y109" s="191"/>
      <c r="Z109" s="191"/>
      <c r="AA109" s="191"/>
      <c r="AB109" s="191"/>
      <c r="AC109" s="191"/>
      <c r="AD109" s="191"/>
      <c r="AE109" s="191"/>
      <c r="AF109" s="191"/>
      <c r="AG109" s="191"/>
      <c r="AH109" s="191"/>
      <c r="AI109" s="191"/>
      <c r="AJ109" s="191"/>
      <c r="AK109" s="191"/>
      <c r="AL109" s="191"/>
      <c r="AM109" s="191"/>
      <c r="AN109" s="191"/>
      <c r="AO109" s="191"/>
      <c r="AP109" s="191"/>
      <c r="AQ109" s="191"/>
      <c r="AR109" s="191"/>
      <c r="AS109" s="191"/>
      <c r="AT109" s="191"/>
      <c r="AU109" s="191"/>
      <c r="AV109" s="191"/>
      <c r="AW109" s="191"/>
      <c r="AX109" s="191"/>
      <c r="AY109" s="191"/>
      <c r="AZ109" s="191"/>
      <c r="BA109" s="191"/>
      <c r="BB109" s="191"/>
      <c r="BC109" s="191"/>
      <c r="BD109" s="191"/>
      <c r="BE109" s="191"/>
      <c r="BF109" s="191"/>
      <c r="BG109" s="191"/>
    </row>
    <row r="110" spans="1:59">
      <c r="A110">
        <v>70</v>
      </c>
      <c r="B110" s="1041" t="s">
        <v>1087</v>
      </c>
      <c r="C110" s="1041">
        <v>11.62</v>
      </c>
      <c r="D110" s="1016"/>
      <c r="E110" s="1017">
        <f t="shared" si="6"/>
        <v>813.08</v>
      </c>
      <c r="F110" s="1018">
        <f t="shared" si="5"/>
        <v>-813.08</v>
      </c>
      <c r="G110" s="1018">
        <f t="shared" si="7"/>
        <v>-801.46</v>
      </c>
      <c r="H110" s="1019"/>
      <c r="I110" s="1017">
        <f t="shared" si="8"/>
        <v>6.0583793625892213</v>
      </c>
      <c r="J110" s="191"/>
      <c r="K110" s="191"/>
      <c r="L110" s="191"/>
      <c r="M110" s="191"/>
      <c r="N110" s="191"/>
      <c r="O110" s="191"/>
      <c r="P110" s="191"/>
      <c r="Q110" s="191"/>
      <c r="R110" s="191"/>
      <c r="S110" s="191"/>
      <c r="T110" s="191"/>
      <c r="U110" s="191"/>
      <c r="V110" s="191"/>
      <c r="W110" s="191"/>
      <c r="X110" s="191"/>
      <c r="Y110" s="191"/>
      <c r="Z110" s="191"/>
      <c r="AA110" s="191"/>
      <c r="AB110" s="191"/>
      <c r="AC110" s="191"/>
      <c r="AD110" s="191"/>
      <c r="AE110" s="191"/>
      <c r="AF110" s="191"/>
      <c r="AG110" s="191"/>
      <c r="AH110" s="191"/>
      <c r="AI110" s="191"/>
      <c r="AJ110" s="191"/>
      <c r="AK110" s="191"/>
      <c r="AL110" s="191"/>
      <c r="AM110" s="191"/>
      <c r="AN110" s="191"/>
      <c r="AO110" s="191"/>
      <c r="AP110" s="191"/>
      <c r="AQ110" s="191"/>
      <c r="AR110" s="191"/>
      <c r="AS110" s="191"/>
      <c r="AT110" s="191"/>
      <c r="AU110" s="191"/>
      <c r="AV110" s="191"/>
      <c r="AW110" s="191"/>
      <c r="AX110" s="191"/>
      <c r="AY110" s="191"/>
      <c r="AZ110" s="191"/>
      <c r="BA110" s="191"/>
      <c r="BB110" s="191"/>
      <c r="BC110" s="191"/>
      <c r="BD110" s="191"/>
      <c r="BE110" s="191"/>
      <c r="BF110" s="191"/>
      <c r="BG110" s="191"/>
    </row>
    <row r="111" spans="1:59">
      <c r="A111">
        <v>71</v>
      </c>
      <c r="B111" s="1041" t="s">
        <v>1087</v>
      </c>
      <c r="C111" s="1041">
        <v>11.62</v>
      </c>
      <c r="D111" s="1016"/>
      <c r="E111" s="1017">
        <f t="shared" si="6"/>
        <v>824.7</v>
      </c>
      <c r="F111" s="1018">
        <f t="shared" si="5"/>
        <v>-824.7</v>
      </c>
      <c r="G111" s="1018">
        <f t="shared" si="7"/>
        <v>-813.08</v>
      </c>
      <c r="H111" s="1019"/>
      <c r="I111" s="1017">
        <f t="shared" si="8"/>
        <v>6.1488412792868825</v>
      </c>
      <c r="J111" s="191"/>
      <c r="K111" s="191"/>
      <c r="L111" s="191"/>
      <c r="M111" s="191"/>
      <c r="N111" s="191"/>
      <c r="O111" s="191"/>
      <c r="P111" s="191"/>
      <c r="Q111" s="191"/>
      <c r="R111" s="191"/>
      <c r="S111" s="191"/>
      <c r="T111" s="191"/>
      <c r="U111" s="191"/>
      <c r="V111" s="191"/>
      <c r="W111" s="191"/>
      <c r="X111" s="191"/>
      <c r="Y111" s="191"/>
      <c r="Z111" s="191"/>
      <c r="AA111" s="191"/>
      <c r="AB111" s="191"/>
      <c r="AC111" s="191"/>
      <c r="AD111" s="191"/>
      <c r="AE111" s="191"/>
      <c r="AF111" s="191"/>
      <c r="AG111" s="191"/>
      <c r="AH111" s="191"/>
      <c r="AI111" s="191"/>
      <c r="AJ111" s="191"/>
      <c r="AK111" s="191"/>
      <c r="AL111" s="191"/>
      <c r="AM111" s="191"/>
      <c r="AN111" s="191"/>
      <c r="AO111" s="191"/>
      <c r="AP111" s="191"/>
      <c r="AQ111" s="191"/>
      <c r="AR111" s="191"/>
      <c r="AS111" s="191"/>
      <c r="AT111" s="191"/>
      <c r="AU111" s="191"/>
      <c r="AV111" s="191"/>
      <c r="AW111" s="191"/>
      <c r="AX111" s="191"/>
      <c r="AY111" s="191"/>
      <c r="AZ111" s="191"/>
      <c r="BA111" s="191"/>
      <c r="BB111" s="191"/>
      <c r="BC111" s="191"/>
      <c r="BD111" s="191"/>
      <c r="BE111" s="191"/>
      <c r="BF111" s="191"/>
      <c r="BG111" s="191"/>
    </row>
    <row r="112" spans="1:59">
      <c r="A112">
        <v>72</v>
      </c>
      <c r="B112" s="1041" t="s">
        <v>1087</v>
      </c>
      <c r="C112" s="1041">
        <v>11.62</v>
      </c>
      <c r="D112" s="1016"/>
      <c r="E112" s="1017">
        <f t="shared" si="6"/>
        <v>836.32</v>
      </c>
      <c r="F112" s="1018">
        <f t="shared" si="5"/>
        <v>-836.32</v>
      </c>
      <c r="G112" s="1018">
        <f t="shared" si="7"/>
        <v>-824.7</v>
      </c>
      <c r="H112" s="1019"/>
      <c r="I112" s="1017">
        <f t="shared" si="8"/>
        <v>6.2393031959845437</v>
      </c>
      <c r="J112" s="191"/>
      <c r="K112" s="191"/>
      <c r="L112" s="191"/>
      <c r="M112" s="191"/>
      <c r="N112" s="191"/>
      <c r="O112" s="191"/>
      <c r="P112" s="191"/>
      <c r="Q112" s="191"/>
      <c r="R112" s="191"/>
      <c r="S112" s="191"/>
      <c r="T112" s="191"/>
      <c r="U112" s="191"/>
      <c r="V112" s="191"/>
      <c r="W112" s="191"/>
      <c r="X112" s="191"/>
      <c r="Y112" s="191"/>
      <c r="Z112" s="191"/>
      <c r="AA112" s="191"/>
      <c r="AB112" s="191"/>
      <c r="AC112" s="191"/>
      <c r="AD112" s="191"/>
      <c r="AE112" s="191"/>
      <c r="AF112" s="191"/>
      <c r="AG112" s="191"/>
      <c r="AH112" s="191"/>
      <c r="AI112" s="191"/>
      <c r="AJ112" s="191"/>
      <c r="AK112" s="191"/>
      <c r="AL112" s="191"/>
      <c r="AM112" s="191"/>
      <c r="AN112" s="191"/>
      <c r="AO112" s="191"/>
      <c r="AP112" s="191"/>
      <c r="AQ112" s="191"/>
      <c r="AR112" s="191"/>
      <c r="AS112" s="191"/>
      <c r="AT112" s="191"/>
      <c r="AU112" s="191"/>
      <c r="AV112" s="191"/>
      <c r="AW112" s="191"/>
      <c r="AX112" s="191"/>
      <c r="AY112" s="191"/>
      <c r="AZ112" s="191"/>
      <c r="BA112" s="191"/>
      <c r="BB112" s="191"/>
      <c r="BC112" s="191"/>
      <c r="BD112" s="191"/>
      <c r="BE112" s="191"/>
      <c r="BF112" s="191"/>
      <c r="BG112" s="191"/>
    </row>
    <row r="113" spans="1:59">
      <c r="A113">
        <v>73</v>
      </c>
      <c r="B113" s="1041" t="s">
        <v>1087</v>
      </c>
      <c r="C113" s="1041">
        <v>11.62</v>
      </c>
      <c r="D113" s="1016"/>
      <c r="E113" s="1017">
        <f t="shared" si="6"/>
        <v>847.94</v>
      </c>
      <c r="F113" s="1018">
        <f t="shared" si="5"/>
        <v>-847.94</v>
      </c>
      <c r="G113" s="1018">
        <f t="shared" si="7"/>
        <v>-836.32</v>
      </c>
      <c r="H113" s="1019"/>
      <c r="I113" s="1017">
        <f t="shared" si="8"/>
        <v>6.329765112682205</v>
      </c>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c r="AR113" s="191"/>
      <c r="AS113" s="191"/>
      <c r="AT113" s="191"/>
      <c r="AU113" s="191"/>
      <c r="AV113" s="191"/>
      <c r="AW113" s="191"/>
      <c r="AX113" s="191"/>
      <c r="AY113" s="191"/>
      <c r="AZ113" s="191"/>
      <c r="BA113" s="191"/>
      <c r="BB113" s="191"/>
      <c r="BC113" s="191"/>
      <c r="BD113" s="191"/>
      <c r="BE113" s="191"/>
      <c r="BF113" s="191"/>
      <c r="BG113" s="191"/>
    </row>
    <row r="114" spans="1:59">
      <c r="A114">
        <v>74</v>
      </c>
      <c r="B114" s="1041" t="s">
        <v>1087</v>
      </c>
      <c r="C114" s="1041">
        <v>11.63</v>
      </c>
      <c r="D114" s="1016"/>
      <c r="E114" s="1017">
        <f t="shared" si="6"/>
        <v>859.57</v>
      </c>
      <c r="F114" s="1018">
        <f t="shared" si="5"/>
        <v>-859.57</v>
      </c>
      <c r="G114" s="1018">
        <f t="shared" si="7"/>
        <v>-847.94</v>
      </c>
      <c r="H114" s="1019"/>
      <c r="I114" s="1017">
        <f t="shared" si="8"/>
        <v>6.4203048795663529</v>
      </c>
      <c r="J114" s="191"/>
      <c r="K114" s="191"/>
      <c r="L114" s="191"/>
      <c r="M114" s="191"/>
      <c r="N114" s="191"/>
      <c r="O114" s="191"/>
      <c r="P114" s="191"/>
      <c r="Q114" s="191"/>
      <c r="R114" s="191"/>
      <c r="S114" s="191"/>
      <c r="T114" s="191"/>
      <c r="U114" s="191"/>
      <c r="V114" s="191"/>
      <c r="W114" s="191"/>
      <c r="X114" s="191"/>
      <c r="Y114" s="191"/>
      <c r="Z114" s="191"/>
      <c r="AA114" s="191"/>
      <c r="AB114" s="191"/>
      <c r="AC114" s="191"/>
      <c r="AD114" s="191"/>
      <c r="AE114" s="191"/>
      <c r="AF114" s="191"/>
      <c r="AG114" s="191"/>
      <c r="AH114" s="191"/>
      <c r="AI114" s="191"/>
      <c r="AJ114" s="191"/>
      <c r="AK114" s="191"/>
      <c r="AL114" s="191"/>
      <c r="AM114" s="191"/>
      <c r="AN114" s="191"/>
      <c r="AO114" s="191"/>
      <c r="AP114" s="191"/>
      <c r="AQ114" s="191"/>
      <c r="AR114" s="191"/>
      <c r="AS114" s="191"/>
      <c r="AT114" s="191"/>
      <c r="AU114" s="191"/>
      <c r="AV114" s="191"/>
      <c r="AW114" s="191"/>
      <c r="AX114" s="191"/>
      <c r="AY114" s="191"/>
      <c r="AZ114" s="191"/>
      <c r="BA114" s="191"/>
      <c r="BB114" s="191"/>
      <c r="BC114" s="191"/>
      <c r="BD114" s="191"/>
      <c r="BE114" s="191"/>
      <c r="BF114" s="191"/>
      <c r="BG114" s="191"/>
    </row>
    <row r="115" spans="1:59">
      <c r="A115">
        <v>75</v>
      </c>
      <c r="B115" s="1041" t="s">
        <v>1087</v>
      </c>
      <c r="C115" s="1041">
        <v>11.63</v>
      </c>
      <c r="D115" s="1016"/>
      <c r="E115" s="1017">
        <f t="shared" si="6"/>
        <v>871.2</v>
      </c>
      <c r="F115" s="1018">
        <f t="shared" si="5"/>
        <v>-871.2</v>
      </c>
      <c r="G115" s="1018">
        <f t="shared" si="7"/>
        <v>-859.57</v>
      </c>
      <c r="H115" s="1019"/>
      <c r="I115" s="1017">
        <f t="shared" si="8"/>
        <v>6.5108446464505008</v>
      </c>
      <c r="J115" s="191"/>
      <c r="K115" s="191"/>
      <c r="L115" s="191"/>
      <c r="M115" s="191"/>
      <c r="N115" s="191"/>
      <c r="O115" s="191"/>
      <c r="P115" s="191"/>
      <c r="Q115" s="191"/>
      <c r="R115" s="191"/>
      <c r="S115" s="191"/>
      <c r="T115" s="191"/>
      <c r="U115" s="191"/>
      <c r="V115" s="191"/>
      <c r="W115" s="191"/>
      <c r="X115" s="191"/>
      <c r="Y115" s="191"/>
      <c r="Z115" s="191"/>
      <c r="AA115" s="191"/>
      <c r="AB115" s="191"/>
      <c r="AC115" s="191"/>
      <c r="AD115" s="191"/>
      <c r="AE115" s="191"/>
      <c r="AF115" s="191"/>
      <c r="AG115" s="191"/>
      <c r="AH115" s="191"/>
      <c r="AI115" s="191"/>
      <c r="AJ115" s="191"/>
      <c r="AK115" s="191"/>
      <c r="AL115" s="191"/>
      <c r="AM115" s="191"/>
      <c r="AN115" s="191"/>
      <c r="AO115" s="191"/>
      <c r="AP115" s="191"/>
      <c r="AQ115" s="191"/>
      <c r="AR115" s="191"/>
      <c r="AS115" s="191"/>
      <c r="AT115" s="191"/>
      <c r="AU115" s="191"/>
      <c r="AV115" s="191"/>
      <c r="AW115" s="191"/>
      <c r="AX115" s="191"/>
      <c r="AY115" s="191"/>
      <c r="AZ115" s="191"/>
      <c r="BA115" s="191"/>
      <c r="BB115" s="191"/>
      <c r="BC115" s="191"/>
      <c r="BD115" s="191"/>
      <c r="BE115" s="191"/>
      <c r="BF115" s="191"/>
      <c r="BG115" s="191"/>
    </row>
    <row r="116" spans="1:59">
      <c r="A116">
        <v>76</v>
      </c>
      <c r="B116" s="1041" t="s">
        <v>1087</v>
      </c>
      <c r="C116" s="1041">
        <v>11.62</v>
      </c>
      <c r="D116" s="1016"/>
      <c r="E116" s="1017">
        <f t="shared" si="6"/>
        <v>882.82</v>
      </c>
      <c r="F116" s="1018">
        <f t="shared" si="5"/>
        <v>-882.82</v>
      </c>
      <c r="G116" s="1018">
        <f t="shared" si="7"/>
        <v>-871.2</v>
      </c>
      <c r="H116" s="1019"/>
      <c r="I116" s="1017">
        <f t="shared" si="8"/>
        <v>6.601306563148162</v>
      </c>
      <c r="J116" s="191"/>
      <c r="K116" s="191"/>
      <c r="L116" s="191"/>
      <c r="M116" s="191"/>
      <c r="N116" s="191"/>
      <c r="O116" s="191"/>
      <c r="P116" s="191"/>
      <c r="Q116" s="191"/>
      <c r="R116" s="191"/>
      <c r="S116" s="191"/>
      <c r="T116" s="191"/>
      <c r="U116" s="191"/>
      <c r="V116" s="191"/>
      <c r="W116" s="191"/>
      <c r="X116" s="191"/>
      <c r="Y116" s="191"/>
      <c r="Z116" s="191"/>
      <c r="AA116" s="191"/>
      <c r="AB116" s="191"/>
      <c r="AC116" s="191"/>
      <c r="AD116" s="191"/>
      <c r="AE116" s="191"/>
      <c r="AF116" s="191"/>
      <c r="AG116" s="191"/>
      <c r="AH116" s="191"/>
      <c r="AI116" s="191"/>
      <c r="AJ116" s="191"/>
      <c r="AK116" s="191"/>
      <c r="AL116" s="191"/>
      <c r="AM116" s="191"/>
      <c r="AN116" s="191"/>
      <c r="AO116" s="191"/>
      <c r="AP116" s="191"/>
      <c r="AQ116" s="191"/>
      <c r="AR116" s="191"/>
      <c r="AS116" s="191"/>
      <c r="AT116" s="191"/>
      <c r="AU116" s="191"/>
      <c r="AV116" s="191"/>
      <c r="AW116" s="191"/>
      <c r="AX116" s="191"/>
      <c r="AY116" s="191"/>
      <c r="AZ116" s="191"/>
      <c r="BA116" s="191"/>
      <c r="BB116" s="191"/>
      <c r="BC116" s="191"/>
      <c r="BD116" s="191"/>
      <c r="BE116" s="191"/>
      <c r="BF116" s="191"/>
      <c r="BG116" s="191"/>
    </row>
    <row r="117" spans="1:59">
      <c r="A117">
        <v>77</v>
      </c>
      <c r="B117" s="1041" t="s">
        <v>1087</v>
      </c>
      <c r="C117" s="1041">
        <v>11.62</v>
      </c>
      <c r="D117" s="1016"/>
      <c r="E117" s="1017">
        <f t="shared" si="6"/>
        <v>894.44</v>
      </c>
      <c r="F117" s="1018">
        <f t="shared" si="5"/>
        <v>-894.44</v>
      </c>
      <c r="G117" s="1018">
        <f t="shared" si="7"/>
        <v>-882.82</v>
      </c>
      <c r="H117" s="1019"/>
      <c r="I117" s="1017">
        <f t="shared" si="8"/>
        <v>6.6917684798458232</v>
      </c>
      <c r="J117" s="191"/>
      <c r="K117" s="191"/>
      <c r="L117" s="191"/>
      <c r="M117" s="191"/>
      <c r="N117" s="191"/>
      <c r="O117" s="191"/>
      <c r="P117" s="191"/>
      <c r="Q117" s="191"/>
      <c r="R117" s="191"/>
      <c r="S117" s="191"/>
      <c r="T117" s="191"/>
      <c r="U117" s="191"/>
      <c r="V117" s="191"/>
      <c r="W117" s="191"/>
      <c r="X117" s="191"/>
      <c r="Y117" s="191"/>
      <c r="Z117" s="191"/>
      <c r="AA117" s="191"/>
      <c r="AB117" s="191"/>
      <c r="AC117" s="191"/>
      <c r="AD117" s="191"/>
      <c r="AE117" s="191"/>
      <c r="AF117" s="191"/>
      <c r="AG117" s="191"/>
      <c r="AH117" s="191"/>
      <c r="AI117" s="191"/>
      <c r="AJ117" s="191"/>
      <c r="AK117" s="191"/>
      <c r="AL117" s="191"/>
      <c r="AM117" s="191"/>
      <c r="AN117" s="191"/>
      <c r="AO117" s="191"/>
      <c r="AP117" s="191"/>
      <c r="AQ117" s="191"/>
      <c r="AR117" s="191"/>
      <c r="AS117" s="191"/>
      <c r="AT117" s="191"/>
      <c r="AU117" s="191"/>
      <c r="AV117" s="191"/>
      <c r="AW117" s="191"/>
      <c r="AX117" s="191"/>
      <c r="AY117" s="191"/>
      <c r="AZ117" s="191"/>
      <c r="BA117" s="191"/>
      <c r="BB117" s="191"/>
      <c r="BC117" s="191"/>
      <c r="BD117" s="191"/>
      <c r="BE117" s="191"/>
      <c r="BF117" s="191"/>
      <c r="BG117" s="191"/>
    </row>
    <row r="118" spans="1:59">
      <c r="A118">
        <v>78</v>
      </c>
      <c r="B118" s="1041" t="s">
        <v>1087</v>
      </c>
      <c r="C118" s="1041">
        <v>11.62</v>
      </c>
      <c r="D118" s="1016"/>
      <c r="E118" s="1017">
        <f t="shared" si="6"/>
        <v>906.06000000000006</v>
      </c>
      <c r="F118" s="1018">
        <f t="shared" si="5"/>
        <v>-906.06000000000006</v>
      </c>
      <c r="G118" s="1018">
        <f t="shared" si="7"/>
        <v>-894.44</v>
      </c>
      <c r="H118" s="1019"/>
      <c r="I118" s="1017">
        <f t="shared" si="8"/>
        <v>6.7822303965434845</v>
      </c>
      <c r="J118" s="191"/>
      <c r="K118" s="191"/>
      <c r="L118" s="191"/>
      <c r="M118" s="191"/>
      <c r="N118" s="191"/>
      <c r="O118" s="191"/>
      <c r="P118" s="191"/>
      <c r="Q118" s="191"/>
      <c r="R118" s="191"/>
      <c r="S118" s="191"/>
      <c r="T118" s="191"/>
      <c r="U118" s="191"/>
      <c r="V118" s="191"/>
      <c r="W118" s="191"/>
      <c r="X118" s="191"/>
      <c r="Y118" s="191"/>
      <c r="Z118" s="191"/>
      <c r="AA118" s="191"/>
      <c r="AB118" s="191"/>
      <c r="AC118" s="191"/>
      <c r="AD118" s="191"/>
      <c r="AE118" s="191"/>
      <c r="AF118" s="191"/>
      <c r="AG118" s="191"/>
      <c r="AH118" s="191"/>
      <c r="AI118" s="191"/>
      <c r="AJ118" s="191"/>
      <c r="AK118" s="191"/>
      <c r="AL118" s="191"/>
      <c r="AM118" s="191"/>
      <c r="AN118" s="191"/>
      <c r="AO118" s="191"/>
      <c r="AP118" s="191"/>
      <c r="AQ118" s="191"/>
      <c r="AR118" s="191"/>
      <c r="AS118" s="191"/>
      <c r="AT118" s="191"/>
      <c r="AU118" s="191"/>
      <c r="AV118" s="191"/>
      <c r="AW118" s="191"/>
      <c r="AX118" s="191"/>
      <c r="AY118" s="191"/>
      <c r="AZ118" s="191"/>
      <c r="BA118" s="191"/>
      <c r="BB118" s="191"/>
      <c r="BC118" s="191"/>
      <c r="BD118" s="191"/>
      <c r="BE118" s="191"/>
      <c r="BF118" s="191"/>
      <c r="BG118" s="191"/>
    </row>
    <row r="119" spans="1:59">
      <c r="A119">
        <v>79</v>
      </c>
      <c r="B119" s="1041" t="s">
        <v>1087</v>
      </c>
      <c r="C119" s="1041">
        <v>11.63</v>
      </c>
      <c r="D119" s="1016"/>
      <c r="E119" s="1017">
        <f t="shared" si="6"/>
        <v>917.69</v>
      </c>
      <c r="F119" s="1018">
        <f t="shared" si="5"/>
        <v>-917.69</v>
      </c>
      <c r="G119" s="1018">
        <f t="shared" si="7"/>
        <v>-906.06000000000006</v>
      </c>
      <c r="H119" s="1019"/>
      <c r="I119" s="1017">
        <f t="shared" si="8"/>
        <v>6.8727701634276324</v>
      </c>
      <c r="J119" s="191"/>
      <c r="K119" s="191"/>
      <c r="L119" s="191"/>
      <c r="M119" s="191"/>
      <c r="N119" s="191"/>
      <c r="O119" s="191"/>
      <c r="P119" s="191"/>
      <c r="Q119" s="191"/>
      <c r="R119" s="191"/>
      <c r="S119" s="191"/>
      <c r="T119" s="191"/>
      <c r="U119" s="191"/>
      <c r="V119" s="191"/>
      <c r="W119" s="191"/>
      <c r="X119" s="191"/>
      <c r="Y119" s="191"/>
      <c r="Z119" s="191"/>
      <c r="AA119" s="191"/>
      <c r="AB119" s="191"/>
      <c r="AC119" s="191"/>
      <c r="AD119" s="191"/>
      <c r="AE119" s="191"/>
      <c r="AF119" s="191"/>
      <c r="AG119" s="191"/>
      <c r="AH119" s="191"/>
      <c r="AI119" s="191"/>
      <c r="AJ119" s="191"/>
      <c r="AK119" s="191"/>
      <c r="AL119" s="191"/>
      <c r="AM119" s="191"/>
      <c r="AN119" s="191"/>
      <c r="AO119" s="191"/>
      <c r="AP119" s="191"/>
      <c r="AQ119" s="191"/>
      <c r="AR119" s="191"/>
      <c r="AS119" s="191"/>
      <c r="AT119" s="191"/>
      <c r="AU119" s="191"/>
      <c r="AV119" s="191"/>
      <c r="AW119" s="191"/>
      <c r="AX119" s="191"/>
      <c r="AY119" s="191"/>
      <c r="AZ119" s="191"/>
      <c r="BA119" s="191"/>
      <c r="BB119" s="191"/>
      <c r="BC119" s="191"/>
      <c r="BD119" s="191"/>
      <c r="BE119" s="191"/>
      <c r="BF119" s="191"/>
      <c r="BG119" s="191"/>
    </row>
    <row r="120" spans="1:59">
      <c r="A120">
        <v>80</v>
      </c>
      <c r="B120" s="1041" t="s">
        <v>1087</v>
      </c>
      <c r="C120" s="1041">
        <v>11.63</v>
      </c>
      <c r="D120" s="1016"/>
      <c r="E120" s="1017">
        <f t="shared" si="6"/>
        <v>929.32</v>
      </c>
      <c r="F120" s="1018">
        <f t="shared" si="5"/>
        <v>-929.32</v>
      </c>
      <c r="G120" s="1018">
        <f t="shared" si="7"/>
        <v>-917.69</v>
      </c>
      <c r="H120" s="1019"/>
      <c r="I120" s="1017">
        <f t="shared" si="8"/>
        <v>6.9633099303117802</v>
      </c>
      <c r="J120" s="191"/>
      <c r="K120" s="191"/>
      <c r="L120" s="191"/>
      <c r="M120" s="191"/>
      <c r="N120" s="191"/>
      <c r="O120" s="191"/>
      <c r="P120" s="191"/>
      <c r="Q120" s="191"/>
      <c r="R120" s="191"/>
      <c r="S120" s="191"/>
      <c r="T120" s="191"/>
      <c r="U120" s="191"/>
      <c r="V120" s="191"/>
      <c r="W120" s="191"/>
      <c r="X120" s="191"/>
      <c r="Y120" s="191"/>
      <c r="Z120" s="191"/>
      <c r="AA120" s="191"/>
      <c r="AB120" s="191"/>
      <c r="AC120" s="191"/>
      <c r="AD120" s="191"/>
      <c r="AE120" s="191"/>
      <c r="AF120" s="191"/>
      <c r="AG120" s="191"/>
      <c r="AH120" s="191"/>
      <c r="AI120" s="191"/>
      <c r="AJ120" s="191"/>
      <c r="AK120" s="191"/>
      <c r="AL120" s="191"/>
      <c r="AM120" s="191"/>
      <c r="AN120" s="191"/>
      <c r="AO120" s="191"/>
      <c r="AP120" s="191"/>
      <c r="AQ120" s="191"/>
      <c r="AR120" s="191"/>
      <c r="AS120" s="191"/>
      <c r="AT120" s="191"/>
      <c r="AU120" s="191"/>
      <c r="AV120" s="191"/>
      <c r="AW120" s="191"/>
      <c r="AX120" s="191"/>
      <c r="AY120" s="191"/>
      <c r="AZ120" s="191"/>
      <c r="BA120" s="191"/>
      <c r="BB120" s="191"/>
      <c r="BC120" s="191"/>
      <c r="BD120" s="191"/>
      <c r="BE120" s="191"/>
      <c r="BF120" s="191"/>
      <c r="BG120" s="191"/>
    </row>
    <row r="121" spans="1:59">
      <c r="A121">
        <v>81</v>
      </c>
      <c r="B121" s="1041" t="s">
        <v>1087</v>
      </c>
      <c r="C121" s="1041">
        <v>11.33</v>
      </c>
      <c r="D121" s="1016"/>
      <c r="E121" s="1017">
        <f t="shared" si="6"/>
        <v>940.65000000000009</v>
      </c>
      <c r="F121" s="1018">
        <f t="shared" si="5"/>
        <v>-940.65000000000009</v>
      </c>
      <c r="G121" s="1018">
        <f t="shared" si="7"/>
        <v>-929.32</v>
      </c>
      <c r="H121" s="1019"/>
      <c r="I121" s="1017">
        <f t="shared" si="8"/>
        <v>7.0515141916013242</v>
      </c>
      <c r="J121" s="191"/>
      <c r="K121" s="191"/>
      <c r="L121" s="191"/>
      <c r="M121" s="191"/>
      <c r="N121" s="191"/>
      <c r="O121" s="191"/>
      <c r="P121" s="191"/>
      <c r="Q121" s="191"/>
      <c r="R121" s="191"/>
      <c r="S121" s="191"/>
      <c r="T121" s="191"/>
      <c r="U121" s="191"/>
      <c r="V121" s="191"/>
      <c r="W121" s="191"/>
      <c r="X121" s="191"/>
      <c r="Y121" s="191"/>
      <c r="Z121" s="191"/>
      <c r="AA121" s="191"/>
      <c r="AB121" s="191"/>
      <c r="AC121" s="191"/>
      <c r="AD121" s="191"/>
      <c r="AE121" s="191"/>
      <c r="AF121" s="191"/>
      <c r="AG121" s="191"/>
      <c r="AH121" s="191"/>
      <c r="AI121" s="191"/>
      <c r="AJ121" s="191"/>
      <c r="AK121" s="191"/>
      <c r="AL121" s="191"/>
      <c r="AM121" s="191"/>
      <c r="AN121" s="191"/>
      <c r="AO121" s="191"/>
      <c r="AP121" s="191"/>
      <c r="AQ121" s="191"/>
      <c r="AR121" s="191"/>
      <c r="AS121" s="191"/>
      <c r="AT121" s="191"/>
      <c r="AU121" s="191"/>
      <c r="AV121" s="191"/>
      <c r="AW121" s="191"/>
      <c r="AX121" s="191"/>
      <c r="AY121" s="191"/>
      <c r="AZ121" s="191"/>
      <c r="BA121" s="191"/>
      <c r="BB121" s="191"/>
      <c r="BC121" s="191"/>
      <c r="BD121" s="191"/>
      <c r="BE121" s="191"/>
      <c r="BF121" s="191"/>
      <c r="BG121" s="191"/>
    </row>
    <row r="122" spans="1:59">
      <c r="A122">
        <v>82</v>
      </c>
      <c r="B122" s="1041" t="s">
        <v>1087</v>
      </c>
      <c r="C122" s="1041">
        <v>11.62</v>
      </c>
      <c r="D122" s="1016"/>
      <c r="E122" s="1017">
        <f t="shared" si="6"/>
        <v>952.2700000000001</v>
      </c>
      <c r="F122" s="1018">
        <f t="shared" si="5"/>
        <v>-952.2700000000001</v>
      </c>
      <c r="G122" s="1018">
        <f t="shared" si="7"/>
        <v>-940.65000000000009</v>
      </c>
      <c r="H122" s="1019"/>
      <c r="I122" s="1017">
        <f t="shared" si="8"/>
        <v>7.1419761082989854</v>
      </c>
      <c r="J122" s="191"/>
      <c r="K122" s="191"/>
      <c r="L122" s="191"/>
      <c r="M122" s="191"/>
      <c r="N122" s="191"/>
      <c r="O122" s="191"/>
      <c r="P122" s="191"/>
      <c r="Q122" s="191"/>
      <c r="R122" s="191"/>
      <c r="S122" s="191"/>
      <c r="T122" s="191"/>
      <c r="U122" s="191"/>
      <c r="V122" s="191"/>
      <c r="W122" s="191"/>
      <c r="X122" s="191"/>
      <c r="Y122" s="191"/>
      <c r="Z122" s="191"/>
      <c r="AA122" s="191"/>
      <c r="AB122" s="191"/>
      <c r="AC122" s="191"/>
      <c r="AD122" s="191"/>
      <c r="AE122" s="191"/>
      <c r="AF122" s="191"/>
      <c r="AG122" s="191"/>
      <c r="AH122" s="191"/>
      <c r="AI122" s="191"/>
      <c r="AJ122" s="191"/>
      <c r="AK122" s="191"/>
      <c r="AL122" s="191"/>
      <c r="AM122" s="191"/>
      <c r="AN122" s="191"/>
      <c r="AO122" s="191"/>
      <c r="AP122" s="191"/>
      <c r="AQ122" s="191"/>
      <c r="AR122" s="191"/>
      <c r="AS122" s="191"/>
      <c r="AT122" s="191"/>
      <c r="AU122" s="191"/>
      <c r="AV122" s="191"/>
      <c r="AW122" s="191"/>
      <c r="AX122" s="191"/>
      <c r="AY122" s="191"/>
      <c r="AZ122" s="191"/>
      <c r="BA122" s="191"/>
      <c r="BB122" s="191"/>
      <c r="BC122" s="191"/>
      <c r="BD122" s="191"/>
      <c r="BE122" s="191"/>
      <c r="BF122" s="191"/>
      <c r="BG122" s="191"/>
    </row>
    <row r="123" spans="1:59">
      <c r="A123">
        <v>83</v>
      </c>
      <c r="B123" s="1041" t="s">
        <v>1087</v>
      </c>
      <c r="C123" s="1041">
        <v>11.63</v>
      </c>
      <c r="D123" s="1016"/>
      <c r="E123" s="1017">
        <f t="shared" si="6"/>
        <v>963.90000000000009</v>
      </c>
      <c r="F123" s="1018">
        <f t="shared" si="5"/>
        <v>-963.90000000000009</v>
      </c>
      <c r="G123" s="1018">
        <f t="shared" si="7"/>
        <v>-952.2700000000001</v>
      </c>
      <c r="H123" s="1019"/>
      <c r="I123" s="1017">
        <f t="shared" si="8"/>
        <v>7.2325158751831333</v>
      </c>
      <c r="J123" s="191"/>
      <c r="K123" s="191"/>
      <c r="L123" s="191"/>
      <c r="M123" s="191"/>
      <c r="N123" s="191"/>
      <c r="O123" s="191"/>
      <c r="P123" s="191"/>
      <c r="Q123" s="191"/>
      <c r="R123" s="191"/>
      <c r="S123" s="191"/>
      <c r="T123" s="191"/>
      <c r="U123" s="191"/>
      <c r="V123" s="191"/>
      <c r="W123" s="191"/>
      <c r="X123" s="191"/>
      <c r="Y123" s="191"/>
      <c r="Z123" s="191"/>
      <c r="AA123" s="191"/>
      <c r="AB123" s="191"/>
      <c r="AC123" s="191"/>
      <c r="AD123" s="191"/>
      <c r="AE123" s="191"/>
      <c r="AF123" s="191"/>
      <c r="AG123" s="191"/>
      <c r="AH123" s="191"/>
      <c r="AI123" s="191"/>
      <c r="AJ123" s="191"/>
      <c r="AK123" s="191"/>
      <c r="AL123" s="191"/>
      <c r="AM123" s="191"/>
      <c r="AN123" s="191"/>
      <c r="AO123" s="191"/>
      <c r="AP123" s="191"/>
      <c r="AQ123" s="191"/>
      <c r="AR123" s="191"/>
      <c r="AS123" s="191"/>
      <c r="AT123" s="191"/>
      <c r="AU123" s="191"/>
      <c r="AV123" s="191"/>
      <c r="AW123" s="191"/>
      <c r="AX123" s="191"/>
      <c r="AY123" s="191"/>
      <c r="AZ123" s="191"/>
      <c r="BA123" s="191"/>
      <c r="BB123" s="191"/>
      <c r="BC123" s="191"/>
      <c r="BD123" s="191"/>
      <c r="BE123" s="191"/>
      <c r="BF123" s="191"/>
      <c r="BG123" s="191"/>
    </row>
    <row r="124" spans="1:59">
      <c r="A124">
        <v>84</v>
      </c>
      <c r="B124" s="1041" t="s">
        <v>1087</v>
      </c>
      <c r="C124" s="1041">
        <v>11.62</v>
      </c>
      <c r="D124" s="1016"/>
      <c r="E124" s="1017">
        <f t="shared" si="6"/>
        <v>975.5200000000001</v>
      </c>
      <c r="F124" s="1018">
        <f t="shared" si="5"/>
        <v>-975.5200000000001</v>
      </c>
      <c r="G124" s="1018">
        <f t="shared" si="7"/>
        <v>-963.90000000000009</v>
      </c>
      <c r="H124" s="1019"/>
      <c r="I124" s="1017">
        <f t="shared" si="8"/>
        <v>7.3229777918807946</v>
      </c>
      <c r="J124" s="191"/>
      <c r="K124" s="191"/>
      <c r="L124" s="191"/>
      <c r="M124" s="191"/>
      <c r="N124" s="191"/>
      <c r="O124" s="191"/>
      <c r="P124" s="191"/>
      <c r="Q124" s="191"/>
      <c r="R124" s="191"/>
      <c r="S124" s="191"/>
      <c r="T124" s="191"/>
      <c r="U124" s="191"/>
      <c r="V124" s="191"/>
      <c r="W124" s="191"/>
      <c r="X124" s="191"/>
      <c r="Y124" s="191"/>
      <c r="Z124" s="191"/>
      <c r="AA124" s="191"/>
      <c r="AB124" s="191"/>
      <c r="AC124" s="191"/>
      <c r="AD124" s="191"/>
      <c r="AE124" s="191"/>
      <c r="AF124" s="191"/>
      <c r="AG124" s="191"/>
      <c r="AH124" s="191"/>
      <c r="AI124" s="191"/>
      <c r="AJ124" s="191"/>
      <c r="AK124" s="191"/>
      <c r="AL124" s="191"/>
      <c r="AM124" s="191"/>
      <c r="AN124" s="191"/>
      <c r="AO124" s="191"/>
      <c r="AP124" s="191"/>
      <c r="AQ124" s="191"/>
      <c r="AR124" s="191"/>
      <c r="AS124" s="191"/>
      <c r="AT124" s="191"/>
      <c r="AU124" s="191"/>
      <c r="AV124" s="191"/>
      <c r="AW124" s="191"/>
      <c r="AX124" s="191"/>
      <c r="AY124" s="191"/>
      <c r="AZ124" s="191"/>
      <c r="BA124" s="191"/>
      <c r="BB124" s="191"/>
      <c r="BC124" s="191"/>
      <c r="BD124" s="191"/>
      <c r="BE124" s="191"/>
      <c r="BF124" s="191"/>
      <c r="BG124" s="191"/>
    </row>
    <row r="125" spans="1:59">
      <c r="A125">
        <v>85</v>
      </c>
      <c r="B125" s="1041" t="s">
        <v>1087</v>
      </c>
      <c r="C125" s="1041">
        <v>11.62</v>
      </c>
      <c r="D125" s="1016"/>
      <c r="E125" s="1017">
        <f t="shared" si="6"/>
        <v>987.1400000000001</v>
      </c>
      <c r="F125" s="1018">
        <f t="shared" si="5"/>
        <v>-987.1400000000001</v>
      </c>
      <c r="G125" s="1018">
        <f t="shared" si="7"/>
        <v>-975.5200000000001</v>
      </c>
      <c r="H125" s="1019"/>
      <c r="I125" s="1017">
        <f t="shared" si="8"/>
        <v>7.4134397085784558</v>
      </c>
      <c r="J125" s="191"/>
      <c r="K125" s="191"/>
      <c r="L125" s="191"/>
      <c r="M125" s="191"/>
      <c r="N125" s="191"/>
      <c r="O125" s="191"/>
      <c r="P125" s="191"/>
      <c r="Q125" s="191"/>
      <c r="R125" s="191"/>
      <c r="S125" s="191"/>
      <c r="T125" s="191"/>
      <c r="U125" s="191"/>
      <c r="V125" s="191"/>
      <c r="W125" s="191"/>
      <c r="X125" s="191"/>
      <c r="Y125" s="191"/>
      <c r="Z125" s="191"/>
      <c r="AA125" s="191"/>
      <c r="AB125" s="191"/>
      <c r="AC125" s="191"/>
      <c r="AD125" s="191"/>
      <c r="AE125" s="191"/>
      <c r="AF125" s="191"/>
      <c r="AG125" s="191"/>
      <c r="AH125" s="191"/>
      <c r="AI125" s="191"/>
      <c r="AJ125" s="191"/>
      <c r="AK125" s="191"/>
      <c r="AL125" s="191"/>
      <c r="AM125" s="191"/>
      <c r="AN125" s="191"/>
      <c r="AO125" s="191"/>
      <c r="AP125" s="191"/>
      <c r="AQ125" s="191"/>
      <c r="AR125" s="191"/>
      <c r="AS125" s="191"/>
      <c r="AT125" s="191"/>
      <c r="AU125" s="191"/>
      <c r="AV125" s="191"/>
      <c r="AW125" s="191"/>
      <c r="AX125" s="191"/>
      <c r="AY125" s="191"/>
      <c r="AZ125" s="191"/>
      <c r="BA125" s="191"/>
      <c r="BB125" s="191"/>
      <c r="BC125" s="191"/>
      <c r="BD125" s="191"/>
      <c r="BE125" s="191"/>
      <c r="BF125" s="191"/>
      <c r="BG125" s="191"/>
    </row>
    <row r="126" spans="1:59">
      <c r="A126">
        <v>86</v>
      </c>
      <c r="B126" s="1041" t="s">
        <v>1087</v>
      </c>
      <c r="C126" s="1041">
        <v>11.62</v>
      </c>
      <c r="D126" s="1016"/>
      <c r="E126" s="1017">
        <f t="shared" si="6"/>
        <v>998.7600000000001</v>
      </c>
      <c r="F126" s="1018">
        <f t="shared" si="5"/>
        <v>-998.7600000000001</v>
      </c>
      <c r="G126" s="1018">
        <f t="shared" si="7"/>
        <v>-987.1400000000001</v>
      </c>
      <c r="H126" s="1019"/>
      <c r="I126" s="1017">
        <f t="shared" si="8"/>
        <v>7.503901625276117</v>
      </c>
      <c r="J126" s="191"/>
      <c r="K126" s="191"/>
      <c r="L126" s="191"/>
      <c r="M126" s="191"/>
      <c r="N126" s="191"/>
      <c r="O126" s="191"/>
      <c r="P126" s="191"/>
      <c r="Q126" s="191"/>
      <c r="R126" s="191"/>
      <c r="S126" s="191"/>
      <c r="T126" s="191"/>
      <c r="U126" s="191"/>
      <c r="V126" s="191"/>
      <c r="W126" s="191"/>
      <c r="X126" s="191"/>
      <c r="Y126" s="191"/>
      <c r="Z126" s="191"/>
      <c r="AA126" s="191"/>
      <c r="AB126" s="191"/>
      <c r="AC126" s="191"/>
      <c r="AD126" s="191"/>
      <c r="AE126" s="191"/>
      <c r="AF126" s="191"/>
      <c r="AG126" s="191"/>
      <c r="AH126" s="191"/>
      <c r="AI126" s="191"/>
      <c r="AJ126" s="191"/>
      <c r="AK126" s="191"/>
      <c r="AL126" s="191"/>
      <c r="AM126" s="191"/>
      <c r="AN126" s="191"/>
      <c r="AO126" s="191"/>
      <c r="AP126" s="191"/>
      <c r="AQ126" s="191"/>
      <c r="AR126" s="191"/>
      <c r="AS126" s="191"/>
      <c r="AT126" s="191"/>
      <c r="AU126" s="191"/>
      <c r="AV126" s="191"/>
      <c r="AW126" s="191"/>
      <c r="AX126" s="191"/>
      <c r="AY126" s="191"/>
      <c r="AZ126" s="191"/>
      <c r="BA126" s="191"/>
      <c r="BB126" s="191"/>
      <c r="BC126" s="191"/>
      <c r="BD126" s="191"/>
      <c r="BE126" s="191"/>
      <c r="BF126" s="191"/>
      <c r="BG126" s="191"/>
    </row>
    <row r="127" spans="1:59">
      <c r="A127">
        <v>87</v>
      </c>
      <c r="B127" s="1041" t="s">
        <v>1087</v>
      </c>
      <c r="C127" s="1041">
        <v>11.62</v>
      </c>
      <c r="D127" s="1016"/>
      <c r="E127" s="1017">
        <f t="shared" si="6"/>
        <v>1010.3800000000001</v>
      </c>
      <c r="F127" s="1018">
        <f t="shared" si="5"/>
        <v>-1010.3800000000001</v>
      </c>
      <c r="G127" s="1018">
        <f t="shared" si="7"/>
        <v>-998.7600000000001</v>
      </c>
      <c r="H127" s="1019"/>
      <c r="I127" s="1017">
        <f t="shared" si="8"/>
        <v>7.5943635419737783</v>
      </c>
      <c r="J127" s="191"/>
      <c r="K127" s="191"/>
      <c r="L127" s="191"/>
      <c r="M127" s="191"/>
      <c r="N127" s="191"/>
      <c r="O127" s="191"/>
      <c r="P127" s="191"/>
      <c r="Q127" s="191"/>
      <c r="R127" s="191"/>
      <c r="S127" s="191"/>
      <c r="T127" s="191"/>
      <c r="U127" s="191"/>
      <c r="V127" s="191"/>
      <c r="W127" s="191"/>
      <c r="X127" s="191"/>
      <c r="Y127" s="191"/>
      <c r="Z127" s="191"/>
      <c r="AA127" s="191"/>
      <c r="AB127" s="191"/>
      <c r="AC127" s="191"/>
      <c r="AD127" s="191"/>
      <c r="AE127" s="191"/>
      <c r="AF127" s="191"/>
      <c r="AG127" s="191"/>
      <c r="AH127" s="191"/>
      <c r="AI127" s="191"/>
      <c r="AJ127" s="191"/>
      <c r="AK127" s="191"/>
      <c r="AL127" s="191"/>
      <c r="AM127" s="191"/>
      <c r="AN127" s="191"/>
      <c r="AO127" s="191"/>
      <c r="AP127" s="191"/>
      <c r="AQ127" s="191"/>
      <c r="AR127" s="191"/>
      <c r="AS127" s="191"/>
      <c r="AT127" s="191"/>
      <c r="AU127" s="191"/>
      <c r="AV127" s="191"/>
      <c r="AW127" s="191"/>
      <c r="AX127" s="191"/>
      <c r="AY127" s="191"/>
      <c r="AZ127" s="191"/>
      <c r="BA127" s="191"/>
      <c r="BB127" s="191"/>
      <c r="BC127" s="191"/>
      <c r="BD127" s="191"/>
      <c r="BE127" s="191"/>
      <c r="BF127" s="191"/>
      <c r="BG127" s="191"/>
    </row>
    <row r="128" spans="1:59">
      <c r="A128">
        <v>88</v>
      </c>
      <c r="B128" s="1041" t="s">
        <v>1087</v>
      </c>
      <c r="C128" s="1041">
        <v>11.62</v>
      </c>
      <c r="D128" s="1016"/>
      <c r="E128" s="1017">
        <f t="shared" si="6"/>
        <v>1022.0000000000001</v>
      </c>
      <c r="F128" s="1018">
        <f t="shared" si="5"/>
        <v>-1022.0000000000001</v>
      </c>
      <c r="G128" s="1018">
        <f t="shared" si="7"/>
        <v>-1010.3800000000001</v>
      </c>
      <c r="H128" s="1019"/>
      <c r="I128" s="1017">
        <f t="shared" si="8"/>
        <v>7.6848254586714395</v>
      </c>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c r="AR128" s="191"/>
      <c r="AS128" s="191"/>
      <c r="AT128" s="191"/>
      <c r="AU128" s="191"/>
      <c r="AV128" s="191"/>
      <c r="AW128" s="191"/>
      <c r="AX128" s="191"/>
      <c r="AY128" s="191"/>
      <c r="AZ128" s="191"/>
      <c r="BA128" s="191"/>
      <c r="BB128" s="191"/>
      <c r="BC128" s="191"/>
      <c r="BD128" s="191"/>
      <c r="BE128" s="191"/>
      <c r="BF128" s="191"/>
      <c r="BG128" s="191"/>
    </row>
    <row r="129" spans="1:59">
      <c r="A129">
        <v>89</v>
      </c>
      <c r="B129" s="1041" t="s">
        <v>1087</v>
      </c>
      <c r="C129" s="1041">
        <v>11.62</v>
      </c>
      <c r="D129" s="1016"/>
      <c r="E129" s="1017">
        <f t="shared" si="6"/>
        <v>1033.6200000000001</v>
      </c>
      <c r="F129" s="1018">
        <f t="shared" si="5"/>
        <v>-1033.6200000000001</v>
      </c>
      <c r="G129" s="1018">
        <f t="shared" si="7"/>
        <v>-1022.0000000000001</v>
      </c>
      <c r="H129" s="1019"/>
      <c r="I129" s="1017">
        <f t="shared" si="8"/>
        <v>7.7752873753691008</v>
      </c>
      <c r="J129" s="191"/>
      <c r="K129" s="191"/>
      <c r="L129" s="191"/>
      <c r="M129" s="191"/>
      <c r="N129" s="191"/>
      <c r="O129" s="191"/>
      <c r="P129" s="191"/>
      <c r="Q129" s="191"/>
      <c r="R129" s="191"/>
      <c r="S129" s="191"/>
      <c r="T129" s="191"/>
      <c r="U129" s="191"/>
      <c r="V129" s="191"/>
      <c r="W129" s="191"/>
      <c r="X129" s="191"/>
      <c r="Y129" s="191"/>
      <c r="Z129" s="191"/>
      <c r="AA129" s="191"/>
      <c r="AB129" s="191"/>
      <c r="AC129" s="191"/>
      <c r="AD129" s="191"/>
      <c r="AE129" s="191"/>
      <c r="AF129" s="191"/>
      <c r="AG129" s="191"/>
      <c r="AH129" s="191"/>
      <c r="AI129" s="191"/>
      <c r="AJ129" s="191"/>
      <c r="AK129" s="191"/>
      <c r="AL129" s="191"/>
      <c r="AM129" s="191"/>
      <c r="AN129" s="191"/>
      <c r="AO129" s="191"/>
      <c r="AP129" s="191"/>
      <c r="AQ129" s="191"/>
      <c r="AR129" s="191"/>
      <c r="AS129" s="191"/>
      <c r="AT129" s="191"/>
      <c r="AU129" s="191"/>
      <c r="AV129" s="191"/>
      <c r="AW129" s="191"/>
      <c r="AX129" s="191"/>
      <c r="AY129" s="191"/>
      <c r="AZ129" s="191"/>
      <c r="BA129" s="191"/>
      <c r="BB129" s="191"/>
      <c r="BC129" s="191"/>
      <c r="BD129" s="191"/>
      <c r="BE129" s="191"/>
      <c r="BF129" s="191"/>
      <c r="BG129" s="191"/>
    </row>
    <row r="130" spans="1:59">
      <c r="A130">
        <v>90</v>
      </c>
      <c r="B130" s="1041" t="s">
        <v>1087</v>
      </c>
      <c r="C130" s="1041">
        <v>11.62</v>
      </c>
      <c r="D130" s="1016"/>
      <c r="E130" s="1017">
        <f t="shared" si="6"/>
        <v>1045.24</v>
      </c>
      <c r="F130" s="1018">
        <f t="shared" si="5"/>
        <v>-1045.24</v>
      </c>
      <c r="G130" s="1018">
        <f t="shared" si="7"/>
        <v>-1033.6200000000001</v>
      </c>
      <c r="H130" s="1019"/>
      <c r="I130" s="1017">
        <f t="shared" si="8"/>
        <v>7.865749292066762</v>
      </c>
      <c r="J130" s="191"/>
      <c r="K130" s="191"/>
      <c r="L130" s="191"/>
      <c r="M130" s="191"/>
      <c r="N130" s="191"/>
      <c r="O130" s="191"/>
      <c r="P130" s="191"/>
      <c r="Q130" s="191"/>
      <c r="R130" s="191"/>
      <c r="S130" s="191"/>
      <c r="T130" s="191"/>
      <c r="U130" s="191"/>
      <c r="V130" s="191"/>
      <c r="W130" s="191"/>
      <c r="X130" s="191"/>
      <c r="Y130" s="191"/>
      <c r="Z130" s="191"/>
      <c r="AA130" s="191"/>
      <c r="AB130" s="191"/>
      <c r="AC130" s="191"/>
      <c r="AD130" s="191"/>
      <c r="AE130" s="191"/>
      <c r="AF130" s="191"/>
      <c r="AG130" s="191"/>
      <c r="AH130" s="191"/>
      <c r="AI130" s="191"/>
      <c r="AJ130" s="191"/>
      <c r="AK130" s="191"/>
      <c r="AL130" s="191"/>
      <c r="AM130" s="191"/>
      <c r="AN130" s="191"/>
      <c r="AO130" s="191"/>
      <c r="AP130" s="191"/>
      <c r="AQ130" s="191"/>
      <c r="AR130" s="191"/>
      <c r="AS130" s="191"/>
      <c r="AT130" s="191"/>
      <c r="AU130" s="191"/>
      <c r="AV130" s="191"/>
      <c r="AW130" s="191"/>
      <c r="AX130" s="191"/>
      <c r="AY130" s="191"/>
      <c r="AZ130" s="191"/>
      <c r="BA130" s="191"/>
      <c r="BB130" s="191"/>
      <c r="BC130" s="191"/>
      <c r="BD130" s="191"/>
      <c r="BE130" s="191"/>
      <c r="BF130" s="191"/>
      <c r="BG130" s="191"/>
    </row>
    <row r="131" spans="1:59">
      <c r="A131">
        <v>91</v>
      </c>
      <c r="B131" s="1041" t="s">
        <v>1087</v>
      </c>
      <c r="C131" s="1041">
        <v>11.62</v>
      </c>
      <c r="D131" s="1016"/>
      <c r="E131" s="1017">
        <f t="shared" si="6"/>
        <v>1056.8599999999999</v>
      </c>
      <c r="F131" s="1018">
        <f t="shared" si="5"/>
        <v>-1056.8599999999999</v>
      </c>
      <c r="G131" s="1018">
        <f t="shared" si="7"/>
        <v>-1045.24</v>
      </c>
      <c r="H131" s="1019"/>
      <c r="I131" s="1017">
        <f t="shared" si="8"/>
        <v>7.9562112087644232</v>
      </c>
      <c r="J131" s="191"/>
      <c r="K131" s="191"/>
      <c r="L131" s="191"/>
      <c r="M131" s="191"/>
      <c r="N131" s="191"/>
      <c r="O131" s="191"/>
      <c r="P131" s="191"/>
      <c r="Q131" s="191"/>
      <c r="R131" s="191"/>
      <c r="S131" s="191"/>
      <c r="T131" s="191"/>
      <c r="U131" s="191"/>
      <c r="V131" s="191"/>
      <c r="W131" s="191"/>
      <c r="X131" s="191"/>
      <c r="Y131" s="191"/>
      <c r="Z131" s="191"/>
      <c r="AA131" s="191"/>
      <c r="AB131" s="191"/>
      <c r="AC131" s="191"/>
      <c r="AD131" s="191"/>
      <c r="AE131" s="191"/>
      <c r="AF131" s="191"/>
      <c r="AG131" s="191"/>
      <c r="AH131" s="191"/>
      <c r="AI131" s="191"/>
      <c r="AJ131" s="191"/>
      <c r="AK131" s="191"/>
      <c r="AL131" s="191"/>
      <c r="AM131" s="191"/>
      <c r="AN131" s="191"/>
      <c r="AO131" s="191"/>
      <c r="AP131" s="191"/>
      <c r="AQ131" s="191"/>
      <c r="AR131" s="191"/>
      <c r="AS131" s="191"/>
      <c r="AT131" s="191"/>
      <c r="AU131" s="191"/>
      <c r="AV131" s="191"/>
      <c r="AW131" s="191"/>
      <c r="AX131" s="191"/>
      <c r="AY131" s="191"/>
      <c r="AZ131" s="191"/>
      <c r="BA131" s="191"/>
      <c r="BB131" s="191"/>
      <c r="BC131" s="191"/>
      <c r="BD131" s="191"/>
      <c r="BE131" s="191"/>
      <c r="BF131" s="191"/>
      <c r="BG131" s="191"/>
    </row>
    <row r="132" spans="1:59">
      <c r="A132">
        <v>92</v>
      </c>
      <c r="B132" s="1041" t="s">
        <v>1087</v>
      </c>
      <c r="C132" s="1041">
        <v>11.62</v>
      </c>
      <c r="D132" s="1016"/>
      <c r="E132" s="1017">
        <f t="shared" si="6"/>
        <v>1068.4799999999998</v>
      </c>
      <c r="F132" s="1018">
        <f t="shared" si="5"/>
        <v>-1068.4799999999998</v>
      </c>
      <c r="G132" s="1018">
        <f t="shared" si="7"/>
        <v>-1056.8599999999999</v>
      </c>
      <c r="H132" s="1019"/>
      <c r="I132" s="1017">
        <f t="shared" si="8"/>
        <v>8.0466731254620836</v>
      </c>
      <c r="J132" s="191"/>
      <c r="K132" s="191"/>
      <c r="L132" s="191"/>
      <c r="M132" s="191"/>
      <c r="N132" s="191"/>
      <c r="O132" s="191"/>
      <c r="P132" s="191"/>
      <c r="Q132" s="191"/>
      <c r="R132" s="191"/>
      <c r="S132" s="191"/>
      <c r="T132" s="191"/>
      <c r="U132" s="191"/>
      <c r="V132" s="191"/>
      <c r="W132" s="191"/>
      <c r="X132" s="191"/>
      <c r="Y132" s="191"/>
      <c r="Z132" s="191"/>
      <c r="AA132" s="191"/>
      <c r="AB132" s="191"/>
      <c r="AC132" s="191"/>
      <c r="AD132" s="191"/>
      <c r="AE132" s="191"/>
      <c r="AF132" s="191"/>
      <c r="AG132" s="191"/>
      <c r="AH132" s="191"/>
      <c r="AI132" s="191"/>
      <c r="AJ132" s="191"/>
      <c r="AK132" s="191"/>
      <c r="AL132" s="191"/>
      <c r="AM132" s="191"/>
      <c r="AN132" s="191"/>
      <c r="AO132" s="191"/>
      <c r="AP132" s="191"/>
      <c r="AQ132" s="191"/>
      <c r="AR132" s="191"/>
      <c r="AS132" s="191"/>
      <c r="AT132" s="191"/>
      <c r="AU132" s="191"/>
      <c r="AV132" s="191"/>
      <c r="AW132" s="191"/>
      <c r="AX132" s="191"/>
      <c r="AY132" s="191"/>
      <c r="AZ132" s="191"/>
      <c r="BA132" s="191"/>
      <c r="BB132" s="191"/>
      <c r="BC132" s="191"/>
      <c r="BD132" s="191"/>
      <c r="BE132" s="191"/>
      <c r="BF132" s="191"/>
      <c r="BG132" s="191"/>
    </row>
    <row r="133" spans="1:59">
      <c r="A133">
        <v>93</v>
      </c>
      <c r="B133" s="1041" t="s">
        <v>1087</v>
      </c>
      <c r="C133" s="1041">
        <v>11.62</v>
      </c>
      <c r="D133" s="1016"/>
      <c r="E133" s="1017">
        <f t="shared" si="6"/>
        <v>1080.0999999999997</v>
      </c>
      <c r="F133" s="1018">
        <f t="shared" si="5"/>
        <v>-1080.0999999999997</v>
      </c>
      <c r="G133" s="1018">
        <f t="shared" si="7"/>
        <v>-1068.4799999999998</v>
      </c>
      <c r="H133" s="1019"/>
      <c r="I133" s="1017">
        <f t="shared" si="8"/>
        <v>8.1371350421597448</v>
      </c>
      <c r="J133" s="191"/>
      <c r="K133" s="191"/>
      <c r="L133" s="191"/>
      <c r="M133" s="191"/>
      <c r="N133" s="191"/>
      <c r="O133" s="191"/>
      <c r="P133" s="191"/>
      <c r="Q133" s="191"/>
      <c r="R133" s="191"/>
      <c r="S133" s="191"/>
      <c r="T133" s="191"/>
      <c r="U133" s="191"/>
      <c r="V133" s="191"/>
      <c r="W133" s="191"/>
      <c r="X133" s="191"/>
      <c r="Y133" s="191"/>
      <c r="Z133" s="191"/>
      <c r="AA133" s="191"/>
      <c r="AB133" s="191"/>
      <c r="AC133" s="191"/>
      <c r="AD133" s="191"/>
      <c r="AE133" s="191"/>
      <c r="AF133" s="191"/>
      <c r="AG133" s="191"/>
      <c r="AH133" s="191"/>
      <c r="AI133" s="191"/>
      <c r="AJ133" s="191"/>
      <c r="AK133" s="191"/>
      <c r="AL133" s="191"/>
      <c r="AM133" s="191"/>
      <c r="AN133" s="191"/>
      <c r="AO133" s="191"/>
      <c r="AP133" s="191"/>
      <c r="AQ133" s="191"/>
      <c r="AR133" s="191"/>
      <c r="AS133" s="191"/>
      <c r="AT133" s="191"/>
      <c r="AU133" s="191"/>
      <c r="AV133" s="191"/>
      <c r="AW133" s="191"/>
      <c r="AX133" s="191"/>
      <c r="AY133" s="191"/>
      <c r="AZ133" s="191"/>
      <c r="BA133" s="191"/>
      <c r="BB133" s="191"/>
      <c r="BC133" s="191"/>
      <c r="BD133" s="191"/>
      <c r="BE133" s="191"/>
      <c r="BF133" s="191"/>
      <c r="BG133" s="191"/>
    </row>
    <row r="134" spans="1:59">
      <c r="A134">
        <v>94</v>
      </c>
      <c r="B134" s="1041" t="s">
        <v>1087</v>
      </c>
      <c r="C134" s="1041">
        <v>11.62</v>
      </c>
      <c r="D134" s="1016"/>
      <c r="E134" s="1017">
        <f t="shared" si="6"/>
        <v>1091.7199999999996</v>
      </c>
      <c r="F134" s="1018">
        <f t="shared" si="5"/>
        <v>-1091.7199999999996</v>
      </c>
      <c r="G134" s="1018">
        <f t="shared" si="7"/>
        <v>-1080.0999999999997</v>
      </c>
      <c r="H134" s="1019"/>
      <c r="I134" s="1017">
        <f t="shared" si="8"/>
        <v>8.2275969588574061</v>
      </c>
      <c r="J134" s="191"/>
      <c r="K134" s="191"/>
      <c r="L134" s="191"/>
      <c r="M134" s="191"/>
      <c r="N134" s="191"/>
      <c r="O134" s="191"/>
      <c r="P134" s="191"/>
      <c r="Q134" s="191"/>
      <c r="R134" s="191"/>
      <c r="S134" s="191"/>
      <c r="T134" s="191"/>
      <c r="U134" s="191"/>
      <c r="V134" s="191"/>
      <c r="W134" s="191"/>
      <c r="X134" s="191"/>
      <c r="Y134" s="191"/>
      <c r="Z134" s="191"/>
      <c r="AA134" s="191"/>
      <c r="AB134" s="191"/>
      <c r="AC134" s="191"/>
      <c r="AD134" s="191"/>
      <c r="AE134" s="191"/>
      <c r="AF134" s="191"/>
      <c r="AG134" s="191"/>
      <c r="AH134" s="191"/>
      <c r="AI134" s="191"/>
      <c r="AJ134" s="191"/>
      <c r="AK134" s="191"/>
      <c r="AL134" s="191"/>
      <c r="AM134" s="191"/>
      <c r="AN134" s="191"/>
      <c r="AO134" s="191"/>
      <c r="AP134" s="191"/>
      <c r="AQ134" s="191"/>
      <c r="AR134" s="191"/>
      <c r="AS134" s="191"/>
      <c r="AT134" s="191"/>
      <c r="AU134" s="191"/>
      <c r="AV134" s="191"/>
      <c r="AW134" s="191"/>
      <c r="AX134" s="191"/>
      <c r="AY134" s="191"/>
      <c r="AZ134" s="191"/>
      <c r="BA134" s="191"/>
      <c r="BB134" s="191"/>
      <c r="BC134" s="191"/>
      <c r="BD134" s="191"/>
      <c r="BE134" s="191"/>
      <c r="BF134" s="191"/>
      <c r="BG134" s="191"/>
    </row>
    <row r="135" spans="1:59">
      <c r="A135">
        <v>95</v>
      </c>
      <c r="B135" s="1041" t="s">
        <v>1087</v>
      </c>
      <c r="C135" s="1041">
        <v>11.63</v>
      </c>
      <c r="D135" s="1016"/>
      <c r="E135" s="1017">
        <f t="shared" si="6"/>
        <v>1103.3499999999997</v>
      </c>
      <c r="F135" s="1018">
        <f t="shared" si="5"/>
        <v>-1103.3499999999997</v>
      </c>
      <c r="G135" s="1018">
        <f t="shared" si="7"/>
        <v>-1091.7199999999996</v>
      </c>
      <c r="H135" s="1019"/>
      <c r="I135" s="1017">
        <f t="shared" si="8"/>
        <v>8.3181367257415531</v>
      </c>
      <c r="J135" s="191"/>
      <c r="K135" s="191"/>
      <c r="L135" s="191"/>
      <c r="M135" s="191"/>
      <c r="N135" s="191"/>
      <c r="O135" s="191"/>
      <c r="P135" s="191"/>
      <c r="Q135" s="191"/>
      <c r="R135" s="191"/>
      <c r="S135" s="191"/>
      <c r="T135" s="191"/>
      <c r="U135" s="191"/>
      <c r="V135" s="191"/>
      <c r="W135" s="191"/>
      <c r="X135" s="191"/>
      <c r="Y135" s="191"/>
      <c r="Z135" s="191"/>
      <c r="AA135" s="191"/>
      <c r="AB135" s="191"/>
      <c r="AC135" s="191"/>
      <c r="AD135" s="191"/>
      <c r="AE135" s="191"/>
      <c r="AF135" s="191"/>
      <c r="AG135" s="191"/>
      <c r="AH135" s="191"/>
      <c r="AI135" s="191"/>
      <c r="AJ135" s="191"/>
      <c r="AK135" s="191"/>
      <c r="AL135" s="191"/>
      <c r="AM135" s="191"/>
      <c r="AN135" s="191"/>
      <c r="AO135" s="191"/>
      <c r="AP135" s="191"/>
      <c r="AQ135" s="191"/>
      <c r="AR135" s="191"/>
      <c r="AS135" s="191"/>
      <c r="AT135" s="191"/>
      <c r="AU135" s="191"/>
      <c r="AV135" s="191"/>
      <c r="AW135" s="191"/>
      <c r="AX135" s="191"/>
      <c r="AY135" s="191"/>
      <c r="AZ135" s="191"/>
      <c r="BA135" s="191"/>
      <c r="BB135" s="191"/>
      <c r="BC135" s="191"/>
      <c r="BD135" s="191"/>
      <c r="BE135" s="191"/>
      <c r="BF135" s="191"/>
      <c r="BG135" s="191"/>
    </row>
    <row r="136" spans="1:59">
      <c r="A136">
        <v>96</v>
      </c>
      <c r="B136" s="1041" t="s">
        <v>1087</v>
      </c>
      <c r="C136" s="1041">
        <v>11.62</v>
      </c>
      <c r="D136" s="1016"/>
      <c r="E136" s="1017">
        <f t="shared" si="6"/>
        <v>1114.9699999999996</v>
      </c>
      <c r="F136" s="1018">
        <f t="shared" si="5"/>
        <v>-1114.9699999999996</v>
      </c>
      <c r="G136" s="1018">
        <f t="shared" si="7"/>
        <v>-1103.3499999999997</v>
      </c>
      <c r="H136" s="1019"/>
      <c r="I136" s="1017">
        <f t="shared" si="8"/>
        <v>8.4085986424392143</v>
      </c>
      <c r="J136" s="191"/>
      <c r="K136" s="191"/>
      <c r="L136" s="191"/>
      <c r="M136" s="191"/>
      <c r="N136" s="191"/>
      <c r="O136" s="191"/>
      <c r="P136" s="191"/>
      <c r="Q136" s="191"/>
      <c r="R136" s="191"/>
      <c r="S136" s="191"/>
      <c r="T136" s="191"/>
      <c r="U136" s="191"/>
      <c r="V136" s="191"/>
      <c r="W136" s="191"/>
      <c r="X136" s="191"/>
      <c r="Y136" s="191"/>
      <c r="Z136" s="191"/>
      <c r="AA136" s="191"/>
      <c r="AB136" s="191"/>
      <c r="AC136" s="191"/>
      <c r="AD136" s="191"/>
      <c r="AE136" s="191"/>
      <c r="AF136" s="191"/>
      <c r="AG136" s="191"/>
      <c r="AH136" s="191"/>
      <c r="AI136" s="191"/>
      <c r="AJ136" s="191"/>
      <c r="AK136" s="191"/>
      <c r="AL136" s="191"/>
      <c r="AM136" s="191"/>
      <c r="AN136" s="191"/>
      <c r="AO136" s="191"/>
      <c r="AP136" s="191"/>
      <c r="AQ136" s="191"/>
      <c r="AR136" s="191"/>
      <c r="AS136" s="191"/>
      <c r="AT136" s="191"/>
      <c r="AU136" s="191"/>
      <c r="AV136" s="191"/>
      <c r="AW136" s="191"/>
      <c r="AX136" s="191"/>
      <c r="AY136" s="191"/>
      <c r="AZ136" s="191"/>
      <c r="BA136" s="191"/>
      <c r="BB136" s="191"/>
      <c r="BC136" s="191"/>
      <c r="BD136" s="191"/>
      <c r="BE136" s="191"/>
      <c r="BF136" s="191"/>
      <c r="BG136" s="191"/>
    </row>
    <row r="137" spans="1:59">
      <c r="A137">
        <v>97</v>
      </c>
      <c r="B137" s="1041" t="s">
        <v>1087</v>
      </c>
      <c r="C137" s="1041">
        <v>11.63</v>
      </c>
      <c r="D137" s="1016"/>
      <c r="E137" s="1017">
        <f t="shared" si="6"/>
        <v>1126.5999999999997</v>
      </c>
      <c r="F137" s="1018">
        <f t="shared" si="5"/>
        <v>-1126.5999999999997</v>
      </c>
      <c r="G137" s="1018">
        <f t="shared" si="7"/>
        <v>-1114.9699999999996</v>
      </c>
      <c r="H137" s="1019"/>
      <c r="I137" s="1017">
        <f t="shared" si="8"/>
        <v>8.4991384093233613</v>
      </c>
      <c r="J137" s="191"/>
      <c r="K137" s="191"/>
      <c r="L137" s="191"/>
      <c r="M137" s="191"/>
      <c r="N137" s="191"/>
      <c r="O137" s="191"/>
      <c r="P137" s="191"/>
      <c r="Q137" s="191"/>
      <c r="R137" s="191"/>
      <c r="S137" s="191"/>
      <c r="T137" s="191"/>
      <c r="U137" s="191"/>
      <c r="V137" s="191"/>
      <c r="W137" s="191"/>
      <c r="X137" s="191"/>
      <c r="Y137" s="191"/>
      <c r="Z137" s="191"/>
      <c r="AA137" s="191"/>
      <c r="AB137" s="191"/>
      <c r="AC137" s="191"/>
      <c r="AD137" s="191"/>
      <c r="AE137" s="191"/>
      <c r="AF137" s="191"/>
      <c r="AG137" s="191"/>
      <c r="AH137" s="191"/>
      <c r="AI137" s="191"/>
      <c r="AJ137" s="191"/>
      <c r="AK137" s="191"/>
      <c r="AL137" s="191"/>
      <c r="AM137" s="191"/>
      <c r="AN137" s="191"/>
      <c r="AO137" s="191"/>
      <c r="AP137" s="191"/>
      <c r="AQ137" s="191"/>
      <c r="AR137" s="191"/>
      <c r="AS137" s="191"/>
      <c r="AT137" s="191"/>
      <c r="AU137" s="191"/>
      <c r="AV137" s="191"/>
      <c r="AW137" s="191"/>
      <c r="AX137" s="191"/>
      <c r="AY137" s="191"/>
      <c r="AZ137" s="191"/>
      <c r="BA137" s="191"/>
      <c r="BB137" s="191"/>
      <c r="BC137" s="191"/>
      <c r="BD137" s="191"/>
      <c r="BE137" s="191"/>
      <c r="BF137" s="191"/>
      <c r="BG137" s="191"/>
    </row>
    <row r="138" spans="1:59">
      <c r="A138">
        <v>98</v>
      </c>
      <c r="B138" s="1041" t="s">
        <v>1087</v>
      </c>
      <c r="C138" s="1041">
        <v>11.63</v>
      </c>
      <c r="D138" s="1016"/>
      <c r="E138" s="1017">
        <f t="shared" si="6"/>
        <v>1138.2299999999998</v>
      </c>
      <c r="F138" s="1018">
        <f t="shared" si="5"/>
        <v>-1138.2299999999998</v>
      </c>
      <c r="G138" s="1018">
        <f t="shared" si="7"/>
        <v>-1126.5999999999997</v>
      </c>
      <c r="H138" s="1019"/>
      <c r="I138" s="1017">
        <f t="shared" si="8"/>
        <v>8.5896781762075083</v>
      </c>
      <c r="J138" s="191"/>
      <c r="K138" s="191"/>
      <c r="L138" s="191"/>
      <c r="M138" s="191"/>
      <c r="N138" s="191"/>
      <c r="O138" s="191"/>
      <c r="P138" s="191"/>
      <c r="Q138" s="191"/>
      <c r="R138" s="191"/>
      <c r="S138" s="191"/>
      <c r="T138" s="191"/>
      <c r="U138" s="191"/>
      <c r="V138" s="191"/>
      <c r="W138" s="191"/>
      <c r="X138" s="191"/>
      <c r="Y138" s="191"/>
      <c r="Z138" s="191"/>
      <c r="AA138" s="191"/>
      <c r="AB138" s="191"/>
      <c r="AC138" s="191"/>
      <c r="AD138" s="191"/>
      <c r="AE138" s="191"/>
      <c r="AF138" s="191"/>
      <c r="AG138" s="191"/>
      <c r="AH138" s="191"/>
      <c r="AI138" s="191"/>
      <c r="AJ138" s="191"/>
      <c r="AK138" s="191"/>
      <c r="AL138" s="191"/>
      <c r="AM138" s="191"/>
      <c r="AN138" s="191"/>
      <c r="AO138" s="191"/>
      <c r="AP138" s="191"/>
      <c r="AQ138" s="191"/>
      <c r="AR138" s="191"/>
      <c r="AS138" s="191"/>
      <c r="AT138" s="191"/>
      <c r="AU138" s="191"/>
      <c r="AV138" s="191"/>
      <c r="AW138" s="191"/>
      <c r="AX138" s="191"/>
      <c r="AY138" s="191"/>
      <c r="AZ138" s="191"/>
      <c r="BA138" s="191"/>
      <c r="BB138" s="191"/>
      <c r="BC138" s="191"/>
      <c r="BD138" s="191"/>
      <c r="BE138" s="191"/>
      <c r="BF138" s="191"/>
      <c r="BG138" s="191"/>
    </row>
    <row r="139" spans="1:59">
      <c r="A139">
        <v>99</v>
      </c>
      <c r="B139" s="1041" t="s">
        <v>1087</v>
      </c>
      <c r="C139" s="1041">
        <v>11.63</v>
      </c>
      <c r="D139" s="1016"/>
      <c r="E139" s="1017">
        <f t="shared" si="6"/>
        <v>1149.8599999999999</v>
      </c>
      <c r="F139" s="1018">
        <f t="shared" si="5"/>
        <v>-1149.8599999999999</v>
      </c>
      <c r="G139" s="1018">
        <f t="shared" si="7"/>
        <v>-1138.2299999999998</v>
      </c>
      <c r="H139" s="1019"/>
      <c r="I139" s="1017">
        <f t="shared" si="8"/>
        <v>8.6802179430916553</v>
      </c>
      <c r="J139" s="191"/>
      <c r="K139" s="191"/>
      <c r="L139" s="191"/>
      <c r="M139" s="191"/>
      <c r="N139" s="191"/>
      <c r="O139" s="191"/>
      <c r="P139" s="191"/>
      <c r="Q139" s="191"/>
      <c r="R139" s="191"/>
      <c r="S139" s="191"/>
      <c r="T139" s="191"/>
      <c r="U139" s="191"/>
      <c r="V139" s="191"/>
      <c r="W139" s="191"/>
      <c r="X139" s="191"/>
      <c r="Y139" s="191"/>
      <c r="Z139" s="191"/>
      <c r="AA139" s="191"/>
      <c r="AB139" s="191"/>
      <c r="AC139" s="191"/>
      <c r="AD139" s="191"/>
      <c r="AE139" s="191"/>
      <c r="AF139" s="191"/>
      <c r="AG139" s="191"/>
      <c r="AH139" s="191"/>
      <c r="AI139" s="191"/>
      <c r="AJ139" s="191"/>
      <c r="AK139" s="191"/>
      <c r="AL139" s="191"/>
      <c r="AM139" s="191"/>
      <c r="AN139" s="191"/>
      <c r="AO139" s="191"/>
      <c r="AP139" s="191"/>
      <c r="AQ139" s="191"/>
      <c r="AR139" s="191"/>
      <c r="AS139" s="191"/>
      <c r="AT139" s="191"/>
      <c r="AU139" s="191"/>
      <c r="AV139" s="191"/>
      <c r="AW139" s="191"/>
      <c r="AX139" s="191"/>
      <c r="AY139" s="191"/>
      <c r="AZ139" s="191"/>
      <c r="BA139" s="191"/>
      <c r="BB139" s="191"/>
      <c r="BC139" s="191"/>
      <c r="BD139" s="191"/>
      <c r="BE139" s="191"/>
      <c r="BF139" s="191"/>
      <c r="BG139" s="191"/>
    </row>
    <row r="140" spans="1:59">
      <c r="A140">
        <v>100</v>
      </c>
      <c r="B140" s="1041" t="s">
        <v>1087</v>
      </c>
      <c r="C140" s="1041">
        <v>11.37</v>
      </c>
      <c r="D140" s="1016"/>
      <c r="E140" s="1017">
        <f t="shared" si="6"/>
        <v>1161.2299999999998</v>
      </c>
      <c r="F140" s="1018">
        <f t="shared" si="5"/>
        <v>-1161.2299999999998</v>
      </c>
      <c r="G140" s="1018">
        <f t="shared" si="7"/>
        <v>-1149.8599999999999</v>
      </c>
      <c r="H140" s="1019"/>
      <c r="I140" s="1017">
        <f t="shared" si="8"/>
        <v>8.7687336051271458</v>
      </c>
      <c r="J140" s="191"/>
      <c r="K140" s="191"/>
      <c r="L140" s="191"/>
      <c r="M140" s="191"/>
      <c r="N140" s="191"/>
      <c r="O140" s="191"/>
      <c r="P140" s="191"/>
      <c r="Q140" s="191"/>
      <c r="R140" s="191"/>
      <c r="S140" s="191"/>
      <c r="T140" s="191"/>
      <c r="U140" s="191"/>
      <c r="V140" s="191"/>
      <c r="W140" s="191"/>
      <c r="X140" s="191"/>
      <c r="Y140" s="191"/>
      <c r="Z140" s="191"/>
      <c r="AA140" s="191"/>
      <c r="AB140" s="191"/>
      <c r="AC140" s="191"/>
      <c r="AD140" s="191"/>
      <c r="AE140" s="191"/>
      <c r="AF140" s="191"/>
      <c r="AG140" s="191"/>
      <c r="AH140" s="191"/>
      <c r="AI140" s="191"/>
      <c r="AJ140" s="191"/>
      <c r="AK140" s="191"/>
      <c r="AL140" s="191"/>
      <c r="AM140" s="191"/>
      <c r="AN140" s="191"/>
      <c r="AO140" s="191"/>
      <c r="AP140" s="191"/>
      <c r="AQ140" s="191"/>
      <c r="AR140" s="191"/>
      <c r="AS140" s="191"/>
      <c r="AT140" s="191"/>
      <c r="AU140" s="191"/>
      <c r="AV140" s="191"/>
      <c r="AW140" s="191"/>
      <c r="AX140" s="191"/>
      <c r="AY140" s="191"/>
      <c r="AZ140" s="191"/>
      <c r="BA140" s="191"/>
      <c r="BB140" s="191"/>
      <c r="BC140" s="191"/>
      <c r="BD140" s="191"/>
      <c r="BE140" s="191"/>
      <c r="BF140" s="191"/>
      <c r="BG140" s="191"/>
    </row>
    <row r="141" spans="1:59">
      <c r="A141">
        <v>101</v>
      </c>
      <c r="B141" s="1041" t="s">
        <v>1087</v>
      </c>
      <c r="C141" s="1041">
        <v>11.63</v>
      </c>
      <c r="D141" s="1016"/>
      <c r="E141" s="1017">
        <f t="shared" si="6"/>
        <v>1172.8599999999999</v>
      </c>
      <c r="F141" s="1018">
        <f t="shared" si="5"/>
        <v>-1172.8599999999999</v>
      </c>
      <c r="G141" s="1018">
        <f t="shared" si="7"/>
        <v>-1161.2299999999998</v>
      </c>
      <c r="H141" s="1019"/>
      <c r="I141" s="1017">
        <f t="shared" si="8"/>
        <v>8.8592733720112928</v>
      </c>
      <c r="J141" s="191"/>
      <c r="K141" s="191"/>
      <c r="L141" s="191"/>
      <c r="M141" s="191"/>
      <c r="N141" s="191"/>
      <c r="O141" s="191"/>
      <c r="P141" s="191"/>
      <c r="Q141" s="191"/>
      <c r="R141" s="191"/>
      <c r="S141" s="191"/>
      <c r="T141" s="191"/>
      <c r="U141" s="191"/>
      <c r="V141" s="191"/>
      <c r="W141" s="191"/>
      <c r="X141" s="191"/>
      <c r="Y141" s="191"/>
      <c r="Z141" s="191"/>
      <c r="AA141" s="191"/>
      <c r="AB141" s="191"/>
      <c r="AC141" s="191"/>
      <c r="AD141" s="191"/>
      <c r="AE141" s="191"/>
      <c r="AF141" s="191"/>
      <c r="AG141" s="191"/>
      <c r="AH141" s="191"/>
      <c r="AI141" s="191"/>
      <c r="AJ141" s="191"/>
      <c r="AK141" s="191"/>
      <c r="AL141" s="191"/>
      <c r="AM141" s="191"/>
      <c r="AN141" s="191"/>
      <c r="AO141" s="191"/>
      <c r="AP141" s="191"/>
      <c r="AQ141" s="191"/>
      <c r="AR141" s="191"/>
      <c r="AS141" s="191"/>
      <c r="AT141" s="191"/>
      <c r="AU141" s="191"/>
      <c r="AV141" s="191"/>
      <c r="AW141" s="191"/>
      <c r="AX141" s="191"/>
      <c r="AY141" s="191"/>
      <c r="AZ141" s="191"/>
      <c r="BA141" s="191"/>
      <c r="BB141" s="191"/>
      <c r="BC141" s="191"/>
      <c r="BD141" s="191"/>
      <c r="BE141" s="191"/>
      <c r="BF141" s="191"/>
      <c r="BG141" s="191"/>
    </row>
    <row r="142" spans="1:59">
      <c r="A142">
        <v>102</v>
      </c>
      <c r="B142" s="1041" t="s">
        <v>1087</v>
      </c>
      <c r="C142" s="1041">
        <v>11.62</v>
      </c>
      <c r="D142" s="1016"/>
      <c r="E142" s="1017">
        <f t="shared" si="6"/>
        <v>1184.4799999999998</v>
      </c>
      <c r="F142" s="1018">
        <f t="shared" si="5"/>
        <v>-1184.4799999999998</v>
      </c>
      <c r="G142" s="1018">
        <f t="shared" si="7"/>
        <v>-1172.8599999999999</v>
      </c>
      <c r="H142" s="1019"/>
      <c r="I142" s="1017">
        <f t="shared" si="8"/>
        <v>8.9497352887089541</v>
      </c>
      <c r="J142" s="191"/>
      <c r="K142" s="191"/>
      <c r="L142" s="191"/>
      <c r="M142" s="191"/>
      <c r="N142" s="191"/>
      <c r="O142" s="191"/>
      <c r="P142" s="191"/>
      <c r="Q142" s="191"/>
      <c r="R142" s="191"/>
      <c r="S142" s="191"/>
      <c r="T142" s="191"/>
      <c r="U142" s="191"/>
      <c r="V142" s="191"/>
      <c r="W142" s="191"/>
      <c r="X142" s="191"/>
      <c r="Y142" s="191"/>
      <c r="Z142" s="191"/>
      <c r="AA142" s="191"/>
      <c r="AB142" s="191"/>
      <c r="AC142" s="191"/>
      <c r="AD142" s="191"/>
      <c r="AE142" s="191"/>
      <c r="AF142" s="191"/>
      <c r="AG142" s="191"/>
      <c r="AH142" s="191"/>
      <c r="AI142" s="191"/>
      <c r="AJ142" s="191"/>
      <c r="AK142" s="191"/>
      <c r="AL142" s="191"/>
      <c r="AM142" s="191"/>
      <c r="AN142" s="191"/>
      <c r="AO142" s="191"/>
      <c r="AP142" s="191"/>
      <c r="AQ142" s="191"/>
      <c r="AR142" s="191"/>
      <c r="AS142" s="191"/>
      <c r="AT142" s="191"/>
      <c r="AU142" s="191"/>
      <c r="AV142" s="191"/>
      <c r="AW142" s="191"/>
      <c r="AX142" s="191"/>
      <c r="AY142" s="191"/>
      <c r="AZ142" s="191"/>
      <c r="BA142" s="191"/>
      <c r="BB142" s="191"/>
      <c r="BC142" s="191"/>
      <c r="BD142" s="191"/>
      <c r="BE142" s="191"/>
      <c r="BF142" s="191"/>
      <c r="BG142" s="191"/>
    </row>
    <row r="143" spans="1:59">
      <c r="A143">
        <v>103</v>
      </c>
      <c r="B143" s="1041" t="s">
        <v>1087</v>
      </c>
      <c r="C143" s="1041">
        <v>11.62</v>
      </c>
      <c r="D143" s="1016"/>
      <c r="E143" s="1017">
        <f t="shared" si="6"/>
        <v>1196.0999999999997</v>
      </c>
      <c r="F143" s="1018">
        <f t="shared" si="5"/>
        <v>-1196.0999999999997</v>
      </c>
      <c r="G143" s="1018">
        <f t="shared" si="7"/>
        <v>-1184.4799999999998</v>
      </c>
      <c r="H143" s="1019"/>
      <c r="I143" s="1017">
        <f t="shared" si="8"/>
        <v>9.0401972054066153</v>
      </c>
      <c r="J143" s="191"/>
      <c r="K143" s="191"/>
      <c r="L143" s="191"/>
      <c r="M143" s="191"/>
      <c r="N143" s="191"/>
      <c r="O143" s="191"/>
      <c r="P143" s="191"/>
      <c r="Q143" s="191"/>
      <c r="R143" s="191"/>
      <c r="S143" s="191"/>
      <c r="T143" s="191"/>
      <c r="U143" s="191"/>
      <c r="V143" s="191"/>
      <c r="W143" s="191"/>
      <c r="X143" s="191"/>
      <c r="Y143" s="191"/>
      <c r="Z143" s="191"/>
      <c r="AA143" s="191"/>
      <c r="AB143" s="191"/>
      <c r="AC143" s="191"/>
      <c r="AD143" s="191"/>
      <c r="AE143" s="191"/>
      <c r="AF143" s="191"/>
      <c r="AG143" s="191"/>
      <c r="AH143" s="191"/>
      <c r="AI143" s="191"/>
      <c r="AJ143" s="191"/>
      <c r="AK143" s="191"/>
      <c r="AL143" s="191"/>
      <c r="AM143" s="191"/>
      <c r="AN143" s="191"/>
      <c r="AO143" s="191"/>
      <c r="AP143" s="191"/>
      <c r="AQ143" s="191"/>
      <c r="AR143" s="191"/>
      <c r="AS143" s="191"/>
      <c r="AT143" s="191"/>
      <c r="AU143" s="191"/>
      <c r="AV143" s="191"/>
      <c r="AW143" s="191"/>
      <c r="AX143" s="191"/>
      <c r="AY143" s="191"/>
      <c r="AZ143" s="191"/>
      <c r="BA143" s="191"/>
      <c r="BB143" s="191"/>
      <c r="BC143" s="191"/>
      <c r="BD143" s="191"/>
      <c r="BE143" s="191"/>
      <c r="BF143" s="191"/>
      <c r="BG143" s="191"/>
    </row>
    <row r="144" spans="1:59">
      <c r="A144">
        <v>104</v>
      </c>
      <c r="B144" s="1041" t="s">
        <v>1087</v>
      </c>
      <c r="C144" s="1041">
        <v>11.62</v>
      </c>
      <c r="D144" s="1016"/>
      <c r="E144" s="1017">
        <f t="shared" si="6"/>
        <v>1207.7199999999996</v>
      </c>
      <c r="F144" s="1018">
        <f t="shared" si="5"/>
        <v>-1207.7199999999996</v>
      </c>
      <c r="G144" s="1018">
        <f t="shared" si="7"/>
        <v>-1196.0999999999997</v>
      </c>
      <c r="H144" s="1019"/>
      <c r="I144" s="1017">
        <f t="shared" si="8"/>
        <v>9.1306591221042765</v>
      </c>
      <c r="J144" s="191"/>
      <c r="K144" s="191"/>
      <c r="L144" s="191"/>
      <c r="M144" s="191"/>
      <c r="N144" s="191"/>
      <c r="O144" s="191"/>
      <c r="P144" s="191"/>
      <c r="Q144" s="191"/>
      <c r="R144" s="191"/>
      <c r="S144" s="191"/>
      <c r="T144" s="191"/>
      <c r="U144" s="191"/>
      <c r="V144" s="191"/>
      <c r="W144" s="191"/>
      <c r="X144" s="191"/>
      <c r="Y144" s="191"/>
      <c r="Z144" s="191"/>
      <c r="AA144" s="191"/>
      <c r="AB144" s="191"/>
      <c r="AC144" s="191"/>
      <c r="AD144" s="191"/>
      <c r="AE144" s="191"/>
      <c r="AF144" s="191"/>
      <c r="AG144" s="191"/>
      <c r="AH144" s="191"/>
      <c r="AI144" s="191"/>
      <c r="AJ144" s="191"/>
      <c r="AK144" s="191"/>
      <c r="AL144" s="191"/>
      <c r="AM144" s="191"/>
      <c r="AN144" s="191"/>
      <c r="AO144" s="191"/>
      <c r="AP144" s="191"/>
      <c r="AQ144" s="191"/>
      <c r="AR144" s="191"/>
      <c r="AS144" s="191"/>
      <c r="AT144" s="191"/>
      <c r="AU144" s="191"/>
      <c r="AV144" s="191"/>
      <c r="AW144" s="191"/>
      <c r="AX144" s="191"/>
      <c r="AY144" s="191"/>
      <c r="AZ144" s="191"/>
      <c r="BA144" s="191"/>
      <c r="BB144" s="191"/>
      <c r="BC144" s="191"/>
      <c r="BD144" s="191"/>
      <c r="BE144" s="191"/>
      <c r="BF144" s="191"/>
      <c r="BG144" s="191"/>
    </row>
    <row r="145" spans="1:59">
      <c r="A145">
        <v>105</v>
      </c>
      <c r="B145" s="1041" t="s">
        <v>1087</v>
      </c>
      <c r="C145" s="1041">
        <v>11.62</v>
      </c>
      <c r="D145" s="1016"/>
      <c r="E145" s="1017">
        <f t="shared" si="6"/>
        <v>1219.3399999999995</v>
      </c>
      <c r="F145" s="1018">
        <f t="shared" si="5"/>
        <v>-1219.3399999999995</v>
      </c>
      <c r="G145" s="1018">
        <f t="shared" si="7"/>
        <v>-1207.7199999999996</v>
      </c>
      <c r="H145" s="1019"/>
      <c r="I145" s="1017">
        <f t="shared" si="8"/>
        <v>9.2211210388019378</v>
      </c>
      <c r="J145" s="191"/>
      <c r="K145" s="191"/>
      <c r="L145" s="191"/>
      <c r="M145" s="191"/>
      <c r="N145" s="191"/>
      <c r="O145" s="191"/>
      <c r="P145" s="191"/>
      <c r="Q145" s="191"/>
      <c r="R145" s="191"/>
      <c r="S145" s="191"/>
      <c r="T145" s="191"/>
      <c r="U145" s="191"/>
      <c r="V145" s="191"/>
      <c r="W145" s="191"/>
      <c r="X145" s="191"/>
      <c r="Y145" s="191"/>
      <c r="Z145" s="191"/>
      <c r="AA145" s="191"/>
      <c r="AB145" s="191"/>
      <c r="AC145" s="191"/>
      <c r="AD145" s="191"/>
      <c r="AE145" s="191"/>
      <c r="AF145" s="191"/>
      <c r="AG145" s="191"/>
      <c r="AH145" s="191"/>
      <c r="AI145" s="191"/>
      <c r="AJ145" s="191"/>
      <c r="AK145" s="191"/>
      <c r="AL145" s="191"/>
      <c r="AM145" s="191"/>
      <c r="AN145" s="191"/>
      <c r="AO145" s="191"/>
      <c r="AP145" s="191"/>
      <c r="AQ145" s="191"/>
      <c r="AR145" s="191"/>
      <c r="AS145" s="191"/>
      <c r="AT145" s="191"/>
      <c r="AU145" s="191"/>
      <c r="AV145" s="191"/>
      <c r="AW145" s="191"/>
      <c r="AX145" s="191"/>
      <c r="AY145" s="191"/>
      <c r="AZ145" s="191"/>
      <c r="BA145" s="191"/>
      <c r="BB145" s="191"/>
      <c r="BC145" s="191"/>
      <c r="BD145" s="191"/>
      <c r="BE145" s="191"/>
      <c r="BF145" s="191"/>
      <c r="BG145" s="191"/>
    </row>
    <row r="146" spans="1:59">
      <c r="A146">
        <v>106</v>
      </c>
      <c r="B146" s="1041" t="s">
        <v>1087</v>
      </c>
      <c r="C146" s="1041">
        <v>11.62</v>
      </c>
      <c r="D146" s="1016"/>
      <c r="E146" s="1017">
        <f t="shared" si="6"/>
        <v>1230.9599999999994</v>
      </c>
      <c r="F146" s="1018">
        <f t="shared" si="5"/>
        <v>-1230.9599999999994</v>
      </c>
      <c r="G146" s="1018">
        <f t="shared" si="7"/>
        <v>-1219.3399999999995</v>
      </c>
      <c r="H146" s="1019"/>
      <c r="I146" s="1017">
        <f t="shared" si="8"/>
        <v>9.311582955499599</v>
      </c>
      <c r="J146" s="191"/>
      <c r="K146" s="191"/>
      <c r="L146" s="191"/>
      <c r="M146" s="191"/>
      <c r="N146" s="191"/>
      <c r="O146" s="191"/>
      <c r="P146" s="191"/>
      <c r="Q146" s="191"/>
      <c r="R146" s="191"/>
      <c r="S146" s="191"/>
      <c r="T146" s="191"/>
      <c r="U146" s="191"/>
      <c r="V146" s="191"/>
      <c r="W146" s="191"/>
      <c r="X146" s="191"/>
      <c r="Y146" s="191"/>
      <c r="Z146" s="191"/>
      <c r="AA146" s="191"/>
      <c r="AB146" s="191"/>
      <c r="AC146" s="191"/>
      <c r="AD146" s="191"/>
      <c r="AE146" s="191"/>
      <c r="AF146" s="191"/>
      <c r="AG146" s="191"/>
      <c r="AH146" s="191"/>
      <c r="AI146" s="191"/>
      <c r="AJ146" s="191"/>
      <c r="AK146" s="191"/>
      <c r="AL146" s="191"/>
      <c r="AM146" s="191"/>
      <c r="AN146" s="191"/>
      <c r="AO146" s="191"/>
      <c r="AP146" s="191"/>
      <c r="AQ146" s="191"/>
      <c r="AR146" s="191"/>
      <c r="AS146" s="191"/>
      <c r="AT146" s="191"/>
      <c r="AU146" s="191"/>
      <c r="AV146" s="191"/>
      <c r="AW146" s="191"/>
      <c r="AX146" s="191"/>
      <c r="AY146" s="191"/>
      <c r="AZ146" s="191"/>
      <c r="BA146" s="191"/>
      <c r="BB146" s="191"/>
      <c r="BC146" s="191"/>
      <c r="BD146" s="191"/>
      <c r="BE146" s="191"/>
      <c r="BF146" s="191"/>
      <c r="BG146" s="191"/>
    </row>
    <row r="147" spans="1:59">
      <c r="A147">
        <v>107</v>
      </c>
      <c r="B147" s="1041" t="s">
        <v>1087</v>
      </c>
      <c r="C147" s="1041">
        <v>11.62</v>
      </c>
      <c r="D147" s="1016"/>
      <c r="E147" s="1017">
        <f t="shared" si="6"/>
        <v>1242.5799999999992</v>
      </c>
      <c r="F147" s="1018">
        <f t="shared" si="5"/>
        <v>-1242.5799999999992</v>
      </c>
      <c r="G147" s="1018">
        <f t="shared" si="7"/>
        <v>-1230.9599999999994</v>
      </c>
      <c r="H147" s="1019"/>
      <c r="I147" s="1017">
        <f t="shared" si="8"/>
        <v>9.4020448721972603</v>
      </c>
      <c r="J147" s="191"/>
      <c r="K147" s="191"/>
      <c r="L147" s="191"/>
      <c r="M147" s="191"/>
      <c r="N147" s="191"/>
      <c r="O147" s="191"/>
      <c r="P147" s="191"/>
      <c r="Q147" s="191"/>
      <c r="R147" s="191"/>
      <c r="S147" s="191"/>
      <c r="T147" s="191"/>
      <c r="U147" s="191"/>
      <c r="V147" s="191"/>
      <c r="W147" s="191"/>
      <c r="X147" s="191"/>
      <c r="Y147" s="191"/>
      <c r="Z147" s="191"/>
      <c r="AA147" s="191"/>
      <c r="AB147" s="191"/>
      <c r="AC147" s="191"/>
      <c r="AD147" s="191"/>
      <c r="AE147" s="191"/>
      <c r="AF147" s="191"/>
      <c r="AG147" s="191"/>
      <c r="AH147" s="191"/>
      <c r="AI147" s="191"/>
      <c r="AJ147" s="191"/>
      <c r="AK147" s="191"/>
      <c r="AL147" s="191"/>
      <c r="AM147" s="191"/>
      <c r="AN147" s="191"/>
      <c r="AO147" s="191"/>
      <c r="AP147" s="191"/>
      <c r="AQ147" s="191"/>
      <c r="AR147" s="191"/>
      <c r="AS147" s="191"/>
      <c r="AT147" s="191"/>
      <c r="AU147" s="191"/>
      <c r="AV147" s="191"/>
      <c r="AW147" s="191"/>
      <c r="AX147" s="191"/>
      <c r="AY147" s="191"/>
      <c r="AZ147" s="191"/>
      <c r="BA147" s="191"/>
      <c r="BB147" s="191"/>
      <c r="BC147" s="191"/>
      <c r="BD147" s="191"/>
      <c r="BE147" s="191"/>
      <c r="BF147" s="191"/>
      <c r="BG147" s="191"/>
    </row>
    <row r="148" spans="1:59">
      <c r="A148">
        <v>108</v>
      </c>
      <c r="B148" s="1041" t="s">
        <v>1087</v>
      </c>
      <c r="C148" s="1041">
        <v>11.63</v>
      </c>
      <c r="D148" s="1016"/>
      <c r="E148" s="1017">
        <f t="shared" si="6"/>
        <v>1254.2099999999994</v>
      </c>
      <c r="F148" s="1018">
        <f t="shared" si="5"/>
        <v>-1254.2099999999994</v>
      </c>
      <c r="G148" s="1018">
        <f t="shared" si="7"/>
        <v>-1242.5799999999992</v>
      </c>
      <c r="H148" s="1019"/>
      <c r="I148" s="1017">
        <f t="shared" si="8"/>
        <v>9.4925846390814073</v>
      </c>
      <c r="J148" s="191"/>
      <c r="K148" s="191"/>
      <c r="L148" s="191"/>
      <c r="M148" s="191"/>
      <c r="N148" s="191"/>
      <c r="O148" s="191"/>
      <c r="P148" s="191"/>
      <c r="Q148" s="191"/>
      <c r="R148" s="191"/>
      <c r="S148" s="191"/>
      <c r="T148" s="191"/>
      <c r="U148" s="191"/>
      <c r="V148" s="191"/>
      <c r="W148" s="191"/>
      <c r="X148" s="191"/>
      <c r="Y148" s="191"/>
      <c r="Z148" s="191"/>
      <c r="AA148" s="191"/>
      <c r="AB148" s="191"/>
      <c r="AC148" s="191"/>
      <c r="AD148" s="191"/>
      <c r="AE148" s="191"/>
      <c r="AF148" s="191"/>
      <c r="AG148" s="191"/>
      <c r="AH148" s="191"/>
      <c r="AI148" s="191"/>
      <c r="AJ148" s="191"/>
      <c r="AK148" s="191"/>
      <c r="AL148" s="191"/>
      <c r="AM148" s="191"/>
      <c r="AN148" s="191"/>
      <c r="AO148" s="191"/>
      <c r="AP148" s="191"/>
      <c r="AQ148" s="191"/>
      <c r="AR148" s="191"/>
      <c r="AS148" s="191"/>
      <c r="AT148" s="191"/>
      <c r="AU148" s="191"/>
      <c r="AV148" s="191"/>
      <c r="AW148" s="191"/>
      <c r="AX148" s="191"/>
      <c r="AY148" s="191"/>
      <c r="AZ148" s="191"/>
      <c r="BA148" s="191"/>
      <c r="BB148" s="191"/>
      <c r="BC148" s="191"/>
      <c r="BD148" s="191"/>
      <c r="BE148" s="191"/>
      <c r="BF148" s="191"/>
      <c r="BG148" s="191"/>
    </row>
    <row r="149" spans="1:59">
      <c r="A149">
        <v>109</v>
      </c>
      <c r="B149" s="1041" t="s">
        <v>1087</v>
      </c>
      <c r="C149" s="1041">
        <v>11.63</v>
      </c>
      <c r="D149" s="1016"/>
      <c r="E149" s="1017">
        <f t="shared" si="6"/>
        <v>1265.8399999999995</v>
      </c>
      <c r="F149" s="1018">
        <f t="shared" si="5"/>
        <v>-1265.8399999999995</v>
      </c>
      <c r="G149" s="1018">
        <f t="shared" si="7"/>
        <v>-1254.2099999999994</v>
      </c>
      <c r="H149" s="1019"/>
      <c r="I149" s="1017">
        <f t="shared" si="8"/>
        <v>9.5831244059655543</v>
      </c>
      <c r="J149" s="191"/>
      <c r="K149" s="191"/>
      <c r="L149" s="191"/>
      <c r="M149" s="191"/>
      <c r="N149" s="191"/>
      <c r="O149" s="191"/>
      <c r="P149" s="191"/>
      <c r="Q149" s="191"/>
      <c r="R149" s="191"/>
      <c r="S149" s="191"/>
      <c r="T149" s="191"/>
      <c r="U149" s="191"/>
      <c r="V149" s="191"/>
      <c r="W149" s="191"/>
      <c r="X149" s="191"/>
      <c r="Y149" s="191"/>
      <c r="Z149" s="191"/>
      <c r="AA149" s="191"/>
      <c r="AB149" s="191"/>
      <c r="AC149" s="191"/>
      <c r="AD149" s="191"/>
      <c r="AE149" s="191"/>
      <c r="AF149" s="191"/>
      <c r="AG149" s="191"/>
      <c r="AH149" s="191"/>
      <c r="AI149" s="191"/>
      <c r="AJ149" s="191"/>
      <c r="AK149" s="191"/>
      <c r="AL149" s="191"/>
      <c r="AM149" s="191"/>
      <c r="AN149" s="191"/>
      <c r="AO149" s="191"/>
      <c r="AP149" s="191"/>
      <c r="AQ149" s="191"/>
      <c r="AR149" s="191"/>
      <c r="AS149" s="191"/>
      <c r="AT149" s="191"/>
      <c r="AU149" s="191"/>
      <c r="AV149" s="191"/>
      <c r="AW149" s="191"/>
      <c r="AX149" s="191"/>
      <c r="AY149" s="191"/>
      <c r="AZ149" s="191"/>
      <c r="BA149" s="191"/>
      <c r="BB149" s="191"/>
      <c r="BC149" s="191"/>
      <c r="BD149" s="191"/>
      <c r="BE149" s="191"/>
      <c r="BF149" s="191"/>
      <c r="BG149" s="191"/>
    </row>
    <row r="150" spans="1:59">
      <c r="A150">
        <v>110</v>
      </c>
      <c r="B150" s="1041" t="s">
        <v>1087</v>
      </c>
      <c r="C150" s="1041">
        <v>11.63</v>
      </c>
      <c r="D150" s="1016"/>
      <c r="E150" s="1017">
        <f t="shared" si="6"/>
        <v>1277.4699999999996</v>
      </c>
      <c r="F150" s="1018">
        <f t="shared" si="5"/>
        <v>-1277.4699999999996</v>
      </c>
      <c r="G150" s="1018">
        <f t="shared" si="7"/>
        <v>-1265.8399999999995</v>
      </c>
      <c r="H150" s="1019"/>
      <c r="I150" s="1017">
        <f t="shared" si="8"/>
        <v>9.6736641728497013</v>
      </c>
      <c r="J150" s="191"/>
      <c r="K150" s="191"/>
      <c r="L150" s="191"/>
      <c r="M150" s="191"/>
      <c r="N150" s="191"/>
      <c r="O150" s="191"/>
      <c r="P150" s="191"/>
      <c r="Q150" s="191"/>
      <c r="R150" s="191"/>
      <c r="S150" s="191"/>
      <c r="T150" s="191"/>
      <c r="U150" s="191"/>
      <c r="V150" s="191"/>
      <c r="W150" s="191"/>
      <c r="X150" s="191"/>
      <c r="Y150" s="191"/>
      <c r="Z150" s="191"/>
      <c r="AA150" s="191"/>
      <c r="AB150" s="191"/>
      <c r="AC150" s="191"/>
      <c r="AD150" s="191"/>
      <c r="AE150" s="191"/>
      <c r="AF150" s="191"/>
      <c r="AG150" s="191"/>
      <c r="AH150" s="191"/>
      <c r="AI150" s="191"/>
      <c r="AJ150" s="191"/>
      <c r="AK150" s="191"/>
      <c r="AL150" s="191"/>
      <c r="AM150" s="191"/>
      <c r="AN150" s="191"/>
      <c r="AO150" s="191"/>
      <c r="AP150" s="191"/>
      <c r="AQ150" s="191"/>
      <c r="AR150" s="191"/>
      <c r="AS150" s="191"/>
      <c r="AT150" s="191"/>
      <c r="AU150" s="191"/>
      <c r="AV150" s="191"/>
      <c r="AW150" s="191"/>
      <c r="AX150" s="191"/>
      <c r="AY150" s="191"/>
      <c r="AZ150" s="191"/>
      <c r="BA150" s="191"/>
      <c r="BB150" s="191"/>
      <c r="BC150" s="191"/>
      <c r="BD150" s="191"/>
      <c r="BE150" s="191"/>
      <c r="BF150" s="191"/>
      <c r="BG150" s="191"/>
    </row>
    <row r="151" spans="1:59">
      <c r="A151">
        <v>111</v>
      </c>
      <c r="B151" s="1041" t="s">
        <v>1087</v>
      </c>
      <c r="C151" s="1041">
        <v>11.32</v>
      </c>
      <c r="D151" s="1016"/>
      <c r="E151" s="1017">
        <f t="shared" si="6"/>
        <v>1288.7899999999995</v>
      </c>
      <c r="F151" s="1018">
        <f t="shared" si="5"/>
        <v>-1288.7899999999995</v>
      </c>
      <c r="G151" s="1018">
        <f t="shared" si="7"/>
        <v>-1277.4699999999996</v>
      </c>
      <c r="H151" s="1019"/>
      <c r="I151" s="1017">
        <f t="shared" si="8"/>
        <v>9.7617905839527577</v>
      </c>
      <c r="J151" s="191"/>
      <c r="K151" s="191"/>
      <c r="L151" s="191"/>
      <c r="M151" s="191"/>
      <c r="N151" s="191"/>
      <c r="O151" s="191"/>
      <c r="P151" s="191"/>
      <c r="Q151" s="191"/>
      <c r="R151" s="191"/>
      <c r="S151" s="191"/>
      <c r="T151" s="191"/>
      <c r="U151" s="191"/>
      <c r="V151" s="191"/>
      <c r="W151" s="191"/>
      <c r="X151" s="191"/>
      <c r="Y151" s="191"/>
      <c r="Z151" s="191"/>
      <c r="AA151" s="191"/>
      <c r="AB151" s="191"/>
      <c r="AC151" s="191"/>
      <c r="AD151" s="191"/>
      <c r="AE151" s="191"/>
      <c r="AF151" s="191"/>
      <c r="AG151" s="191"/>
      <c r="AH151" s="191"/>
      <c r="AI151" s="191"/>
      <c r="AJ151" s="191"/>
      <c r="AK151" s="191"/>
      <c r="AL151" s="191"/>
      <c r="AM151" s="191"/>
      <c r="AN151" s="191"/>
      <c r="AO151" s="191"/>
      <c r="AP151" s="191"/>
      <c r="AQ151" s="191"/>
      <c r="AR151" s="191"/>
      <c r="AS151" s="191"/>
      <c r="AT151" s="191"/>
      <c r="AU151" s="191"/>
      <c r="AV151" s="191"/>
      <c r="AW151" s="191"/>
      <c r="AX151" s="191"/>
      <c r="AY151" s="191"/>
      <c r="AZ151" s="191"/>
      <c r="BA151" s="191"/>
      <c r="BB151" s="191"/>
      <c r="BC151" s="191"/>
      <c r="BD151" s="191"/>
      <c r="BE151" s="191"/>
      <c r="BF151" s="191"/>
      <c r="BG151" s="191"/>
    </row>
    <row r="152" spans="1:59">
      <c r="A152">
        <v>112</v>
      </c>
      <c r="B152" s="1041" t="s">
        <v>1087</v>
      </c>
      <c r="C152" s="1041">
        <v>11.62</v>
      </c>
      <c r="D152" s="1016"/>
      <c r="E152" s="1017">
        <f t="shared" si="6"/>
        <v>1300.4099999999994</v>
      </c>
      <c r="F152" s="1018">
        <f t="shared" si="5"/>
        <v>-1300.4099999999994</v>
      </c>
      <c r="G152" s="1018">
        <f t="shared" si="7"/>
        <v>-1288.7899999999995</v>
      </c>
      <c r="H152" s="1019"/>
      <c r="I152" s="1017">
        <f t="shared" si="8"/>
        <v>9.8522525006504189</v>
      </c>
      <c r="J152" s="191"/>
      <c r="K152" s="191"/>
      <c r="L152" s="191"/>
      <c r="M152" s="191"/>
      <c r="N152" s="191"/>
      <c r="O152" s="191"/>
      <c r="P152" s="191"/>
      <c r="Q152" s="191"/>
      <c r="R152" s="191"/>
      <c r="S152" s="191"/>
      <c r="T152" s="191"/>
      <c r="U152" s="191"/>
      <c r="V152" s="191"/>
      <c r="W152" s="191"/>
      <c r="X152" s="191"/>
      <c r="Y152" s="191"/>
      <c r="Z152" s="191"/>
      <c r="AA152" s="191"/>
      <c r="AB152" s="191"/>
      <c r="AC152" s="191"/>
      <c r="AD152" s="191"/>
      <c r="AE152" s="191"/>
      <c r="AF152" s="191"/>
      <c r="AG152" s="191"/>
      <c r="AH152" s="191"/>
      <c r="AI152" s="191"/>
      <c r="AJ152" s="191"/>
      <c r="AK152" s="191"/>
      <c r="AL152" s="191"/>
      <c r="AM152" s="191"/>
      <c r="AN152" s="191"/>
      <c r="AO152" s="191"/>
      <c r="AP152" s="191"/>
      <c r="AQ152" s="191"/>
      <c r="AR152" s="191"/>
      <c r="AS152" s="191"/>
      <c r="AT152" s="191"/>
      <c r="AU152" s="191"/>
      <c r="AV152" s="191"/>
      <c r="AW152" s="191"/>
      <c r="AX152" s="191"/>
      <c r="AY152" s="191"/>
      <c r="AZ152" s="191"/>
      <c r="BA152" s="191"/>
      <c r="BB152" s="191"/>
      <c r="BC152" s="191"/>
      <c r="BD152" s="191"/>
      <c r="BE152" s="191"/>
      <c r="BF152" s="191"/>
      <c r="BG152" s="191"/>
    </row>
    <row r="153" spans="1:59">
      <c r="A153">
        <v>113</v>
      </c>
      <c r="B153" s="1041" t="s">
        <v>1087</v>
      </c>
      <c r="C153" s="1041">
        <v>11.63</v>
      </c>
      <c r="D153" s="1016"/>
      <c r="E153" s="1017">
        <f t="shared" si="6"/>
        <v>1312.0399999999995</v>
      </c>
      <c r="F153" s="1018">
        <f t="shared" si="5"/>
        <v>-1312.0399999999995</v>
      </c>
      <c r="G153" s="1018">
        <f t="shared" si="7"/>
        <v>-1300.4099999999994</v>
      </c>
      <c r="H153" s="1019"/>
      <c r="I153" s="1017">
        <f t="shared" si="8"/>
        <v>9.9427922675345659</v>
      </c>
      <c r="J153" s="191"/>
      <c r="K153" s="191"/>
      <c r="L153" s="191"/>
      <c r="M153" s="191"/>
      <c r="N153" s="191"/>
      <c r="O153" s="191"/>
      <c r="P153" s="191"/>
      <c r="Q153" s="191"/>
      <c r="R153" s="191"/>
      <c r="S153" s="191"/>
      <c r="T153" s="191"/>
      <c r="U153" s="191"/>
      <c r="V153" s="191"/>
      <c r="W153" s="191"/>
      <c r="X153" s="191"/>
      <c r="Y153" s="191"/>
      <c r="Z153" s="191"/>
      <c r="AA153" s="191"/>
      <c r="AB153" s="191"/>
      <c r="AC153" s="191"/>
      <c r="AD153" s="191"/>
      <c r="AE153" s="191"/>
      <c r="AF153" s="191"/>
      <c r="AG153" s="191"/>
      <c r="AH153" s="191"/>
      <c r="AI153" s="191"/>
      <c r="AJ153" s="191"/>
      <c r="AK153" s="191"/>
      <c r="AL153" s="191"/>
      <c r="AM153" s="191"/>
      <c r="AN153" s="191"/>
      <c r="AO153" s="191"/>
      <c r="AP153" s="191"/>
      <c r="AQ153" s="191"/>
      <c r="AR153" s="191"/>
      <c r="AS153" s="191"/>
      <c r="AT153" s="191"/>
      <c r="AU153" s="191"/>
      <c r="AV153" s="191"/>
      <c r="AW153" s="191"/>
      <c r="AX153" s="191"/>
      <c r="AY153" s="191"/>
      <c r="AZ153" s="191"/>
      <c r="BA153" s="191"/>
      <c r="BB153" s="191"/>
      <c r="BC153" s="191"/>
      <c r="BD153" s="191"/>
      <c r="BE153" s="191"/>
      <c r="BF153" s="191"/>
      <c r="BG153" s="191"/>
    </row>
    <row r="154" spans="1:59">
      <c r="A154">
        <v>114</v>
      </c>
      <c r="B154" s="1041" t="s">
        <v>1087</v>
      </c>
      <c r="C154" s="1041">
        <v>11.63</v>
      </c>
      <c r="D154" s="1016"/>
      <c r="E154" s="1017">
        <f t="shared" si="6"/>
        <v>1323.6699999999996</v>
      </c>
      <c r="F154" s="1018">
        <f t="shared" si="5"/>
        <v>-1323.6699999999996</v>
      </c>
      <c r="G154" s="1018">
        <f t="shared" si="7"/>
        <v>-1312.0399999999995</v>
      </c>
      <c r="H154" s="1019"/>
      <c r="I154" s="1017">
        <f t="shared" si="8"/>
        <v>10.033332034418713</v>
      </c>
      <c r="J154" s="191"/>
      <c r="K154" s="191"/>
      <c r="L154" s="191"/>
      <c r="M154" s="191"/>
      <c r="N154" s="191"/>
      <c r="O154" s="191"/>
      <c r="P154" s="191"/>
      <c r="Q154" s="191"/>
      <c r="R154" s="191"/>
      <c r="S154" s="191"/>
      <c r="T154" s="191"/>
      <c r="U154" s="191"/>
      <c r="V154" s="191"/>
      <c r="W154" s="191"/>
      <c r="X154" s="191"/>
      <c r="Y154" s="191"/>
      <c r="Z154" s="191"/>
      <c r="AA154" s="191"/>
      <c r="AB154" s="191"/>
      <c r="AC154" s="191"/>
      <c r="AD154" s="191"/>
      <c r="AE154" s="191"/>
      <c r="AF154" s="191"/>
      <c r="AG154" s="191"/>
      <c r="AH154" s="191"/>
      <c r="AI154" s="191"/>
      <c r="AJ154" s="191"/>
      <c r="AK154" s="191"/>
      <c r="AL154" s="191"/>
      <c r="AM154" s="191"/>
      <c r="AN154" s="191"/>
      <c r="AO154" s="191"/>
      <c r="AP154" s="191"/>
      <c r="AQ154" s="191"/>
      <c r="AR154" s="191"/>
      <c r="AS154" s="191"/>
      <c r="AT154" s="191"/>
      <c r="AU154" s="191"/>
      <c r="AV154" s="191"/>
      <c r="AW154" s="191"/>
      <c r="AX154" s="191"/>
      <c r="AY154" s="191"/>
      <c r="AZ154" s="191"/>
      <c r="BA154" s="191"/>
      <c r="BB154" s="191"/>
      <c r="BC154" s="191"/>
      <c r="BD154" s="191"/>
      <c r="BE154" s="191"/>
      <c r="BF154" s="191"/>
      <c r="BG154" s="191"/>
    </row>
    <row r="155" spans="1:59">
      <c r="A155">
        <v>115</v>
      </c>
      <c r="B155" s="1041" t="s">
        <v>1087</v>
      </c>
      <c r="C155" s="1041">
        <v>11.62</v>
      </c>
      <c r="D155" s="1016"/>
      <c r="E155" s="1017">
        <f t="shared" si="6"/>
        <v>1335.2899999999995</v>
      </c>
      <c r="F155" s="1018">
        <f t="shared" si="5"/>
        <v>-1335.2899999999995</v>
      </c>
      <c r="G155" s="1018">
        <f t="shared" si="7"/>
        <v>-1323.6699999999996</v>
      </c>
      <c r="H155" s="1019"/>
      <c r="I155" s="1017">
        <f t="shared" si="8"/>
        <v>10.123793951116374</v>
      </c>
      <c r="J155" s="191"/>
      <c r="K155" s="191"/>
      <c r="L155" s="191"/>
      <c r="M155" s="191"/>
      <c r="N155" s="191"/>
      <c r="O155" s="191"/>
      <c r="P155" s="191"/>
      <c r="Q155" s="191"/>
      <c r="R155" s="191"/>
      <c r="S155" s="191"/>
      <c r="T155" s="191"/>
      <c r="U155" s="191"/>
      <c r="V155" s="191"/>
      <c r="W155" s="191"/>
      <c r="X155" s="191"/>
      <c r="Y155" s="191"/>
      <c r="Z155" s="191"/>
      <c r="AA155" s="191"/>
      <c r="AB155" s="191"/>
      <c r="AC155" s="191"/>
      <c r="AD155" s="191"/>
      <c r="AE155" s="191"/>
      <c r="AF155" s="191"/>
      <c r="AG155" s="191"/>
      <c r="AH155" s="191"/>
      <c r="AI155" s="191"/>
      <c r="AJ155" s="191"/>
      <c r="AK155" s="191"/>
      <c r="AL155" s="191"/>
      <c r="AM155" s="191"/>
      <c r="AN155" s="191"/>
      <c r="AO155" s="191"/>
      <c r="AP155" s="191"/>
      <c r="AQ155" s="191"/>
      <c r="AR155" s="191"/>
      <c r="AS155" s="191"/>
      <c r="AT155" s="191"/>
      <c r="AU155" s="191"/>
      <c r="AV155" s="191"/>
      <c r="AW155" s="191"/>
      <c r="AX155" s="191"/>
      <c r="AY155" s="191"/>
      <c r="AZ155" s="191"/>
      <c r="BA155" s="191"/>
      <c r="BB155" s="191"/>
      <c r="BC155" s="191"/>
      <c r="BD155" s="191"/>
      <c r="BE155" s="191"/>
      <c r="BF155" s="191"/>
      <c r="BG155" s="191"/>
    </row>
    <row r="156" spans="1:59">
      <c r="A156">
        <v>116</v>
      </c>
      <c r="B156" s="1041" t="s">
        <v>1087</v>
      </c>
      <c r="C156" s="1041">
        <v>11.62</v>
      </c>
      <c r="D156" s="1016"/>
      <c r="E156" s="1017">
        <f t="shared" si="6"/>
        <v>1346.9099999999994</v>
      </c>
      <c r="F156" s="1018">
        <f t="shared" si="5"/>
        <v>-1346.9099999999994</v>
      </c>
      <c r="G156" s="1018">
        <f t="shared" si="7"/>
        <v>-1335.2899999999995</v>
      </c>
      <c r="H156" s="1019"/>
      <c r="I156" s="1017">
        <f t="shared" si="8"/>
        <v>10.214255867814035</v>
      </c>
      <c r="J156" s="191"/>
      <c r="K156" s="191"/>
      <c r="L156" s="191"/>
      <c r="M156" s="191"/>
      <c r="N156" s="191"/>
      <c r="O156" s="191"/>
      <c r="P156" s="191"/>
      <c r="Q156" s="191"/>
      <c r="R156" s="191"/>
      <c r="S156" s="191"/>
      <c r="T156" s="191"/>
      <c r="U156" s="191"/>
      <c r="V156" s="191"/>
      <c r="W156" s="191"/>
      <c r="X156" s="191"/>
      <c r="Y156" s="191"/>
      <c r="Z156" s="191"/>
      <c r="AA156" s="191"/>
      <c r="AB156" s="191"/>
      <c r="AC156" s="191"/>
      <c r="AD156" s="191"/>
      <c r="AE156" s="191"/>
      <c r="AF156" s="191"/>
      <c r="AG156" s="191"/>
      <c r="AH156" s="191"/>
      <c r="AI156" s="191"/>
      <c r="AJ156" s="191"/>
      <c r="AK156" s="191"/>
      <c r="AL156" s="191"/>
      <c r="AM156" s="191"/>
      <c r="AN156" s="191"/>
      <c r="AO156" s="191"/>
      <c r="AP156" s="191"/>
      <c r="AQ156" s="191"/>
      <c r="AR156" s="191"/>
      <c r="AS156" s="191"/>
      <c r="AT156" s="191"/>
      <c r="AU156" s="191"/>
      <c r="AV156" s="191"/>
      <c r="AW156" s="191"/>
      <c r="AX156" s="191"/>
      <c r="AY156" s="191"/>
      <c r="AZ156" s="191"/>
      <c r="BA156" s="191"/>
      <c r="BB156" s="191"/>
      <c r="BC156" s="191"/>
      <c r="BD156" s="191"/>
      <c r="BE156" s="191"/>
      <c r="BF156" s="191"/>
      <c r="BG156" s="191"/>
    </row>
    <row r="157" spans="1:59">
      <c r="A157">
        <v>117</v>
      </c>
      <c r="B157" s="1041" t="s">
        <v>1087</v>
      </c>
      <c r="C157" s="1041">
        <v>11.63</v>
      </c>
      <c r="D157" s="1016"/>
      <c r="E157" s="1017">
        <f t="shared" si="6"/>
        <v>1358.5399999999995</v>
      </c>
      <c r="F157" s="1018">
        <f t="shared" si="5"/>
        <v>-1358.5399999999995</v>
      </c>
      <c r="G157" s="1018">
        <f t="shared" si="7"/>
        <v>-1346.9099999999994</v>
      </c>
      <c r="H157" s="1019"/>
      <c r="I157" s="1017">
        <f t="shared" si="8"/>
        <v>10.304795634698182</v>
      </c>
      <c r="J157" s="191"/>
      <c r="K157" s="191"/>
      <c r="L157" s="191"/>
      <c r="M157" s="191"/>
      <c r="N157" s="191"/>
      <c r="O157" s="191"/>
      <c r="P157" s="191"/>
      <c r="Q157" s="191"/>
      <c r="R157" s="191"/>
      <c r="S157" s="191"/>
      <c r="T157" s="191"/>
      <c r="U157" s="191"/>
      <c r="V157" s="191"/>
      <c r="W157" s="191"/>
      <c r="X157" s="191"/>
      <c r="Y157" s="191"/>
      <c r="Z157" s="191"/>
      <c r="AA157" s="191"/>
      <c r="AB157" s="191"/>
      <c r="AC157" s="191"/>
      <c r="AD157" s="191"/>
      <c r="AE157" s="191"/>
      <c r="AF157" s="191"/>
      <c r="AG157" s="191"/>
      <c r="AH157" s="191"/>
      <c r="AI157" s="191"/>
      <c r="AJ157" s="191"/>
      <c r="AK157" s="191"/>
      <c r="AL157" s="191"/>
      <c r="AM157" s="191"/>
      <c r="AN157" s="191"/>
      <c r="AO157" s="191"/>
      <c r="AP157" s="191"/>
      <c r="AQ157" s="191"/>
      <c r="AR157" s="191"/>
      <c r="AS157" s="191"/>
      <c r="AT157" s="191"/>
      <c r="AU157" s="191"/>
      <c r="AV157" s="191"/>
      <c r="AW157" s="191"/>
      <c r="AX157" s="191"/>
      <c r="AY157" s="191"/>
      <c r="AZ157" s="191"/>
      <c r="BA157" s="191"/>
      <c r="BB157" s="191"/>
      <c r="BC157" s="191"/>
      <c r="BD157" s="191"/>
      <c r="BE157" s="191"/>
      <c r="BF157" s="191"/>
      <c r="BG157" s="191"/>
    </row>
    <row r="158" spans="1:59">
      <c r="A158">
        <v>118</v>
      </c>
      <c r="B158" s="1041" t="s">
        <v>1087</v>
      </c>
      <c r="C158" s="1041">
        <v>11.62</v>
      </c>
      <c r="D158" s="1016"/>
      <c r="E158" s="1017">
        <f t="shared" si="6"/>
        <v>1370.1599999999994</v>
      </c>
      <c r="F158" s="1018">
        <f t="shared" si="5"/>
        <v>-1370.1599999999994</v>
      </c>
      <c r="G158" s="1018">
        <f t="shared" si="7"/>
        <v>-1358.5399999999995</v>
      </c>
      <c r="H158" s="1019"/>
      <c r="I158" s="1017">
        <f t="shared" si="8"/>
        <v>10.395257551395844</v>
      </c>
      <c r="J158" s="191"/>
      <c r="K158" s="191"/>
      <c r="L158" s="191"/>
      <c r="M158" s="191"/>
      <c r="N158" s="191"/>
      <c r="O158" s="191"/>
      <c r="P158" s="191"/>
      <c r="Q158" s="191"/>
      <c r="R158" s="191"/>
      <c r="S158" s="191"/>
      <c r="T158" s="191"/>
      <c r="U158" s="191"/>
      <c r="V158" s="191"/>
      <c r="W158" s="191"/>
      <c r="X158" s="191"/>
      <c r="Y158" s="191"/>
      <c r="Z158" s="191"/>
      <c r="AA158" s="191"/>
      <c r="AB158" s="191"/>
      <c r="AC158" s="191"/>
      <c r="AD158" s="191"/>
      <c r="AE158" s="191"/>
      <c r="AF158" s="191"/>
      <c r="AG158" s="191"/>
      <c r="AH158" s="191"/>
      <c r="AI158" s="191"/>
      <c r="AJ158" s="191"/>
      <c r="AK158" s="191"/>
      <c r="AL158" s="191"/>
      <c r="AM158" s="191"/>
      <c r="AN158" s="191"/>
      <c r="AO158" s="191"/>
      <c r="AP158" s="191"/>
      <c r="AQ158" s="191"/>
      <c r="AR158" s="191"/>
      <c r="AS158" s="191"/>
      <c r="AT158" s="191"/>
      <c r="AU158" s="191"/>
      <c r="AV158" s="191"/>
      <c r="AW158" s="191"/>
      <c r="AX158" s="191"/>
      <c r="AY158" s="191"/>
      <c r="AZ158" s="191"/>
      <c r="BA158" s="191"/>
      <c r="BB158" s="191"/>
      <c r="BC158" s="191"/>
      <c r="BD158" s="191"/>
      <c r="BE158" s="191"/>
      <c r="BF158" s="191"/>
      <c r="BG158" s="191"/>
    </row>
    <row r="159" spans="1:59">
      <c r="A159">
        <v>119</v>
      </c>
      <c r="B159" s="1041" t="s">
        <v>1087</v>
      </c>
      <c r="C159" s="1041">
        <v>11.62</v>
      </c>
      <c r="D159" s="1016"/>
      <c r="E159" s="1017">
        <f t="shared" si="6"/>
        <v>1381.7799999999993</v>
      </c>
      <c r="F159" s="1018">
        <f t="shared" si="5"/>
        <v>-1381.7799999999993</v>
      </c>
      <c r="G159" s="1018">
        <f t="shared" si="7"/>
        <v>-1370.1599999999994</v>
      </c>
      <c r="H159" s="1019"/>
      <c r="I159" s="1017">
        <f t="shared" si="8"/>
        <v>10.485719468093505</v>
      </c>
      <c r="J159" s="191"/>
      <c r="K159" s="191"/>
      <c r="L159" s="191"/>
      <c r="M159" s="191"/>
      <c r="N159" s="191"/>
      <c r="O159" s="191"/>
      <c r="P159" s="191"/>
      <c r="Q159" s="191"/>
      <c r="R159" s="191"/>
      <c r="S159" s="191"/>
      <c r="T159" s="191"/>
      <c r="U159" s="191"/>
      <c r="V159" s="191"/>
      <c r="W159" s="191"/>
      <c r="X159" s="191"/>
      <c r="Y159" s="191"/>
      <c r="Z159" s="191"/>
      <c r="AA159" s="191"/>
      <c r="AB159" s="191"/>
      <c r="AC159" s="191"/>
      <c r="AD159" s="191"/>
      <c r="AE159" s="191"/>
      <c r="AF159" s="191"/>
      <c r="AG159" s="191"/>
      <c r="AH159" s="191"/>
      <c r="AI159" s="191"/>
      <c r="AJ159" s="191"/>
      <c r="AK159" s="191"/>
      <c r="AL159" s="191"/>
      <c r="AM159" s="191"/>
      <c r="AN159" s="191"/>
      <c r="AO159" s="191"/>
      <c r="AP159" s="191"/>
      <c r="AQ159" s="191"/>
      <c r="AR159" s="191"/>
      <c r="AS159" s="191"/>
      <c r="AT159" s="191"/>
      <c r="AU159" s="191"/>
      <c r="AV159" s="191"/>
      <c r="AW159" s="191"/>
      <c r="AX159" s="191"/>
      <c r="AY159" s="191"/>
      <c r="AZ159" s="191"/>
      <c r="BA159" s="191"/>
      <c r="BB159" s="191"/>
      <c r="BC159" s="191"/>
      <c r="BD159" s="191"/>
      <c r="BE159" s="191"/>
      <c r="BF159" s="191"/>
      <c r="BG159" s="191"/>
    </row>
    <row r="160" spans="1:59">
      <c r="A160">
        <v>120</v>
      </c>
      <c r="B160" s="1041" t="s">
        <v>1087</v>
      </c>
      <c r="C160" s="1041">
        <v>11.61</v>
      </c>
      <c r="D160" s="1016"/>
      <c r="E160" s="1017">
        <f t="shared" si="6"/>
        <v>1393.3899999999992</v>
      </c>
      <c r="F160" s="1018">
        <f t="shared" si="5"/>
        <v>-1393.3899999999992</v>
      </c>
      <c r="G160" s="1018">
        <f t="shared" si="7"/>
        <v>-1381.7799999999993</v>
      </c>
      <c r="H160" s="1019"/>
      <c r="I160" s="1017">
        <f t="shared" si="8"/>
        <v>10.576103534604679</v>
      </c>
      <c r="J160" s="191"/>
      <c r="K160" s="191"/>
      <c r="L160" s="191"/>
      <c r="M160" s="191"/>
      <c r="N160" s="191"/>
      <c r="O160" s="191"/>
      <c r="P160" s="191"/>
      <c r="Q160" s="191"/>
      <c r="R160" s="191"/>
      <c r="S160" s="191"/>
      <c r="T160" s="191"/>
      <c r="U160" s="191"/>
      <c r="V160" s="191"/>
      <c r="W160" s="191"/>
      <c r="X160" s="191"/>
      <c r="Y160" s="191"/>
      <c r="Z160" s="191"/>
      <c r="AA160" s="191"/>
      <c r="AB160" s="191"/>
      <c r="AC160" s="191"/>
      <c r="AD160" s="191"/>
      <c r="AE160" s="191"/>
      <c r="AF160" s="191"/>
      <c r="AG160" s="191"/>
      <c r="AH160" s="191"/>
      <c r="AI160" s="191"/>
      <c r="AJ160" s="191"/>
      <c r="AK160" s="191"/>
      <c r="AL160" s="191"/>
      <c r="AM160" s="191"/>
      <c r="AN160" s="191"/>
      <c r="AO160" s="191"/>
      <c r="AP160" s="191"/>
      <c r="AQ160" s="191"/>
      <c r="AR160" s="191"/>
      <c r="AS160" s="191"/>
      <c r="AT160" s="191"/>
      <c r="AU160" s="191"/>
      <c r="AV160" s="191"/>
      <c r="AW160" s="191"/>
      <c r="AX160" s="191"/>
      <c r="AY160" s="191"/>
      <c r="AZ160" s="191"/>
      <c r="BA160" s="191"/>
      <c r="BB160" s="191"/>
      <c r="BC160" s="191"/>
      <c r="BD160" s="191"/>
      <c r="BE160" s="191"/>
      <c r="BF160" s="191"/>
      <c r="BG160" s="191"/>
    </row>
    <row r="161" spans="1:59">
      <c r="A161">
        <v>121</v>
      </c>
      <c r="B161" s="1041" t="s">
        <v>1087</v>
      </c>
      <c r="C161" s="1041">
        <v>11.62</v>
      </c>
      <c r="D161" s="1016"/>
      <c r="E161" s="1017">
        <f t="shared" si="6"/>
        <v>1405.0099999999991</v>
      </c>
      <c r="F161" s="1018">
        <f t="shared" si="5"/>
        <v>-1405.0099999999991</v>
      </c>
      <c r="G161" s="1018">
        <f t="shared" si="7"/>
        <v>-1393.3899999999992</v>
      </c>
      <c r="H161" s="1019"/>
      <c r="I161" s="1017">
        <f t="shared" si="8"/>
        <v>10.66656545130234</v>
      </c>
      <c r="J161" s="191"/>
      <c r="K161" s="191"/>
      <c r="L161" s="191"/>
      <c r="M161" s="191"/>
      <c r="N161" s="191"/>
      <c r="O161" s="191"/>
      <c r="P161" s="191"/>
      <c r="Q161" s="191"/>
      <c r="R161" s="191"/>
      <c r="S161" s="191"/>
      <c r="T161" s="191"/>
      <c r="U161" s="191"/>
      <c r="V161" s="191"/>
      <c r="W161" s="191"/>
      <c r="X161" s="191"/>
      <c r="Y161" s="191"/>
      <c r="Z161" s="191"/>
      <c r="AA161" s="191"/>
      <c r="AB161" s="191"/>
      <c r="AC161" s="191"/>
      <c r="AD161" s="191"/>
      <c r="AE161" s="191"/>
      <c r="AF161" s="191"/>
      <c r="AG161" s="191"/>
      <c r="AH161" s="191"/>
      <c r="AI161" s="191"/>
      <c r="AJ161" s="191"/>
      <c r="AK161" s="191"/>
      <c r="AL161" s="191"/>
      <c r="AM161" s="191"/>
      <c r="AN161" s="191"/>
      <c r="AO161" s="191"/>
      <c r="AP161" s="191"/>
      <c r="AQ161" s="191"/>
      <c r="AR161" s="191"/>
      <c r="AS161" s="191"/>
      <c r="AT161" s="191"/>
      <c r="AU161" s="191"/>
      <c r="AV161" s="191"/>
      <c r="AW161" s="191"/>
      <c r="AX161" s="191"/>
      <c r="AY161" s="191"/>
      <c r="AZ161" s="191"/>
      <c r="BA161" s="191"/>
      <c r="BB161" s="191"/>
      <c r="BC161" s="191"/>
      <c r="BD161" s="191"/>
      <c r="BE161" s="191"/>
      <c r="BF161" s="191"/>
      <c r="BG161" s="191"/>
    </row>
    <row r="162" spans="1:59">
      <c r="A162">
        <v>122</v>
      </c>
      <c r="B162" s="1041" t="s">
        <v>1087</v>
      </c>
      <c r="C162" s="1041">
        <v>11.63</v>
      </c>
      <c r="D162" s="1016"/>
      <c r="E162" s="1017">
        <f t="shared" si="6"/>
        <v>1416.6399999999992</v>
      </c>
      <c r="F162" s="1018">
        <f t="shared" si="5"/>
        <v>-1416.6399999999992</v>
      </c>
      <c r="G162" s="1018">
        <f t="shared" si="7"/>
        <v>-1405.0099999999991</v>
      </c>
      <c r="H162" s="1019"/>
      <c r="I162" s="1017">
        <f t="shared" si="8"/>
        <v>10.757105218186487</v>
      </c>
      <c r="J162" s="191"/>
      <c r="K162" s="191"/>
      <c r="L162" s="191"/>
      <c r="M162" s="191"/>
      <c r="N162" s="191"/>
      <c r="O162" s="191"/>
      <c r="P162" s="191"/>
      <c r="Q162" s="191"/>
      <c r="R162" s="191"/>
      <c r="S162" s="191"/>
      <c r="T162" s="191"/>
      <c r="U162" s="191"/>
      <c r="V162" s="191"/>
      <c r="W162" s="191"/>
      <c r="X162" s="191"/>
      <c r="Y162" s="191"/>
      <c r="Z162" s="191"/>
      <c r="AA162" s="191"/>
      <c r="AB162" s="191"/>
      <c r="AC162" s="191"/>
      <c r="AD162" s="191"/>
      <c r="AE162" s="191"/>
      <c r="AF162" s="191"/>
      <c r="AG162" s="191"/>
      <c r="AH162" s="191"/>
      <c r="AI162" s="191"/>
      <c r="AJ162" s="191"/>
      <c r="AK162" s="191"/>
      <c r="AL162" s="191"/>
      <c r="AM162" s="191"/>
      <c r="AN162" s="191"/>
      <c r="AO162" s="191"/>
      <c r="AP162" s="191"/>
      <c r="AQ162" s="191"/>
      <c r="AR162" s="191"/>
      <c r="AS162" s="191"/>
      <c r="AT162" s="191"/>
      <c r="AU162" s="191"/>
      <c r="AV162" s="191"/>
      <c r="AW162" s="191"/>
      <c r="AX162" s="191"/>
      <c r="AY162" s="191"/>
      <c r="AZ162" s="191"/>
      <c r="BA162" s="191"/>
      <c r="BB162" s="191"/>
      <c r="BC162" s="191"/>
      <c r="BD162" s="191"/>
      <c r="BE162" s="191"/>
      <c r="BF162" s="191"/>
      <c r="BG162" s="191"/>
    </row>
    <row r="163" spans="1:59">
      <c r="A163">
        <v>123</v>
      </c>
      <c r="B163" s="1041" t="s">
        <v>1087</v>
      </c>
      <c r="C163" s="1041">
        <v>11.63</v>
      </c>
      <c r="D163" s="1016"/>
      <c r="E163" s="1017">
        <f t="shared" si="6"/>
        <v>1428.2699999999993</v>
      </c>
      <c r="F163" s="1018">
        <f t="shared" si="5"/>
        <v>-1428.2699999999993</v>
      </c>
      <c r="G163" s="1018">
        <f t="shared" si="7"/>
        <v>-1416.6399999999992</v>
      </c>
      <c r="H163" s="1019"/>
      <c r="I163" s="1017">
        <f t="shared" si="8"/>
        <v>10.847644985070634</v>
      </c>
      <c r="J163" s="191"/>
      <c r="K163" s="191"/>
      <c r="L163" s="191"/>
      <c r="M163" s="191"/>
      <c r="N163" s="191"/>
      <c r="O163" s="191"/>
      <c r="P163" s="191"/>
      <c r="Q163" s="191"/>
      <c r="R163" s="191"/>
      <c r="S163" s="191"/>
      <c r="T163" s="191"/>
      <c r="U163" s="191"/>
      <c r="V163" s="191"/>
      <c r="W163" s="191"/>
      <c r="X163" s="191"/>
      <c r="Y163" s="191"/>
      <c r="Z163" s="191"/>
      <c r="AA163" s="191"/>
      <c r="AB163" s="191"/>
      <c r="AC163" s="191"/>
      <c r="AD163" s="191"/>
      <c r="AE163" s="191"/>
      <c r="AF163" s="191"/>
      <c r="AG163" s="191"/>
      <c r="AH163" s="191"/>
      <c r="AI163" s="191"/>
      <c r="AJ163" s="191"/>
      <c r="AK163" s="191"/>
      <c r="AL163" s="191"/>
      <c r="AM163" s="191"/>
      <c r="AN163" s="191"/>
      <c r="AO163" s="191"/>
      <c r="AP163" s="191"/>
      <c r="AQ163" s="191"/>
      <c r="AR163" s="191"/>
      <c r="AS163" s="191"/>
      <c r="AT163" s="191"/>
      <c r="AU163" s="191"/>
      <c r="AV163" s="191"/>
      <c r="AW163" s="191"/>
      <c r="AX163" s="191"/>
      <c r="AY163" s="191"/>
      <c r="AZ163" s="191"/>
      <c r="BA163" s="191"/>
      <c r="BB163" s="191"/>
      <c r="BC163" s="191"/>
      <c r="BD163" s="191"/>
      <c r="BE163" s="191"/>
      <c r="BF163" s="191"/>
      <c r="BG163" s="191"/>
    </row>
    <row r="164" spans="1:59">
      <c r="A164" s="1210">
        <v>124</v>
      </c>
      <c r="B164" s="1041" t="s">
        <v>1087</v>
      </c>
      <c r="C164" s="1041">
        <v>11.61</v>
      </c>
      <c r="D164" s="1016"/>
      <c r="E164" s="1017">
        <f t="shared" si="6"/>
        <v>1439.8799999999992</v>
      </c>
      <c r="F164" s="1018">
        <f t="shared" si="5"/>
        <v>-1439.8799999999992</v>
      </c>
      <c r="G164" s="1018">
        <f t="shared" si="7"/>
        <v>-1428.2699999999993</v>
      </c>
      <c r="H164" s="1019"/>
      <c r="I164" s="1017">
        <f t="shared" si="8"/>
        <v>10.938029051581807</v>
      </c>
      <c r="J164" s="191"/>
      <c r="K164" s="191"/>
      <c r="L164" s="191"/>
      <c r="M164" s="191"/>
      <c r="N164" s="191"/>
      <c r="O164" s="191"/>
      <c r="P164" s="191"/>
      <c r="Q164" s="191"/>
      <c r="R164" s="191"/>
      <c r="S164" s="191"/>
      <c r="T164" s="191"/>
      <c r="U164" s="191"/>
      <c r="V164" s="191"/>
      <c r="W164" s="191"/>
      <c r="X164" s="191"/>
      <c r="Y164" s="191"/>
      <c r="Z164" s="191"/>
      <c r="AA164" s="191"/>
      <c r="AB164" s="191"/>
      <c r="AC164" s="191"/>
      <c r="AD164" s="191"/>
      <c r="AE164" s="191"/>
      <c r="AF164" s="191"/>
      <c r="AG164" s="191"/>
      <c r="AH164" s="191"/>
      <c r="AI164" s="191"/>
      <c r="AJ164" s="191"/>
      <c r="AK164" s="191"/>
      <c r="AL164" s="191"/>
      <c r="AM164" s="191"/>
      <c r="AN164" s="191"/>
      <c r="AO164" s="191"/>
      <c r="AP164" s="191"/>
      <c r="AQ164" s="191"/>
      <c r="AR164" s="191"/>
      <c r="AS164" s="191"/>
      <c r="AT164" s="191"/>
      <c r="AU164" s="191"/>
      <c r="AV164" s="191"/>
      <c r="AW164" s="191"/>
      <c r="AX164" s="191"/>
      <c r="AY164" s="191"/>
      <c r="AZ164" s="191"/>
      <c r="BA164" s="191"/>
      <c r="BB164" s="191"/>
      <c r="BC164" s="191"/>
      <c r="BD164" s="191"/>
      <c r="BE164" s="191"/>
      <c r="BF164" s="191"/>
      <c r="BG164" s="191"/>
    </row>
    <row r="165" spans="1:59">
      <c r="A165" s="1211">
        <v>125</v>
      </c>
      <c r="B165" s="1041" t="s">
        <v>1087</v>
      </c>
      <c r="C165" s="1041">
        <v>11.61</v>
      </c>
      <c r="D165" s="1016"/>
      <c r="E165" s="1017">
        <f t="shared" ref="E165:E177" si="9">IF(C165="","",IF(D165="O",E164,E164+C165))</f>
        <v>1451.4899999999991</v>
      </c>
      <c r="F165" s="1018">
        <f t="shared" ref="F165:F177" si="10">IF(E165="","",$G$41-E165)</f>
        <v>-1451.4899999999991</v>
      </c>
      <c r="G165" s="1018">
        <f t="shared" ref="G165:G177" si="11">IF(E165="","",$G$41-E164)</f>
        <v>-1439.8799999999992</v>
      </c>
      <c r="H165" s="1019"/>
      <c r="I165" s="1017">
        <f t="shared" ref="I165:I177" si="12">IF(C165="","",IF(D165="O",I164,$C$12*C165+I164))</f>
        <v>11.028413118092981</v>
      </c>
    </row>
    <row r="166" spans="1:59">
      <c r="A166">
        <v>126</v>
      </c>
      <c r="B166" s="1041" t="s">
        <v>1087</v>
      </c>
      <c r="C166" s="1041">
        <v>11.61</v>
      </c>
      <c r="D166" s="1016"/>
      <c r="E166" s="1017">
        <f t="shared" si="9"/>
        <v>1463.099999999999</v>
      </c>
      <c r="F166" s="1018">
        <f t="shared" si="10"/>
        <v>-1463.099999999999</v>
      </c>
      <c r="G166" s="1018">
        <f t="shared" si="11"/>
        <v>-1451.4899999999991</v>
      </c>
      <c r="H166" s="1019"/>
      <c r="I166" s="1017">
        <f t="shared" si="12"/>
        <v>11.118797184604155</v>
      </c>
    </row>
    <row r="167" spans="1:59">
      <c r="A167">
        <v>127</v>
      </c>
      <c r="B167" s="1041" t="s">
        <v>1087</v>
      </c>
      <c r="C167" s="1041">
        <v>11.61</v>
      </c>
      <c r="D167" s="1016"/>
      <c r="E167" s="1017">
        <f t="shared" si="9"/>
        <v>1474.7099999999989</v>
      </c>
      <c r="F167" s="1018">
        <f t="shared" si="10"/>
        <v>-1474.7099999999989</v>
      </c>
      <c r="G167" s="1018">
        <f t="shared" si="11"/>
        <v>-1463.099999999999</v>
      </c>
      <c r="H167" s="1019"/>
      <c r="I167" s="1017">
        <f t="shared" si="12"/>
        <v>11.209181251115329</v>
      </c>
    </row>
    <row r="168" spans="1:59">
      <c r="A168">
        <v>128</v>
      </c>
      <c r="B168" s="1041" t="s">
        <v>1087</v>
      </c>
      <c r="C168" s="1041">
        <v>11.61</v>
      </c>
      <c r="D168" s="1016"/>
      <c r="E168" s="1017">
        <f t="shared" si="9"/>
        <v>1486.3199999999988</v>
      </c>
      <c r="F168" s="1018">
        <f t="shared" si="10"/>
        <v>-1486.3199999999988</v>
      </c>
      <c r="G168" s="1018">
        <f t="shared" si="11"/>
        <v>-1474.7099999999989</v>
      </c>
      <c r="H168" s="1019"/>
      <c r="I168" s="1017">
        <f t="shared" si="12"/>
        <v>11.299565317626502</v>
      </c>
    </row>
    <row r="169" spans="1:59">
      <c r="A169">
        <v>129</v>
      </c>
      <c r="B169" s="1041" t="s">
        <v>1087</v>
      </c>
      <c r="C169" s="1041">
        <v>11.61</v>
      </c>
      <c r="D169" s="1016"/>
      <c r="E169" s="1017">
        <f t="shared" si="9"/>
        <v>1497.9299999999987</v>
      </c>
      <c r="F169" s="1018">
        <f t="shared" si="10"/>
        <v>-1497.9299999999987</v>
      </c>
      <c r="G169" s="1018">
        <f t="shared" si="11"/>
        <v>-1486.3199999999988</v>
      </c>
      <c r="H169" s="1019"/>
      <c r="I169" s="1017">
        <f t="shared" si="12"/>
        <v>11.389949384137676</v>
      </c>
    </row>
    <row r="170" spans="1:59">
      <c r="A170">
        <v>130</v>
      </c>
      <c r="B170" s="1041" t="s">
        <v>1087</v>
      </c>
      <c r="C170" s="1041">
        <v>11.61</v>
      </c>
      <c r="D170" s="1016"/>
      <c r="E170" s="1017">
        <f t="shared" si="9"/>
        <v>1509.5399999999986</v>
      </c>
      <c r="F170" s="1018">
        <f t="shared" si="10"/>
        <v>-1509.5399999999986</v>
      </c>
      <c r="G170" s="1018">
        <f t="shared" si="11"/>
        <v>-1497.9299999999987</v>
      </c>
      <c r="H170" s="1019"/>
      <c r="I170" s="1017">
        <f t="shared" si="12"/>
        <v>11.48033345064885</v>
      </c>
    </row>
    <row r="171" spans="1:59">
      <c r="A171">
        <v>131</v>
      </c>
      <c r="B171" s="1041" t="s">
        <v>1087</v>
      </c>
      <c r="C171" s="1041">
        <v>11.61</v>
      </c>
      <c r="D171" s="1016"/>
      <c r="E171" s="1017">
        <f t="shared" si="9"/>
        <v>1521.1499999999985</v>
      </c>
      <c r="F171" s="1018">
        <f t="shared" si="10"/>
        <v>-1521.1499999999985</v>
      </c>
      <c r="G171" s="1018">
        <f t="shared" si="11"/>
        <v>-1509.5399999999986</v>
      </c>
      <c r="H171" s="1019"/>
      <c r="I171" s="1017">
        <f t="shared" si="12"/>
        <v>11.570717517160023</v>
      </c>
    </row>
    <row r="172" spans="1:59">
      <c r="A172">
        <v>132</v>
      </c>
      <c r="B172" s="1041" t="s">
        <v>1087</v>
      </c>
      <c r="C172" s="1041">
        <v>11.61</v>
      </c>
      <c r="D172" s="1016"/>
      <c r="E172" s="1017">
        <f t="shared" si="9"/>
        <v>1532.7599999999984</v>
      </c>
      <c r="F172" s="1018">
        <f t="shared" si="10"/>
        <v>-1532.7599999999984</v>
      </c>
      <c r="G172" s="1018">
        <f t="shared" si="11"/>
        <v>-1521.1499999999985</v>
      </c>
      <c r="H172" s="1019"/>
      <c r="I172" s="1017">
        <f t="shared" si="12"/>
        <v>11.661101583671197</v>
      </c>
    </row>
    <row r="173" spans="1:59">
      <c r="A173">
        <v>133</v>
      </c>
      <c r="B173" s="1041" t="s">
        <v>1087</v>
      </c>
      <c r="C173" s="1041">
        <v>11.61</v>
      </c>
      <c r="D173" s="1016"/>
      <c r="E173" s="1017">
        <f t="shared" si="9"/>
        <v>1544.3699999999983</v>
      </c>
      <c r="F173" s="1018">
        <f t="shared" si="10"/>
        <v>-1544.3699999999983</v>
      </c>
      <c r="G173" s="1018">
        <f t="shared" si="11"/>
        <v>-1532.7599999999984</v>
      </c>
      <c r="H173" s="1019"/>
      <c r="I173" s="1017">
        <f t="shared" si="12"/>
        <v>11.751485650182371</v>
      </c>
    </row>
    <row r="174" spans="1:59">
      <c r="A174">
        <v>134</v>
      </c>
      <c r="B174" s="1041" t="s">
        <v>1087</v>
      </c>
      <c r="C174" s="1041">
        <v>11.61</v>
      </c>
      <c r="D174" s="1016"/>
      <c r="E174" s="1017">
        <f t="shared" si="9"/>
        <v>1555.9799999999982</v>
      </c>
      <c r="F174" s="1018">
        <f t="shared" si="10"/>
        <v>-1555.9799999999982</v>
      </c>
      <c r="G174" s="1018">
        <f t="shared" si="11"/>
        <v>-1544.3699999999983</v>
      </c>
      <c r="H174" s="1019"/>
      <c r="I174" s="1017">
        <f t="shared" si="12"/>
        <v>11.841869716693544</v>
      </c>
    </row>
    <row r="175" spans="1:59">
      <c r="A175">
        <v>135</v>
      </c>
      <c r="B175" s="1041" t="s">
        <v>1087</v>
      </c>
      <c r="C175" s="1041">
        <v>11.61</v>
      </c>
      <c r="D175" s="1016"/>
      <c r="E175" s="1017">
        <f t="shared" si="9"/>
        <v>1567.5899999999981</v>
      </c>
      <c r="F175" s="1018">
        <f t="shared" si="10"/>
        <v>-1567.5899999999981</v>
      </c>
      <c r="G175" s="1018">
        <f t="shared" si="11"/>
        <v>-1555.9799999999982</v>
      </c>
      <c r="H175" s="1019"/>
      <c r="I175" s="1017">
        <f t="shared" si="12"/>
        <v>11.932253783204718</v>
      </c>
    </row>
    <row r="176" spans="1:59">
      <c r="A176">
        <v>136</v>
      </c>
      <c r="B176" s="1041" t="s">
        <v>1087</v>
      </c>
      <c r="C176" s="1041">
        <v>11.61</v>
      </c>
      <c r="D176" s="1016"/>
      <c r="E176" s="1017">
        <f t="shared" si="9"/>
        <v>1579.199999999998</v>
      </c>
      <c r="F176" s="1018">
        <f t="shared" si="10"/>
        <v>-1579.199999999998</v>
      </c>
      <c r="G176" s="1018">
        <f t="shared" si="11"/>
        <v>-1567.5899999999981</v>
      </c>
      <c r="H176" s="1019"/>
      <c r="I176" s="1017">
        <f t="shared" si="12"/>
        <v>12.022637849715892</v>
      </c>
    </row>
    <row r="177" spans="1:9">
      <c r="A177">
        <v>137</v>
      </c>
      <c r="B177" s="1041" t="s">
        <v>1087</v>
      </c>
      <c r="C177" s="1041">
        <v>11.61</v>
      </c>
      <c r="D177" s="1016"/>
      <c r="E177" s="1017">
        <f t="shared" si="9"/>
        <v>1590.8099999999979</v>
      </c>
      <c r="F177" s="1018">
        <f t="shared" si="10"/>
        <v>-1590.8099999999979</v>
      </c>
      <c r="G177" s="1018">
        <f t="shared" si="11"/>
        <v>-1579.199999999998</v>
      </c>
      <c r="H177" s="1019"/>
      <c r="I177" s="1017">
        <f t="shared" si="12"/>
        <v>12.113021916227066</v>
      </c>
    </row>
  </sheetData>
  <sheetProtection formatCells="0"/>
  <mergeCells count="38">
    <mergeCell ref="A5:B5"/>
    <mergeCell ref="C5:D5"/>
    <mergeCell ref="C1:H1"/>
    <mergeCell ref="A3:B3"/>
    <mergeCell ref="C3:D3"/>
    <mergeCell ref="A4:B4"/>
    <mergeCell ref="C4:E4"/>
    <mergeCell ref="C29:D29"/>
    <mergeCell ref="F29:G29"/>
    <mergeCell ref="H29:I29"/>
    <mergeCell ref="A14:F19"/>
    <mergeCell ref="B24:C24"/>
    <mergeCell ref="E24:J24"/>
    <mergeCell ref="B25:C25"/>
    <mergeCell ref="E25:J25"/>
    <mergeCell ref="B26:C26"/>
    <mergeCell ref="E26:J26"/>
    <mergeCell ref="B27:C27"/>
    <mergeCell ref="E27:J27"/>
    <mergeCell ref="C28:D28"/>
    <mergeCell ref="F28:G28"/>
    <mergeCell ref="H28:I28"/>
    <mergeCell ref="C30:D30"/>
    <mergeCell ref="F30:G30"/>
    <mergeCell ref="H30:I30"/>
    <mergeCell ref="C31:D31"/>
    <mergeCell ref="F31:G31"/>
    <mergeCell ref="H31:I31"/>
    <mergeCell ref="A38:A40"/>
    <mergeCell ref="B38:B40"/>
    <mergeCell ref="C38:C40"/>
    <mergeCell ref="D38:D40"/>
    <mergeCell ref="E38:E40"/>
    <mergeCell ref="F38:F40"/>
    <mergeCell ref="G38:G40"/>
    <mergeCell ref="H38:H40"/>
    <mergeCell ref="I38:I40"/>
    <mergeCell ref="D32:E32"/>
  </mergeCells>
  <conditionalFormatting sqref="C3:D3">
    <cfRule type="expression" dxfId="66" priority="28">
      <formula>ISBLANK($C$3)</formula>
    </cfRule>
  </conditionalFormatting>
  <conditionalFormatting sqref="H29:I29">
    <cfRule type="expression" dxfId="65" priority="27">
      <formula>ISBLANK(H29)</formula>
    </cfRule>
  </conditionalFormatting>
  <conditionalFormatting sqref="H3">
    <cfRule type="expression" dxfId="64" priority="26">
      <formula>ISBLANK(H3)</formula>
    </cfRule>
  </conditionalFormatting>
  <conditionalFormatting sqref="F29:G29">
    <cfRule type="expression" dxfId="63" priority="25">
      <formula>ISBLANK(F29)</formula>
    </cfRule>
  </conditionalFormatting>
  <conditionalFormatting sqref="C29:D29">
    <cfRule type="expression" dxfId="62" priority="24">
      <formula>ISBLANK(C29)</formula>
    </cfRule>
  </conditionalFormatting>
  <conditionalFormatting sqref="H18">
    <cfRule type="expression" dxfId="61" priority="23">
      <formula>ISBLANK(H18)</formula>
    </cfRule>
  </conditionalFormatting>
  <conditionalFormatting sqref="H19">
    <cfRule type="expression" dxfId="60" priority="22">
      <formula>ISBLANK(H19)</formula>
    </cfRule>
  </conditionalFormatting>
  <conditionalFormatting sqref="B29">
    <cfRule type="expression" dxfId="59" priority="21">
      <formula>ISBLANK(B29)</formula>
    </cfRule>
  </conditionalFormatting>
  <conditionalFormatting sqref="E29">
    <cfRule type="expression" dxfId="58" priority="20">
      <formula>ISBLANK(E29)</formula>
    </cfRule>
  </conditionalFormatting>
  <conditionalFormatting sqref="J29">
    <cfRule type="expression" dxfId="57" priority="19">
      <formula>ISBLANK(J29)</formula>
    </cfRule>
  </conditionalFormatting>
  <conditionalFormatting sqref="I34">
    <cfRule type="expression" dxfId="56" priority="18">
      <formula>ISBLANK(I34)</formula>
    </cfRule>
  </conditionalFormatting>
  <conditionalFormatting sqref="I35">
    <cfRule type="expression" dxfId="55" priority="17">
      <formula>ISBLANK(I35)</formula>
    </cfRule>
  </conditionalFormatting>
  <conditionalFormatting sqref="J34">
    <cfRule type="expression" dxfId="54" priority="16">
      <formula>ISBLANK(J34)</formula>
    </cfRule>
  </conditionalFormatting>
  <conditionalFormatting sqref="J35">
    <cfRule type="expression" dxfId="53" priority="15">
      <formula>ISBLANK(J35)</formula>
    </cfRule>
  </conditionalFormatting>
  <conditionalFormatting sqref="G33">
    <cfRule type="expression" dxfId="52" priority="14">
      <formula>ISBLANK(G33)</formula>
    </cfRule>
  </conditionalFormatting>
  <conditionalFormatting sqref="G34">
    <cfRule type="expression" dxfId="51" priority="13">
      <formula>ISBLANK(G34)</formula>
    </cfRule>
  </conditionalFormatting>
  <conditionalFormatting sqref="G35">
    <cfRule type="expression" dxfId="50" priority="12">
      <formula>ISBLANK(G35)</formula>
    </cfRule>
  </conditionalFormatting>
  <conditionalFormatting sqref="C33">
    <cfRule type="expression" dxfId="49" priority="11">
      <formula>ISBLANK(C33)</formula>
    </cfRule>
  </conditionalFormatting>
  <conditionalFormatting sqref="C34">
    <cfRule type="expression" dxfId="48" priority="10">
      <formula>ISBLANK(C34)</formula>
    </cfRule>
  </conditionalFormatting>
  <conditionalFormatting sqref="C35">
    <cfRule type="expression" dxfId="47" priority="9">
      <formula>ISBLANK(C35)</formula>
    </cfRule>
  </conditionalFormatting>
  <conditionalFormatting sqref="C20">
    <cfRule type="expression" dxfId="46" priority="8">
      <formula>ISBLANK(C20)</formula>
    </cfRule>
  </conditionalFormatting>
  <conditionalFormatting sqref="C21">
    <cfRule type="expression" dxfId="45" priority="7">
      <formula>ISBLANK(C21)</formula>
    </cfRule>
  </conditionalFormatting>
  <conditionalFormatting sqref="C9">
    <cfRule type="expression" dxfId="44" priority="6">
      <formula>ISBLANK(C9)</formula>
    </cfRule>
  </conditionalFormatting>
  <conditionalFormatting sqref="C10">
    <cfRule type="expression" dxfId="43" priority="5">
      <formula>ISBLANK(C10)</formula>
    </cfRule>
  </conditionalFormatting>
  <conditionalFormatting sqref="C11">
    <cfRule type="expression" dxfId="42" priority="4">
      <formula>ISBLANK(C11)</formula>
    </cfRule>
  </conditionalFormatting>
  <conditionalFormatting sqref="F9">
    <cfRule type="expression" dxfId="41" priority="3">
      <formula>ISBLANK(F9)</formula>
    </cfRule>
  </conditionalFormatting>
  <conditionalFormatting sqref="F10">
    <cfRule type="expression" dxfId="40" priority="2">
      <formula>ISBLANK(F10)</formula>
    </cfRule>
  </conditionalFormatting>
  <conditionalFormatting sqref="F11">
    <cfRule type="expression" dxfId="39" priority="1">
      <formula>ISBLANK(F11)</formula>
    </cfRule>
  </conditionalFormatting>
  <printOptions horizontalCentered="1"/>
  <pageMargins left="0.25" right="0.25" top="0.75" bottom="0.75" header="0.3" footer="0.3"/>
  <pageSetup scale="65" orientation="portrait" horizontalDpi="1200" verticalDpi="1200" r:id="rId1"/>
  <rowBreaks count="2" manualBreakCount="2">
    <brk id="74" max="9" man="1"/>
    <brk id="141" max="9" man="1"/>
  </rowBreaks>
  <colBreaks count="1" manualBreakCount="1">
    <brk id="10" max="308" man="1"/>
  </colBreaks>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BG431"/>
  <sheetViews>
    <sheetView topLeftCell="A11" zoomScaleNormal="100" zoomScaleSheetLayoutView="85" workbookViewId="0">
      <selection activeCell="H19" sqref="H19"/>
    </sheetView>
  </sheetViews>
  <sheetFormatPr defaultColWidth="8.8984375" defaultRowHeight="12.75"/>
  <cols>
    <col min="1" max="1" width="14.83203125" customWidth="1"/>
    <col min="2" max="2" width="25.890625" style="237" customWidth="1"/>
    <col min="3" max="3" width="11.59375" style="237" customWidth="1"/>
    <col min="4" max="4" width="11.32421875" style="237" customWidth="1"/>
    <col min="5" max="5" width="20.6328125" style="237" customWidth="1"/>
    <col min="6" max="7" width="14.15625" style="237" customWidth="1"/>
    <col min="8" max="8" width="11.32421875" customWidth="1"/>
    <col min="9" max="9" width="12.67578125" customWidth="1"/>
    <col min="10" max="10" width="11.59375" style="237" customWidth="1"/>
  </cols>
  <sheetData>
    <row r="1" spans="1:59" s="186" customFormat="1" ht="45.75" customHeight="1">
      <c r="A1" s="293"/>
      <c r="B1" s="555"/>
      <c r="C1" s="1799" t="s">
        <v>1049</v>
      </c>
      <c r="D1" s="1799"/>
      <c r="E1" s="1799"/>
      <c r="F1" s="1799"/>
      <c r="G1" s="1799"/>
      <c r="H1" s="1799"/>
      <c r="I1" s="238"/>
      <c r="J1" s="555"/>
      <c r="K1" s="238"/>
      <c r="L1" s="238"/>
      <c r="M1" s="238"/>
      <c r="N1" s="238"/>
      <c r="O1" s="238"/>
      <c r="P1" s="238"/>
      <c r="Q1" s="238"/>
      <c r="R1" s="238"/>
      <c r="S1" s="238"/>
      <c r="T1" s="238"/>
      <c r="U1" s="238"/>
      <c r="V1" s="238"/>
      <c r="W1" s="238"/>
      <c r="X1" s="238"/>
      <c r="Y1" s="238"/>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A1" s="238"/>
      <c r="BB1" s="238"/>
      <c r="BC1" s="238"/>
      <c r="BD1" s="238"/>
      <c r="BE1" s="238"/>
      <c r="BF1" s="238"/>
      <c r="BG1" s="238"/>
    </row>
    <row r="2" spans="1:59" ht="18">
      <c r="A2" s="417"/>
      <c r="B2" s="287"/>
      <c r="C2" s="287"/>
      <c r="D2" s="287"/>
      <c r="E2" s="287"/>
      <c r="F2" s="268" t="s">
        <v>360</v>
      </c>
      <c r="G2" s="608" t="str">
        <f>'DATA SHEET'!AF5</f>
        <v>Robyn Luft</v>
      </c>
      <c r="H2" s="298" t="s">
        <v>574</v>
      </c>
      <c r="I2" s="192" t="str">
        <f>'DATA SHEET'!AF6</f>
        <v>(403) 318-2327</v>
      </c>
      <c r="J2" s="287"/>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row>
    <row r="3" spans="1:59">
      <c r="A3" s="1887" t="s">
        <v>245</v>
      </c>
      <c r="B3" s="1887"/>
      <c r="C3" s="1903">
        <v>45233</v>
      </c>
      <c r="D3" s="1903"/>
      <c r="E3" s="187"/>
      <c r="F3" s="223"/>
      <c r="G3" s="275" t="s">
        <v>362</v>
      </c>
      <c r="H3" s="418">
        <v>4405</v>
      </c>
      <c r="I3" s="189" t="s">
        <v>363</v>
      </c>
      <c r="J3" s="190"/>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c r="BA3" s="191"/>
      <c r="BB3" s="191"/>
      <c r="BC3" s="191"/>
      <c r="BD3" s="191"/>
      <c r="BE3" s="191"/>
      <c r="BF3" s="191"/>
      <c r="BG3" s="191"/>
    </row>
    <row r="4" spans="1:59">
      <c r="A4" s="1887" t="s">
        <v>361</v>
      </c>
      <c r="B4" s="1887"/>
      <c r="C4" s="1923" t="str">
        <f>'DATA SHEET'!F4</f>
        <v>ENERCAPITA HZ SUNSET 14-31-69-19</v>
      </c>
      <c r="D4" s="1923"/>
      <c r="E4" s="1923"/>
      <c r="F4" s="223"/>
      <c r="G4" s="275" t="s">
        <v>387</v>
      </c>
      <c r="H4" s="421">
        <f>'DATA SHEET'!H24</f>
        <v>5.05</v>
      </c>
      <c r="I4" s="189" t="s">
        <v>363</v>
      </c>
      <c r="J4" s="190"/>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row>
    <row r="5" spans="1:59">
      <c r="A5" s="1887" t="s">
        <v>330</v>
      </c>
      <c r="B5" s="1887"/>
      <c r="C5" s="1922" t="str">
        <f>'DATA SHEET'!F7</f>
        <v>E24DR186</v>
      </c>
      <c r="D5" s="1922"/>
      <c r="E5" s="190"/>
      <c r="F5" s="223"/>
      <c r="G5" s="275" t="s">
        <v>413</v>
      </c>
      <c r="H5" s="421">
        <f>'DATA SHEET'!H23</f>
        <v>5.05</v>
      </c>
      <c r="I5" s="189"/>
      <c r="J5" s="190"/>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c r="BA5" s="191"/>
      <c r="BB5" s="191"/>
      <c r="BC5" s="191"/>
      <c r="BD5" s="191"/>
      <c r="BE5" s="191"/>
      <c r="BF5" s="191"/>
      <c r="BG5" s="191"/>
    </row>
    <row r="6" spans="1:59">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c r="AK6" s="191"/>
      <c r="AL6" s="191"/>
      <c r="AM6" s="191"/>
      <c r="AN6" s="191"/>
      <c r="AO6" s="191"/>
      <c r="AP6" s="191"/>
      <c r="AQ6" s="191"/>
      <c r="AR6" s="191"/>
      <c r="AS6" s="191"/>
      <c r="AT6" s="191"/>
      <c r="AU6" s="191"/>
      <c r="AV6" s="191"/>
      <c r="AW6" s="191"/>
      <c r="AX6" s="191"/>
      <c r="AY6" s="191"/>
      <c r="AZ6" s="191"/>
      <c r="BA6" s="191"/>
      <c r="BB6" s="191"/>
      <c r="BC6" s="191"/>
      <c r="BD6" s="191"/>
      <c r="BE6" s="191"/>
      <c r="BF6" s="191"/>
      <c r="BG6" s="191"/>
    </row>
    <row r="7" spans="1:59">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c r="AC7" s="191"/>
      <c r="AD7" s="191"/>
      <c r="AE7" s="191"/>
      <c r="AF7" s="191"/>
      <c r="AG7" s="191"/>
      <c r="AH7" s="191"/>
      <c r="AI7" s="191"/>
      <c r="AJ7" s="191"/>
      <c r="AK7" s="191"/>
      <c r="AL7" s="191"/>
      <c r="AM7" s="191"/>
      <c r="AN7" s="191"/>
      <c r="AO7" s="191"/>
      <c r="AP7" s="191"/>
      <c r="AQ7" s="191"/>
      <c r="AR7" s="191"/>
      <c r="AS7" s="191"/>
      <c r="AT7" s="191"/>
      <c r="AU7" s="191"/>
      <c r="AV7" s="191"/>
      <c r="AW7" s="191"/>
      <c r="AX7" s="191"/>
      <c r="AY7" s="191"/>
      <c r="AZ7" s="191"/>
      <c r="BA7" s="191"/>
      <c r="BB7" s="191"/>
      <c r="BC7" s="191"/>
      <c r="BD7" s="191"/>
      <c r="BE7" s="191"/>
      <c r="BF7" s="191"/>
      <c r="BG7" s="191"/>
    </row>
    <row r="8" spans="1:59">
      <c r="A8" s="298"/>
      <c r="B8" s="299"/>
      <c r="C8" s="192"/>
      <c r="D8" s="300"/>
      <c r="E8" s="301"/>
      <c r="F8" s="303"/>
      <c r="G8" s="299" t="s">
        <v>437</v>
      </c>
      <c r="H8" s="606">
        <v>0</v>
      </c>
      <c r="I8" s="305" t="s">
        <v>438</v>
      </c>
      <c r="J8" s="224"/>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1"/>
      <c r="AJ8" s="191"/>
      <c r="AK8" s="191"/>
      <c r="AL8" s="191"/>
      <c r="AM8" s="191"/>
      <c r="AN8" s="191"/>
      <c r="AO8" s="191"/>
      <c r="AP8" s="191"/>
      <c r="AQ8" s="191"/>
      <c r="AR8" s="191"/>
      <c r="AS8" s="191"/>
      <c r="AT8" s="191"/>
      <c r="AU8" s="191"/>
      <c r="AV8" s="191"/>
      <c r="AW8" s="191"/>
      <c r="AX8" s="191"/>
      <c r="AY8" s="191"/>
      <c r="AZ8" s="191"/>
      <c r="BA8" s="191"/>
      <c r="BB8" s="191"/>
      <c r="BC8" s="191"/>
      <c r="BD8" s="191"/>
      <c r="BE8" s="191"/>
      <c r="BF8" s="191"/>
      <c r="BG8" s="191"/>
    </row>
    <row r="9" spans="1:59">
      <c r="A9" s="298"/>
      <c r="B9" s="299" t="s">
        <v>434</v>
      </c>
      <c r="C9" s="418">
        <v>2938.31</v>
      </c>
      <c r="D9" s="300"/>
      <c r="E9" s="299" t="s">
        <v>435</v>
      </c>
      <c r="F9" s="419">
        <v>257</v>
      </c>
      <c r="G9" s="299" t="s">
        <v>14</v>
      </c>
      <c r="H9" s="419" t="s">
        <v>1101</v>
      </c>
      <c r="I9" s="305"/>
      <c r="J9" s="224"/>
      <c r="K9" s="191"/>
      <c r="L9" s="191"/>
      <c r="M9" s="191"/>
      <c r="N9" s="191"/>
      <c r="O9" s="191"/>
      <c r="P9" s="191"/>
      <c r="Q9" s="191"/>
      <c r="R9" s="191"/>
      <c r="S9" s="191"/>
      <c r="T9" s="191"/>
      <c r="U9" s="191"/>
      <c r="V9" s="191"/>
      <c r="W9" s="191"/>
      <c r="X9" s="191"/>
      <c r="Y9" s="191"/>
      <c r="Z9" s="191"/>
      <c r="AA9" s="191"/>
      <c r="AB9" s="191"/>
      <c r="AC9" s="191"/>
      <c r="AD9" s="191"/>
      <c r="AE9" s="191"/>
      <c r="AF9" s="191"/>
      <c r="AG9" s="191"/>
      <c r="AH9" s="191"/>
      <c r="AI9" s="191"/>
      <c r="AJ9" s="191"/>
      <c r="AK9" s="191"/>
      <c r="AL9" s="191"/>
      <c r="AM9" s="191"/>
      <c r="AN9" s="191"/>
      <c r="AO9" s="191"/>
      <c r="AP9" s="191"/>
      <c r="AQ9" s="191"/>
      <c r="AR9" s="191"/>
      <c r="AS9" s="191"/>
      <c r="AT9" s="191"/>
      <c r="AU9" s="191"/>
      <c r="AV9" s="191"/>
      <c r="AW9" s="191"/>
      <c r="AX9" s="191"/>
      <c r="AY9" s="191"/>
      <c r="AZ9" s="191"/>
      <c r="BA9" s="191"/>
      <c r="BB9" s="191"/>
      <c r="BC9" s="191"/>
      <c r="BD9" s="191"/>
      <c r="BE9" s="191"/>
      <c r="BF9" s="191"/>
      <c r="BG9" s="191"/>
    </row>
    <row r="10" spans="1:59">
      <c r="A10" s="298"/>
      <c r="B10" s="299" t="s">
        <v>430</v>
      </c>
      <c r="C10" s="418">
        <v>2938.31</v>
      </c>
      <c r="D10" s="300"/>
      <c r="E10" s="299" t="s">
        <v>443</v>
      </c>
      <c r="F10" s="419">
        <v>257</v>
      </c>
      <c r="G10" s="299" t="s">
        <v>169</v>
      </c>
      <c r="H10" s="419" t="s">
        <v>928</v>
      </c>
      <c r="I10" s="305"/>
      <c r="J10" s="306"/>
      <c r="K10" s="191"/>
      <c r="L10" s="191"/>
      <c r="M10" s="191"/>
      <c r="N10" s="191"/>
      <c r="O10" s="191"/>
      <c r="P10" s="191"/>
      <c r="Q10" s="191"/>
      <c r="R10" s="191"/>
      <c r="S10" s="191"/>
      <c r="T10" s="191"/>
      <c r="U10" s="191"/>
      <c r="V10" s="191"/>
      <c r="W10" s="191"/>
      <c r="X10" s="191"/>
      <c r="Y10" s="191"/>
      <c r="Z10" s="191"/>
      <c r="AA10" s="191"/>
      <c r="AB10" s="191"/>
      <c r="AC10" s="191"/>
      <c r="AD10" s="191"/>
      <c r="AE10" s="191"/>
      <c r="AF10" s="191"/>
      <c r="AG10" s="191"/>
      <c r="AH10" s="191"/>
      <c r="AI10" s="191"/>
      <c r="AJ10" s="191"/>
      <c r="AK10" s="191"/>
      <c r="AL10" s="191"/>
      <c r="AM10" s="191"/>
      <c r="AN10" s="191"/>
      <c r="AO10" s="191"/>
      <c r="AP10" s="191"/>
      <c r="AQ10" s="191"/>
      <c r="AR10" s="191"/>
      <c r="AS10" s="191"/>
      <c r="AT10" s="191"/>
      <c r="AU10" s="191"/>
      <c r="AV10" s="191"/>
      <c r="AW10" s="191"/>
      <c r="AX10" s="191"/>
      <c r="AY10" s="191"/>
      <c r="AZ10" s="191"/>
      <c r="BA10" s="191"/>
      <c r="BB10" s="191"/>
      <c r="BC10" s="191"/>
      <c r="BD10" s="191"/>
      <c r="BE10" s="191"/>
      <c r="BF10" s="191"/>
      <c r="BG10" s="191"/>
    </row>
    <row r="11" spans="1:59">
      <c r="A11" s="298"/>
      <c r="B11" s="299" t="s">
        <v>414</v>
      </c>
      <c r="C11" s="418">
        <v>0</v>
      </c>
      <c r="D11" s="305"/>
      <c r="E11" s="299" t="s">
        <v>436</v>
      </c>
      <c r="F11" s="419">
        <v>257</v>
      </c>
      <c r="G11" s="299" t="s">
        <v>15</v>
      </c>
      <c r="H11" s="419">
        <v>114.3</v>
      </c>
      <c r="I11" s="305" t="s">
        <v>21</v>
      </c>
      <c r="J11" s="306"/>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c r="AX11" s="191"/>
      <c r="AY11" s="191"/>
      <c r="AZ11" s="191"/>
      <c r="BA11" s="191"/>
      <c r="BB11" s="191"/>
      <c r="BC11" s="191"/>
      <c r="BD11" s="191"/>
      <c r="BE11" s="191"/>
      <c r="BF11" s="191"/>
      <c r="BG11" s="191"/>
    </row>
    <row r="12" spans="1:59" ht="15">
      <c r="A12" s="299"/>
      <c r="B12" s="299" t="s">
        <v>442</v>
      </c>
      <c r="C12" s="583">
        <f>(((H12/1000)^2)*PI())/4</f>
        <v>7.7850186486799399E-3</v>
      </c>
      <c r="D12" s="305" t="s">
        <v>429</v>
      </c>
      <c r="E12" s="299"/>
      <c r="F12" s="269"/>
      <c r="G12" s="299" t="s">
        <v>168</v>
      </c>
      <c r="H12" s="419">
        <v>99.56</v>
      </c>
      <c r="I12" s="305" t="s">
        <v>21</v>
      </c>
      <c r="J12" s="306"/>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row>
    <row r="13" spans="1:59">
      <c r="A13" s="300" t="s">
        <v>439</v>
      </c>
      <c r="B13" s="235"/>
      <c r="C13" s="235"/>
      <c r="D13" s="235"/>
      <c r="E13" s="235"/>
      <c r="F13" s="235"/>
      <c r="G13" s="299" t="s">
        <v>16</v>
      </c>
      <c r="H13" s="419">
        <v>20.09</v>
      </c>
      <c r="I13" s="305" t="s">
        <v>161</v>
      </c>
      <c r="J13" s="306"/>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c r="BA13" s="191"/>
      <c r="BB13" s="191"/>
      <c r="BC13" s="191"/>
      <c r="BD13" s="191"/>
      <c r="BE13" s="191"/>
      <c r="BF13" s="191"/>
      <c r="BG13" s="191"/>
    </row>
    <row r="14" spans="1:59">
      <c r="A14" s="1890" t="s">
        <v>1103</v>
      </c>
      <c r="B14" s="1891"/>
      <c r="C14" s="1891"/>
      <c r="D14" s="1891"/>
      <c r="E14" s="1891"/>
      <c r="F14" s="1892"/>
      <c r="G14" s="299" t="s">
        <v>17</v>
      </c>
      <c r="H14" s="419" t="s">
        <v>893</v>
      </c>
      <c r="I14" s="305"/>
      <c r="J14" s="306"/>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c r="AR14" s="191"/>
      <c r="AS14" s="191"/>
      <c r="AT14" s="191"/>
      <c r="AU14" s="191"/>
      <c r="AV14" s="191"/>
      <c r="AW14" s="191"/>
      <c r="AX14" s="191"/>
      <c r="AY14" s="191"/>
      <c r="AZ14" s="191"/>
      <c r="BA14" s="191"/>
      <c r="BB14" s="191"/>
      <c r="BC14" s="191"/>
      <c r="BD14" s="191"/>
      <c r="BE14" s="191"/>
      <c r="BF14" s="191"/>
      <c r="BG14" s="191"/>
    </row>
    <row r="15" spans="1:59">
      <c r="A15" s="1917"/>
      <c r="B15" s="1894"/>
      <c r="C15" s="1894"/>
      <c r="D15" s="1894"/>
      <c r="E15" s="1894"/>
      <c r="F15" s="1918"/>
      <c r="G15" s="299" t="s">
        <v>10</v>
      </c>
      <c r="H15" s="419">
        <v>3</v>
      </c>
      <c r="I15" s="305"/>
      <c r="J15" s="307"/>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c r="AR15" s="191"/>
      <c r="AS15" s="191"/>
      <c r="AT15" s="191"/>
      <c r="AU15" s="191"/>
      <c r="AV15" s="191"/>
      <c r="AW15" s="191"/>
      <c r="AX15" s="191"/>
      <c r="AY15" s="191"/>
      <c r="AZ15" s="191"/>
      <c r="BA15" s="191"/>
      <c r="BB15" s="191"/>
      <c r="BC15" s="191"/>
      <c r="BD15" s="191"/>
      <c r="BE15" s="191"/>
      <c r="BF15" s="191"/>
      <c r="BG15" s="191"/>
    </row>
    <row r="16" spans="1:59">
      <c r="A16" s="1917"/>
      <c r="B16" s="1894"/>
      <c r="C16" s="1894"/>
      <c r="D16" s="1894"/>
      <c r="E16" s="1894"/>
      <c r="F16" s="1918"/>
      <c r="G16" s="299" t="s">
        <v>18</v>
      </c>
      <c r="H16" s="419" t="s">
        <v>927</v>
      </c>
      <c r="I16" s="305"/>
      <c r="J16" s="306"/>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c r="AR16" s="191"/>
      <c r="AS16" s="191"/>
      <c r="AT16" s="191"/>
      <c r="AU16" s="191"/>
      <c r="AV16" s="191"/>
      <c r="AW16" s="191"/>
      <c r="AX16" s="191"/>
      <c r="AY16" s="191"/>
      <c r="AZ16" s="191"/>
      <c r="BA16" s="191"/>
      <c r="BB16" s="191"/>
      <c r="BC16" s="191"/>
      <c r="BD16" s="191"/>
      <c r="BE16" s="191"/>
      <c r="BF16" s="191"/>
      <c r="BG16" s="191"/>
    </row>
    <row r="17" spans="1:59">
      <c r="A17" s="1917"/>
      <c r="B17" s="1894"/>
      <c r="C17" s="1894"/>
      <c r="D17" s="1894"/>
      <c r="E17" s="1894"/>
      <c r="F17" s="1918"/>
      <c r="G17" s="299" t="s">
        <v>19</v>
      </c>
      <c r="H17" s="419">
        <v>114.3</v>
      </c>
      <c r="I17" s="305"/>
      <c r="J17" s="306"/>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c r="BA17" s="191"/>
      <c r="BB17" s="191"/>
      <c r="BC17" s="191"/>
      <c r="BD17" s="191"/>
      <c r="BE17" s="191"/>
      <c r="BF17" s="191"/>
      <c r="BG17" s="191"/>
    </row>
    <row r="18" spans="1:59">
      <c r="A18" s="1917"/>
      <c r="B18" s="1894"/>
      <c r="C18" s="1894"/>
      <c r="D18" s="1894"/>
      <c r="E18" s="1894"/>
      <c r="F18" s="1918"/>
      <c r="G18" s="299" t="s">
        <v>433</v>
      </c>
      <c r="H18" s="419">
        <v>4176</v>
      </c>
      <c r="I18" s="305" t="s">
        <v>160</v>
      </c>
      <c r="J18" s="306"/>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c r="AR18" s="191"/>
      <c r="AS18" s="191"/>
      <c r="AT18" s="191"/>
      <c r="AU18" s="191"/>
      <c r="AV18" s="191"/>
      <c r="AW18" s="191"/>
      <c r="AX18" s="191"/>
      <c r="AY18" s="191"/>
      <c r="AZ18" s="191"/>
      <c r="BA18" s="191"/>
      <c r="BB18" s="191"/>
      <c r="BC18" s="191"/>
      <c r="BD18" s="191"/>
      <c r="BE18" s="191"/>
      <c r="BF18" s="191"/>
      <c r="BG18" s="191"/>
    </row>
    <row r="19" spans="1:59">
      <c r="A19" s="1919"/>
      <c r="B19" s="1897"/>
      <c r="C19" s="1897"/>
      <c r="D19" s="1897"/>
      <c r="E19" s="1897"/>
      <c r="F19" s="1920"/>
      <c r="G19" s="299" t="s">
        <v>159</v>
      </c>
      <c r="H19" s="419">
        <v>0</v>
      </c>
      <c r="I19" s="305" t="s">
        <v>160</v>
      </c>
      <c r="J19" s="224"/>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c r="AR19" s="191"/>
      <c r="AS19" s="191"/>
      <c r="AT19" s="191"/>
      <c r="AU19" s="191"/>
      <c r="AV19" s="191"/>
      <c r="AW19" s="191"/>
      <c r="AX19" s="191"/>
      <c r="AY19" s="191"/>
      <c r="AZ19" s="191"/>
      <c r="BA19" s="191"/>
      <c r="BB19" s="191"/>
      <c r="BC19" s="191"/>
      <c r="BD19" s="191"/>
      <c r="BE19" s="191"/>
      <c r="BF19" s="191"/>
      <c r="BG19" s="191"/>
    </row>
    <row r="20" spans="1:59">
      <c r="A20" s="438"/>
      <c r="B20" s="439" t="s">
        <v>587</v>
      </c>
      <c r="C20" s="418" t="s">
        <v>1096</v>
      </c>
      <c r="D20" s="438"/>
      <c r="E20" s="440"/>
      <c r="F20" s="440"/>
      <c r="G20" s="439"/>
      <c r="H20" s="442" t="s">
        <v>590</v>
      </c>
      <c r="I20" s="441"/>
      <c r="J20" s="224"/>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c r="AR20" s="191"/>
      <c r="AS20" s="191"/>
      <c r="AT20" s="191"/>
      <c r="AU20" s="191"/>
      <c r="AV20" s="191"/>
      <c r="AW20" s="191"/>
      <c r="AX20" s="191"/>
      <c r="AY20" s="191"/>
      <c r="AZ20" s="191"/>
      <c r="BA20" s="191"/>
      <c r="BB20" s="191"/>
      <c r="BC20" s="191"/>
      <c r="BD20" s="191"/>
      <c r="BE20" s="191"/>
      <c r="BF20" s="191"/>
      <c r="BG20" s="191"/>
    </row>
    <row r="21" spans="1:59">
      <c r="A21" s="438"/>
      <c r="B21" s="439" t="s">
        <v>588</v>
      </c>
      <c r="C21" s="418" t="s">
        <v>1014</v>
      </c>
      <c r="D21" s="441" t="s">
        <v>589</v>
      </c>
      <c r="E21" s="440"/>
      <c r="F21" s="440"/>
      <c r="G21" s="439" t="s">
        <v>591</v>
      </c>
      <c r="H21" s="763">
        <v>2750</v>
      </c>
      <c r="I21" s="441" t="s">
        <v>592</v>
      </c>
      <c r="J21" s="224"/>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c r="AR21" s="191"/>
      <c r="AS21" s="191"/>
      <c r="AT21" s="191"/>
      <c r="AU21" s="191"/>
      <c r="AV21" s="191"/>
      <c r="AW21" s="191"/>
      <c r="AX21" s="191"/>
      <c r="AY21" s="191"/>
      <c r="AZ21" s="191"/>
      <c r="BA21" s="191"/>
      <c r="BB21" s="191"/>
      <c r="BC21" s="191"/>
      <c r="BD21" s="191"/>
      <c r="BE21" s="191"/>
      <c r="BF21" s="191"/>
      <c r="BG21" s="191"/>
    </row>
    <row r="22" spans="1:59">
      <c r="A22" s="438"/>
      <c r="B22" s="439"/>
      <c r="C22" s="444"/>
      <c r="D22" s="441"/>
      <c r="E22" s="440"/>
      <c r="F22" s="440"/>
      <c r="G22" s="439" t="s">
        <v>593</v>
      </c>
      <c r="H22" s="763">
        <v>3670</v>
      </c>
      <c r="I22" s="441" t="s">
        <v>592</v>
      </c>
      <c r="J22" s="224"/>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191"/>
      <c r="AH22" s="191"/>
      <c r="AI22" s="191"/>
      <c r="AJ22" s="191"/>
      <c r="AK22" s="191"/>
      <c r="AL22" s="191"/>
      <c r="AM22" s="191"/>
      <c r="AN22" s="191"/>
      <c r="AO22" s="191"/>
      <c r="AP22" s="191"/>
      <c r="AQ22" s="191"/>
      <c r="AR22" s="191"/>
      <c r="AS22" s="191"/>
      <c r="AT22" s="191"/>
      <c r="AU22" s="191"/>
      <c r="AV22" s="191"/>
      <c r="AW22" s="191"/>
      <c r="AX22" s="191"/>
      <c r="AY22" s="191"/>
      <c r="AZ22" s="191"/>
      <c r="BA22" s="191"/>
      <c r="BB22" s="191"/>
      <c r="BC22" s="191"/>
      <c r="BD22" s="191"/>
      <c r="BE22" s="191"/>
      <c r="BF22" s="191"/>
      <c r="BG22" s="191"/>
    </row>
    <row r="23" spans="1:59">
      <c r="A23" s="298" t="s">
        <v>415</v>
      </c>
      <c r="B23" s="281"/>
      <c r="C23" s="282"/>
      <c r="D23" s="283"/>
      <c r="E23" s="298"/>
      <c r="F23" s="298"/>
      <c r="G23" s="439" t="s">
        <v>594</v>
      </c>
      <c r="H23" s="763">
        <v>4590</v>
      </c>
      <c r="I23" s="441" t="s">
        <v>592</v>
      </c>
      <c r="J23" s="298"/>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191"/>
      <c r="AH23" s="191"/>
      <c r="AI23" s="191"/>
      <c r="AJ23" s="191"/>
      <c r="AK23" s="191"/>
      <c r="AL23" s="191"/>
      <c r="AM23" s="191"/>
      <c r="AN23" s="191"/>
      <c r="AO23" s="191"/>
      <c r="AP23" s="191"/>
      <c r="AQ23" s="191"/>
      <c r="AR23" s="191"/>
      <c r="AS23" s="191"/>
      <c r="AT23" s="191"/>
      <c r="AU23" s="191"/>
      <c r="AV23" s="191"/>
      <c r="AW23" s="191"/>
      <c r="AX23" s="191"/>
      <c r="AY23" s="191"/>
      <c r="AZ23" s="191"/>
      <c r="BA23" s="191"/>
      <c r="BB23" s="191"/>
      <c r="BC23" s="191"/>
      <c r="BD23" s="191"/>
      <c r="BE23" s="191"/>
      <c r="BF23" s="191"/>
      <c r="BG23" s="191"/>
    </row>
    <row r="24" spans="1:59">
      <c r="A24" s="306" t="s">
        <v>586</v>
      </c>
      <c r="B24" s="1884" t="s">
        <v>30</v>
      </c>
      <c r="C24" s="1884"/>
      <c r="D24" s="306" t="s">
        <v>54</v>
      </c>
      <c r="E24" s="1884" t="s">
        <v>39</v>
      </c>
      <c r="F24" s="1884"/>
      <c r="G24" s="1884"/>
      <c r="H24" s="1884"/>
      <c r="I24" s="1884"/>
      <c r="J24" s="1884"/>
      <c r="K24" s="191"/>
      <c r="L24" s="191"/>
      <c r="M24" s="191"/>
      <c r="N24" s="191"/>
      <c r="O24" s="191"/>
      <c r="P24" s="191"/>
      <c r="Q24" s="191"/>
      <c r="R24" s="191"/>
      <c r="S24" s="191"/>
      <c r="T24" s="191"/>
      <c r="U24" s="191"/>
      <c r="V24" s="191"/>
      <c r="W24" s="191"/>
      <c r="X24" s="191"/>
      <c r="Y24" s="191"/>
      <c r="Z24" s="191"/>
      <c r="AA24" s="191"/>
      <c r="AB24" s="191"/>
      <c r="AC24" s="191"/>
      <c r="AD24" s="191"/>
      <c r="AE24" s="191"/>
      <c r="AF24" s="191"/>
      <c r="AG24" s="191"/>
      <c r="AH24" s="191"/>
      <c r="AI24" s="191"/>
      <c r="AJ24" s="191"/>
      <c r="AK24" s="191"/>
      <c r="AL24" s="191"/>
      <c r="AM24" s="191"/>
      <c r="AN24" s="191"/>
      <c r="AO24" s="191"/>
      <c r="AP24" s="191"/>
      <c r="AQ24" s="191"/>
      <c r="AR24" s="191"/>
      <c r="AS24" s="191"/>
      <c r="AT24" s="191"/>
      <c r="AU24" s="191"/>
      <c r="AV24" s="191"/>
      <c r="AW24" s="191"/>
      <c r="AX24" s="191"/>
      <c r="AY24" s="191"/>
      <c r="AZ24" s="191"/>
      <c r="BA24" s="191"/>
      <c r="BB24" s="191"/>
      <c r="BC24" s="191"/>
      <c r="BD24" s="191"/>
      <c r="BE24" s="191"/>
      <c r="BF24" s="191"/>
      <c r="BG24" s="191"/>
    </row>
    <row r="25" spans="1:59" ht="15.75" customHeight="1">
      <c r="A25" s="308">
        <v>1</v>
      </c>
      <c r="B25" s="1900"/>
      <c r="C25" s="1900"/>
      <c r="D25" s="613"/>
      <c r="E25" s="1921" t="s">
        <v>1048</v>
      </c>
      <c r="F25" s="1921"/>
      <c r="G25" s="1921"/>
      <c r="H25" s="1921"/>
      <c r="I25" s="1921"/>
      <c r="J25" s="192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c r="AR25" s="191"/>
      <c r="AS25" s="191"/>
      <c r="AT25" s="191"/>
      <c r="AU25" s="191"/>
      <c r="AV25" s="191"/>
      <c r="AW25" s="191"/>
      <c r="AX25" s="191"/>
      <c r="AY25" s="191"/>
      <c r="AZ25" s="191"/>
      <c r="BA25" s="191"/>
      <c r="BB25" s="191"/>
      <c r="BC25" s="191"/>
      <c r="BD25" s="191"/>
      <c r="BE25" s="191"/>
      <c r="BF25" s="191"/>
      <c r="BG25" s="191"/>
    </row>
    <row r="26" spans="1:59" ht="15.75" customHeight="1">
      <c r="A26" s="308">
        <v>2</v>
      </c>
      <c r="B26" s="1875"/>
      <c r="C26" s="1875"/>
      <c r="D26" s="612"/>
      <c r="E26" s="1900"/>
      <c r="F26" s="1900"/>
      <c r="G26" s="1900"/>
      <c r="H26" s="1900"/>
      <c r="I26" s="1900"/>
      <c r="J26" s="1900"/>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c r="AR26" s="191"/>
      <c r="AS26" s="191"/>
      <c r="AT26" s="191"/>
      <c r="AU26" s="191"/>
      <c r="AV26" s="191"/>
      <c r="AW26" s="191"/>
      <c r="AX26" s="191"/>
      <c r="AY26" s="191"/>
      <c r="AZ26" s="191"/>
      <c r="BA26" s="191"/>
      <c r="BB26" s="191"/>
      <c r="BC26" s="191"/>
      <c r="BD26" s="191"/>
      <c r="BE26" s="191"/>
      <c r="BF26" s="191"/>
      <c r="BG26" s="191"/>
    </row>
    <row r="27" spans="1:59" ht="15.75" customHeight="1">
      <c r="A27" s="308">
        <v>3</v>
      </c>
      <c r="B27" s="1875"/>
      <c r="C27" s="1875"/>
      <c r="D27" s="612"/>
      <c r="E27" s="1900"/>
      <c r="F27" s="1900"/>
      <c r="G27" s="1900"/>
      <c r="H27" s="1900"/>
      <c r="I27" s="1900"/>
      <c r="J27" s="1900"/>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c r="AR27" s="191"/>
      <c r="AS27" s="191"/>
      <c r="AT27" s="191"/>
      <c r="AU27" s="191"/>
      <c r="AV27" s="191"/>
      <c r="AW27" s="191"/>
      <c r="AX27" s="191"/>
      <c r="AY27" s="191"/>
      <c r="AZ27" s="191"/>
      <c r="BA27" s="191"/>
      <c r="BB27" s="191"/>
      <c r="BC27" s="191"/>
      <c r="BD27" s="191"/>
      <c r="BE27" s="191"/>
      <c r="BF27" s="191"/>
      <c r="BG27" s="191"/>
    </row>
    <row r="28" spans="1:59" ht="15">
      <c r="A28" s="306" t="s">
        <v>586</v>
      </c>
      <c r="B28" s="611" t="s">
        <v>112</v>
      </c>
      <c r="C28" s="1379" t="s">
        <v>689</v>
      </c>
      <c r="D28" s="1379"/>
      <c r="E28" s="610" t="s">
        <v>419</v>
      </c>
      <c r="F28" s="1376" t="s">
        <v>688</v>
      </c>
      <c r="G28" s="1376"/>
      <c r="H28" s="1442" t="s">
        <v>687</v>
      </c>
      <c r="I28" s="1442"/>
      <c r="J28" s="610" t="s">
        <v>686</v>
      </c>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c r="AR28" s="191"/>
      <c r="AS28" s="191"/>
      <c r="AT28" s="191"/>
      <c r="AU28" s="191"/>
      <c r="AV28" s="191"/>
      <c r="AW28" s="191"/>
      <c r="AX28" s="191"/>
      <c r="AY28" s="191"/>
      <c r="AZ28" s="191"/>
      <c r="BA28" s="191"/>
      <c r="BB28" s="191"/>
      <c r="BC28" s="191"/>
      <c r="BD28" s="191"/>
      <c r="BE28" s="191"/>
      <c r="BF28" s="191"/>
      <c r="BG28" s="191"/>
    </row>
    <row r="29" spans="1:59" ht="15.75" customHeight="1">
      <c r="A29" s="308">
        <f>A25</f>
        <v>1</v>
      </c>
      <c r="B29" s="849">
        <v>0</v>
      </c>
      <c r="C29" s="1913">
        <v>0</v>
      </c>
      <c r="D29" s="1914"/>
      <c r="E29" s="419">
        <v>0</v>
      </c>
      <c r="F29" s="1913">
        <v>0</v>
      </c>
      <c r="G29" s="1914"/>
      <c r="H29" s="1915">
        <v>0</v>
      </c>
      <c r="I29" s="1916"/>
      <c r="J29" s="849">
        <v>0</v>
      </c>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c r="AR29" s="191"/>
      <c r="AS29" s="191"/>
      <c r="AT29" s="191"/>
      <c r="AU29" s="191"/>
      <c r="AV29" s="191"/>
      <c r="AW29" s="191"/>
      <c r="AX29" s="191"/>
      <c r="AY29" s="191"/>
      <c r="AZ29" s="191"/>
      <c r="BA29" s="191"/>
      <c r="BB29" s="191"/>
      <c r="BC29" s="191"/>
      <c r="BD29" s="191"/>
      <c r="BE29" s="191"/>
      <c r="BF29" s="191"/>
      <c r="BG29" s="191"/>
    </row>
    <row r="30" spans="1:59" ht="15.75" customHeight="1">
      <c r="A30" s="308">
        <f>A26</f>
        <v>2</v>
      </c>
      <c r="B30" s="612"/>
      <c r="C30" s="1875"/>
      <c r="D30" s="1875"/>
      <c r="E30" s="612"/>
      <c r="F30" s="1378"/>
      <c r="G30" s="1379"/>
      <c r="H30" s="1378"/>
      <c r="I30" s="1380"/>
      <c r="J30" s="612"/>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c r="AR30" s="191"/>
      <c r="AS30" s="191"/>
      <c r="AT30" s="191"/>
      <c r="AU30" s="191"/>
      <c r="AV30" s="191"/>
      <c r="AW30" s="191"/>
      <c r="AX30" s="191"/>
      <c r="AY30" s="191"/>
      <c r="AZ30" s="191"/>
      <c r="BA30" s="191"/>
      <c r="BB30" s="191"/>
      <c r="BC30" s="191"/>
      <c r="BD30" s="191"/>
      <c r="BE30" s="191"/>
      <c r="BF30" s="191"/>
      <c r="BG30" s="191"/>
    </row>
    <row r="31" spans="1:59" ht="15.75" customHeight="1">
      <c r="A31" s="308">
        <f>A27</f>
        <v>3</v>
      </c>
      <c r="B31" s="612"/>
      <c r="C31" s="1875"/>
      <c r="D31" s="1875"/>
      <c r="E31" s="612"/>
      <c r="F31" s="1378"/>
      <c r="G31" s="1380"/>
      <c r="H31" s="1378"/>
      <c r="I31" s="1380"/>
      <c r="J31" s="612"/>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c r="AR31" s="191"/>
      <c r="AS31" s="191"/>
      <c r="AT31" s="191"/>
      <c r="AU31" s="191"/>
      <c r="AV31" s="191"/>
      <c r="AW31" s="191"/>
      <c r="AX31" s="191"/>
      <c r="AY31" s="191"/>
      <c r="AZ31" s="191"/>
      <c r="BA31" s="191"/>
      <c r="BB31" s="191"/>
      <c r="BC31" s="191"/>
      <c r="BD31" s="191"/>
      <c r="BE31" s="191"/>
      <c r="BF31" s="191"/>
      <c r="BG31" s="191"/>
    </row>
    <row r="32" spans="1:59">
      <c r="A32" s="300" t="s">
        <v>422</v>
      </c>
      <c r="B32" s="298"/>
      <c r="C32" s="298"/>
      <c r="D32" s="1872"/>
      <c r="E32" s="1872"/>
      <c r="F32" s="309"/>
      <c r="G32" s="305"/>
      <c r="H32" s="235"/>
      <c r="I32" s="306"/>
      <c r="J32" s="306"/>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c r="AR32" s="191"/>
      <c r="AS32" s="191"/>
      <c r="AT32" s="191"/>
      <c r="AU32" s="191"/>
      <c r="AV32" s="191"/>
      <c r="AW32" s="191"/>
      <c r="AX32" s="191"/>
      <c r="AY32" s="191"/>
      <c r="AZ32" s="191"/>
      <c r="BA32" s="191"/>
      <c r="BB32" s="191"/>
      <c r="BC32" s="191"/>
      <c r="BD32" s="191"/>
      <c r="BE32" s="191"/>
      <c r="BF32" s="191"/>
      <c r="BG32" s="191"/>
    </row>
    <row r="33" spans="1:59">
      <c r="A33" s="235"/>
      <c r="B33" s="299" t="s">
        <v>423</v>
      </c>
      <c r="C33" s="418">
        <v>0</v>
      </c>
      <c r="D33" s="223"/>
      <c r="E33" s="235"/>
      <c r="F33" s="299" t="s">
        <v>425</v>
      </c>
      <c r="G33" s="418">
        <v>0</v>
      </c>
      <c r="H33" s="235"/>
      <c r="I33" s="306" t="s">
        <v>42</v>
      </c>
      <c r="J33" s="306" t="s">
        <v>12</v>
      </c>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c r="AR33" s="191"/>
      <c r="AS33" s="191"/>
      <c r="AT33" s="191"/>
      <c r="AU33" s="191"/>
      <c r="AV33" s="191"/>
      <c r="AW33" s="191"/>
      <c r="AX33" s="191"/>
      <c r="AY33" s="191"/>
      <c r="AZ33" s="191"/>
      <c r="BA33" s="191"/>
      <c r="BB33" s="191"/>
      <c r="BC33" s="191"/>
      <c r="BD33" s="191"/>
      <c r="BE33" s="191"/>
      <c r="BF33" s="191"/>
      <c r="BG33" s="191"/>
    </row>
    <row r="34" spans="1:59">
      <c r="A34" s="235"/>
      <c r="B34" s="299" t="s">
        <v>424</v>
      </c>
      <c r="C34" s="418">
        <v>0</v>
      </c>
      <c r="D34" s="223"/>
      <c r="E34" s="235"/>
      <c r="F34" s="299" t="s">
        <v>426</v>
      </c>
      <c r="G34" s="418">
        <v>0</v>
      </c>
      <c r="H34" s="299" t="s">
        <v>431</v>
      </c>
      <c r="I34" s="418">
        <v>0.47</v>
      </c>
      <c r="J34" s="418" t="s">
        <v>1009</v>
      </c>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c r="AR34" s="191"/>
      <c r="AS34" s="191"/>
      <c r="AT34" s="191"/>
      <c r="AU34" s="191"/>
      <c r="AV34" s="191"/>
      <c r="AW34" s="191"/>
      <c r="AX34" s="191"/>
      <c r="AY34" s="191"/>
      <c r="AZ34" s="191"/>
      <c r="BA34" s="191"/>
      <c r="BB34" s="191"/>
      <c r="BC34" s="191"/>
      <c r="BD34" s="191"/>
      <c r="BE34" s="191"/>
      <c r="BF34" s="191"/>
      <c r="BG34" s="191"/>
    </row>
    <row r="35" spans="1:59">
      <c r="A35" s="235"/>
      <c r="B35" s="299" t="s">
        <v>428</v>
      </c>
      <c r="C35" s="419">
        <v>0</v>
      </c>
      <c r="D35" s="223"/>
      <c r="E35" s="235"/>
      <c r="F35" s="299" t="s">
        <v>427</v>
      </c>
      <c r="G35" s="419">
        <v>0</v>
      </c>
      <c r="H35" s="299" t="s">
        <v>432</v>
      </c>
      <c r="I35" s="418">
        <v>0.31</v>
      </c>
      <c r="J35" s="418" t="s">
        <v>1009</v>
      </c>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c r="AR35" s="191"/>
      <c r="AS35" s="191"/>
      <c r="AT35" s="191"/>
      <c r="AU35" s="191"/>
      <c r="AV35" s="191"/>
      <c r="AW35" s="191"/>
      <c r="AX35" s="191"/>
      <c r="AY35" s="191"/>
      <c r="AZ35" s="191"/>
      <c r="BA35" s="191"/>
      <c r="BB35" s="191"/>
      <c r="BC35" s="191"/>
      <c r="BD35" s="191"/>
      <c r="BE35" s="191"/>
      <c r="BF35" s="191"/>
      <c r="BG35" s="191"/>
    </row>
    <row r="36" spans="1:59">
      <c r="A36" s="235"/>
      <c r="B36" s="299"/>
      <c r="C36" s="299"/>
      <c r="D36" s="223"/>
      <c r="E36" s="235"/>
      <c r="F36" s="299"/>
      <c r="G36" s="299"/>
      <c r="H36" s="299"/>
      <c r="I36" s="299"/>
      <c r="J36" s="299"/>
      <c r="K36" s="299"/>
      <c r="L36" s="299"/>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c r="AR36" s="191"/>
      <c r="AS36" s="191"/>
      <c r="AT36" s="191"/>
      <c r="AU36" s="191"/>
      <c r="AV36" s="191"/>
      <c r="AW36" s="191"/>
      <c r="AX36" s="191"/>
      <c r="AY36" s="191"/>
      <c r="AZ36" s="191"/>
      <c r="BA36" s="191"/>
      <c r="BB36" s="191"/>
      <c r="BC36" s="191"/>
      <c r="BD36" s="191"/>
      <c r="BE36" s="191"/>
      <c r="BF36" s="191"/>
      <c r="BG36" s="191"/>
    </row>
    <row r="37" spans="1:59" ht="15" thickBot="1">
      <c r="A37" s="288"/>
      <c r="B37" s="288"/>
      <c r="C37" s="289"/>
      <c r="D37" s="194"/>
      <c r="E37" s="195" t="s">
        <v>365</v>
      </c>
      <c r="F37" s="193"/>
      <c r="G37" s="290"/>
      <c r="H37" s="194"/>
      <c r="I37" s="291"/>
      <c r="J37" s="191"/>
      <c r="K37" s="191"/>
      <c r="L37" s="191"/>
      <c r="M37" s="239"/>
      <c r="N37" s="240"/>
      <c r="O37" s="24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c r="AR37" s="191"/>
      <c r="AS37" s="191"/>
      <c r="AT37" s="191"/>
      <c r="AU37" s="191"/>
      <c r="AV37" s="191"/>
      <c r="AW37" s="191"/>
      <c r="AX37" s="191"/>
      <c r="AY37" s="191"/>
      <c r="AZ37" s="191"/>
      <c r="BA37" s="191"/>
      <c r="BB37" s="191"/>
      <c r="BC37" s="191"/>
      <c r="BD37" s="191"/>
      <c r="BE37" s="191"/>
      <c r="BF37" s="191"/>
      <c r="BG37" s="191"/>
    </row>
    <row r="38" spans="1:59" s="2" customFormat="1">
      <c r="A38" s="1863" t="s">
        <v>743</v>
      </c>
      <c r="B38" s="1866" t="s">
        <v>744</v>
      </c>
      <c r="C38" s="1866" t="s">
        <v>745</v>
      </c>
      <c r="D38" s="1869" t="s">
        <v>746</v>
      </c>
      <c r="E38" s="1866" t="s">
        <v>747</v>
      </c>
      <c r="F38" s="1876" t="s">
        <v>748</v>
      </c>
      <c r="G38" s="1876" t="s">
        <v>749</v>
      </c>
      <c r="H38" s="1879" t="s">
        <v>750</v>
      </c>
      <c r="I38" s="1879" t="s">
        <v>751</v>
      </c>
      <c r="J38" s="191"/>
      <c r="K38" s="242"/>
      <c r="L38" s="242"/>
      <c r="M38" s="242"/>
      <c r="N38" s="242"/>
      <c r="O38" s="242"/>
      <c r="P38" s="242"/>
      <c r="Q38" s="242"/>
      <c r="R38" s="242"/>
      <c r="S38" s="242"/>
      <c r="T38" s="242"/>
      <c r="U38" s="242"/>
      <c r="V38" s="242"/>
      <c r="W38" s="242"/>
      <c r="X38" s="242"/>
      <c r="Y38" s="242"/>
      <c r="Z38" s="242"/>
      <c r="AA38" s="242"/>
      <c r="AB38" s="242"/>
      <c r="AC38" s="242"/>
      <c r="AD38" s="242"/>
      <c r="AE38" s="242"/>
      <c r="AF38" s="242"/>
      <c r="AG38" s="242"/>
      <c r="AH38" s="242"/>
      <c r="AI38" s="242"/>
      <c r="AJ38" s="242"/>
      <c r="AK38" s="242"/>
      <c r="AL38" s="242"/>
      <c r="AM38" s="242"/>
      <c r="AN38" s="242"/>
      <c r="AO38" s="242"/>
      <c r="AP38" s="242"/>
      <c r="AQ38" s="242"/>
      <c r="AR38" s="242"/>
      <c r="AS38" s="242"/>
      <c r="AT38" s="242"/>
      <c r="AU38" s="242"/>
      <c r="AV38" s="242"/>
      <c r="AW38" s="242"/>
      <c r="AX38" s="242"/>
      <c r="AY38" s="242"/>
      <c r="AZ38" s="242"/>
      <c r="BA38" s="242"/>
      <c r="BB38" s="242"/>
      <c r="BC38" s="242"/>
      <c r="BD38" s="242"/>
      <c r="BE38" s="242"/>
      <c r="BF38" s="242"/>
      <c r="BG38" s="242"/>
    </row>
    <row r="39" spans="1:59" s="2" customFormat="1">
      <c r="A39" s="1864"/>
      <c r="B39" s="1867"/>
      <c r="C39" s="1867"/>
      <c r="D39" s="1870"/>
      <c r="E39" s="1867"/>
      <c r="F39" s="1877"/>
      <c r="G39" s="1877"/>
      <c r="H39" s="1880"/>
      <c r="I39" s="1882"/>
      <c r="J39" s="191"/>
      <c r="K39" s="242"/>
      <c r="L39" s="242"/>
      <c r="M39" s="242"/>
      <c r="N39" s="242"/>
      <c r="O39" s="242"/>
      <c r="P39" s="242"/>
      <c r="Q39" s="242"/>
      <c r="R39" s="242"/>
      <c r="S39" s="242"/>
      <c r="T39" s="242"/>
      <c r="U39" s="242"/>
      <c r="V39" s="242"/>
      <c r="W39" s="242"/>
      <c r="X39" s="242"/>
      <c r="Y39" s="242"/>
      <c r="Z39" s="242"/>
      <c r="AA39" s="242"/>
      <c r="AB39" s="242"/>
      <c r="AC39" s="242"/>
      <c r="AD39" s="242"/>
      <c r="AE39" s="242"/>
      <c r="AF39" s="242"/>
      <c r="AG39" s="242"/>
      <c r="AH39" s="242"/>
      <c r="AI39" s="242"/>
      <c r="AJ39" s="242"/>
      <c r="AK39" s="242"/>
      <c r="AL39" s="242"/>
      <c r="AM39" s="242"/>
      <c r="AN39" s="242"/>
      <c r="AO39" s="242"/>
      <c r="AP39" s="242"/>
      <c r="AQ39" s="242"/>
      <c r="AR39" s="242"/>
      <c r="AS39" s="242"/>
      <c r="AT39" s="242"/>
      <c r="AU39" s="242"/>
      <c r="AV39" s="242"/>
      <c r="AW39" s="242"/>
      <c r="AX39" s="242"/>
      <c r="AY39" s="242"/>
      <c r="AZ39" s="242"/>
      <c r="BA39" s="242"/>
      <c r="BB39" s="242"/>
      <c r="BC39" s="242"/>
      <c r="BD39" s="242"/>
      <c r="BE39" s="242"/>
      <c r="BF39" s="242"/>
      <c r="BG39" s="242"/>
    </row>
    <row r="40" spans="1:59" s="2" customFormat="1">
      <c r="A40" s="1864"/>
      <c r="B40" s="1911"/>
      <c r="C40" s="1911"/>
      <c r="D40" s="1912"/>
      <c r="E40" s="1911"/>
      <c r="F40" s="1910"/>
      <c r="G40" s="1910"/>
      <c r="H40" s="1880"/>
      <c r="I40" s="1882"/>
      <c r="J40" s="191"/>
      <c r="K40" s="242"/>
      <c r="L40" s="242"/>
      <c r="M40" s="242"/>
      <c r="N40" s="242"/>
      <c r="O40" s="242"/>
      <c r="P40" s="242"/>
      <c r="Q40" s="242"/>
      <c r="R40" s="242"/>
      <c r="S40" s="242"/>
      <c r="T40" s="242"/>
      <c r="U40" s="242"/>
      <c r="V40" s="242"/>
      <c r="W40" s="242"/>
      <c r="X40" s="242"/>
      <c r="Y40" s="242"/>
      <c r="Z40" s="242"/>
      <c r="AA40" s="242"/>
      <c r="AB40" s="242"/>
      <c r="AC40" s="242"/>
      <c r="AD40" s="242"/>
      <c r="AE40" s="242"/>
      <c r="AF40" s="242"/>
      <c r="AG40" s="242"/>
      <c r="AH40" s="242"/>
      <c r="AI40" s="242"/>
      <c r="AJ40" s="242"/>
      <c r="AK40" s="242"/>
      <c r="AL40" s="242"/>
      <c r="AM40" s="242"/>
      <c r="AN40" s="242"/>
      <c r="AO40" s="242"/>
      <c r="AP40" s="242"/>
      <c r="AQ40" s="242"/>
      <c r="AR40" s="242"/>
      <c r="AS40" s="242"/>
      <c r="AT40" s="242"/>
      <c r="AU40" s="242"/>
      <c r="AV40" s="242"/>
      <c r="AW40" s="242"/>
      <c r="AX40" s="242"/>
      <c r="AY40" s="242"/>
      <c r="AZ40" s="242"/>
      <c r="BA40" s="242"/>
      <c r="BB40" s="242"/>
      <c r="BC40" s="242"/>
      <c r="BD40" s="242"/>
      <c r="BE40" s="242"/>
      <c r="BF40" s="242"/>
      <c r="BG40" s="242"/>
    </row>
    <row r="41" spans="1:59" s="2" customFormat="1">
      <c r="A41" s="985"/>
      <c r="B41" s="1021" t="s">
        <v>382</v>
      </c>
      <c r="C41" s="1021">
        <v>0.46</v>
      </c>
      <c r="D41" s="1021"/>
      <c r="E41" s="1017">
        <f>IF(C41="","",C41)</f>
        <v>0.46</v>
      </c>
      <c r="F41" s="1018">
        <f>IF(E41="","",$G$41-E41)</f>
        <v>4175.54</v>
      </c>
      <c r="G41" s="1018">
        <f>H18</f>
        <v>4176</v>
      </c>
      <c r="H41" s="1019"/>
      <c r="I41" s="1017"/>
      <c r="J41" s="191"/>
      <c r="K41" s="242"/>
      <c r="L41" s="242"/>
      <c r="M41" s="242"/>
      <c r="N41" s="242"/>
      <c r="O41" s="242"/>
      <c r="P41" s="242"/>
      <c r="Q41" s="242"/>
      <c r="R41" s="242"/>
      <c r="S41" s="242"/>
      <c r="T41" s="242"/>
      <c r="U41" s="242"/>
      <c r="V41" s="242"/>
      <c r="W41" s="242"/>
      <c r="X41" s="242"/>
      <c r="Y41" s="242"/>
      <c r="Z41" s="242"/>
      <c r="AA41" s="242"/>
      <c r="AB41" s="242"/>
      <c r="AC41" s="242"/>
      <c r="AD41" s="242"/>
      <c r="AE41" s="242"/>
      <c r="AF41" s="242"/>
      <c r="AG41" s="242"/>
      <c r="AH41" s="242"/>
      <c r="AI41" s="242"/>
      <c r="AJ41" s="242"/>
      <c r="AK41" s="242"/>
      <c r="AL41" s="242"/>
      <c r="AM41" s="242"/>
      <c r="AN41" s="242"/>
      <c r="AO41" s="242"/>
      <c r="AP41" s="242"/>
      <c r="AQ41" s="242"/>
      <c r="AR41" s="242"/>
      <c r="AS41" s="242"/>
      <c r="AT41" s="242"/>
      <c r="AU41" s="242"/>
      <c r="AV41" s="242"/>
      <c r="AW41" s="242"/>
      <c r="AX41" s="242"/>
      <c r="AY41" s="242"/>
      <c r="AZ41" s="242"/>
      <c r="BA41" s="242"/>
      <c r="BB41" s="242"/>
      <c r="BC41" s="242"/>
      <c r="BD41" s="242"/>
      <c r="BE41" s="242"/>
      <c r="BF41" s="242"/>
      <c r="BG41" s="242"/>
    </row>
    <row r="42" spans="1:59">
      <c r="A42" s="985"/>
      <c r="B42" s="1021" t="s">
        <v>1089</v>
      </c>
      <c r="C42" s="1021">
        <v>1.85</v>
      </c>
      <c r="D42" s="1021"/>
      <c r="E42" s="1017">
        <f>IF(C42="","",IF(D42="O",E41,E41+C42))</f>
        <v>2.31</v>
      </c>
      <c r="F42" s="1018">
        <f t="shared" ref="F42:F78" si="0">IF(E42="","",$G$41-E42)</f>
        <v>4173.6899999999996</v>
      </c>
      <c r="G42" s="1018">
        <f>IF(E42="","",$G$41-E41)</f>
        <v>4175.54</v>
      </c>
      <c r="H42" s="1019"/>
      <c r="I42" s="1017"/>
      <c r="J42" s="191"/>
      <c r="K42" s="191"/>
      <c r="L42" s="191"/>
      <c r="M42" s="191"/>
      <c r="N42" s="191"/>
      <c r="O42" s="191"/>
      <c r="P42" s="243"/>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c r="AR42" s="191"/>
      <c r="AS42" s="191"/>
      <c r="AT42" s="191"/>
      <c r="AU42" s="191"/>
      <c r="AV42" s="191"/>
      <c r="AW42" s="191"/>
      <c r="AX42" s="191"/>
      <c r="AY42" s="191"/>
      <c r="AZ42" s="191"/>
      <c r="BA42" s="191"/>
      <c r="BB42" s="191"/>
      <c r="BC42" s="191"/>
      <c r="BD42" s="191"/>
      <c r="BE42" s="191"/>
      <c r="BF42" s="191"/>
      <c r="BG42" s="191"/>
    </row>
    <row r="43" spans="1:59">
      <c r="A43" s="985"/>
      <c r="B43" s="1021" t="s">
        <v>1007</v>
      </c>
      <c r="C43" s="1021">
        <v>0.32</v>
      </c>
      <c r="D43" s="1021"/>
      <c r="E43" s="1017">
        <f>IF(C43="","",IF(D43="O",E42,E42+C43))</f>
        <v>2.63</v>
      </c>
      <c r="F43" s="1018">
        <f t="shared" si="0"/>
        <v>4173.37</v>
      </c>
      <c r="G43" s="1018">
        <f t="shared" ref="G43:G78" si="1">IF(E43="","",$G$41-E42)</f>
        <v>4173.6899999999996</v>
      </c>
      <c r="H43" s="1019"/>
      <c r="I43" s="1017"/>
      <c r="J43" s="191"/>
      <c r="K43" s="191"/>
      <c r="L43" s="191"/>
      <c r="M43" s="191"/>
      <c r="N43" s="191"/>
      <c r="O43" s="191"/>
      <c r="P43" s="243"/>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c r="AR43" s="191"/>
      <c r="AS43" s="191"/>
      <c r="AT43" s="191"/>
      <c r="AU43" s="191"/>
      <c r="AV43" s="191"/>
      <c r="AW43" s="191"/>
      <c r="AX43" s="191"/>
      <c r="AY43" s="191"/>
      <c r="AZ43" s="191"/>
      <c r="BA43" s="191"/>
      <c r="BB43" s="191"/>
      <c r="BC43" s="191"/>
      <c r="BD43" s="191"/>
      <c r="BE43" s="191"/>
      <c r="BF43" s="191"/>
      <c r="BG43" s="191"/>
    </row>
    <row r="44" spans="1:59">
      <c r="A44" s="985">
        <v>1</v>
      </c>
      <c r="B44" s="1021" t="s">
        <v>1090</v>
      </c>
      <c r="C44" s="1021">
        <v>11.44</v>
      </c>
      <c r="D44" s="1021"/>
      <c r="E44" s="1017">
        <f>IF(C44="","",IF(D44="O",E43,E43+C44))</f>
        <v>14.07</v>
      </c>
      <c r="F44" s="1018">
        <f t="shared" si="0"/>
        <v>4161.93</v>
      </c>
      <c r="G44" s="1018">
        <f t="shared" si="1"/>
        <v>4173.37</v>
      </c>
      <c r="H44" s="1019"/>
      <c r="I44" s="1017">
        <f>IF(C44="","",IF(D44="O",I43,$C$12*C44))</f>
        <v>8.9060613340898515E-2</v>
      </c>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c r="AR44" s="191"/>
      <c r="AS44" s="191"/>
      <c r="AT44" s="191"/>
      <c r="AU44" s="191"/>
      <c r="AV44" s="191"/>
      <c r="AW44" s="191"/>
      <c r="AX44" s="191"/>
      <c r="AY44" s="191"/>
      <c r="AZ44" s="191"/>
      <c r="BA44" s="191"/>
      <c r="BB44" s="191"/>
      <c r="BC44" s="191"/>
      <c r="BD44" s="191"/>
      <c r="BE44" s="191"/>
      <c r="BF44" s="191"/>
      <c r="BG44" s="191"/>
    </row>
    <row r="45" spans="1:59">
      <c r="A45" s="985"/>
      <c r="B45" s="1021" t="s">
        <v>1091</v>
      </c>
      <c r="C45" s="1021">
        <v>0.38</v>
      </c>
      <c r="D45" s="1021"/>
      <c r="E45" s="1017">
        <f>IF(C45="","",IF(D45="O",E44,E44+C45))</f>
        <v>14.450000000000001</v>
      </c>
      <c r="F45" s="1018">
        <f t="shared" si="0"/>
        <v>4161.55</v>
      </c>
      <c r="G45" s="1018">
        <f t="shared" si="1"/>
        <v>4161.93</v>
      </c>
      <c r="H45" s="1019"/>
      <c r="I45" s="1017">
        <f t="shared" ref="I45:I76" si="2">IF(C45="","",IF(D45="O",I44,$C$12*C45+I44))</f>
        <v>9.2018920427396886E-2</v>
      </c>
      <c r="J45" s="191"/>
      <c r="K45" s="191"/>
      <c r="L45" s="191"/>
      <c r="M45" s="191"/>
      <c r="N45" s="191"/>
      <c r="O45" s="191"/>
      <c r="P45" s="191"/>
      <c r="Q45" s="191"/>
      <c r="R45" s="191"/>
      <c r="S45" s="191"/>
      <c r="T45" s="191"/>
      <c r="U45" s="191"/>
      <c r="V45" s="191"/>
      <c r="W45" s="191"/>
      <c r="X45" s="191"/>
      <c r="Y45" s="191"/>
      <c r="Z45" s="191"/>
      <c r="AA45" s="191"/>
      <c r="AB45" s="191"/>
      <c r="AC45" s="191"/>
      <c r="AD45" s="191"/>
      <c r="AE45" s="191"/>
      <c r="AF45" s="191"/>
      <c r="AG45" s="191"/>
      <c r="AH45" s="191"/>
      <c r="AI45" s="191"/>
      <c r="AJ45" s="191"/>
      <c r="AK45" s="191"/>
      <c r="AL45" s="191"/>
      <c r="AM45" s="191"/>
      <c r="AN45" s="191"/>
      <c r="AO45" s="191"/>
      <c r="AP45" s="191"/>
      <c r="AQ45" s="191"/>
      <c r="AR45" s="191"/>
      <c r="AS45" s="191"/>
      <c r="AT45" s="191"/>
      <c r="AU45" s="191"/>
      <c r="AV45" s="191"/>
      <c r="AW45" s="191"/>
      <c r="AX45" s="191"/>
      <c r="AY45" s="191"/>
      <c r="AZ45" s="191"/>
      <c r="BA45" s="191"/>
      <c r="BB45" s="191"/>
      <c r="BC45" s="191"/>
      <c r="BD45" s="191"/>
      <c r="BE45" s="191"/>
      <c r="BF45" s="191"/>
      <c r="BG45" s="191"/>
    </row>
    <row r="46" spans="1:59">
      <c r="A46" s="985">
        <v>2</v>
      </c>
      <c r="B46" s="1021" t="s">
        <v>1090</v>
      </c>
      <c r="C46" s="1021">
        <v>11.58</v>
      </c>
      <c r="D46" s="1021"/>
      <c r="E46" s="1017">
        <f t="shared" ref="E46:E73" si="3">IF(C46="","",IF(D46="O",E45,E45+C46))</f>
        <v>26.03</v>
      </c>
      <c r="F46" s="1018">
        <f t="shared" si="0"/>
        <v>4149.97</v>
      </c>
      <c r="G46" s="1018">
        <f t="shared" si="1"/>
        <v>4161.55</v>
      </c>
      <c r="H46" s="1019"/>
      <c r="I46" s="1017">
        <f t="shared" si="2"/>
        <v>0.18216943637911059</v>
      </c>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91"/>
      <c r="AL46" s="191"/>
      <c r="AM46" s="191"/>
      <c r="AN46" s="191"/>
      <c r="AO46" s="191"/>
      <c r="AP46" s="191"/>
      <c r="AQ46" s="191"/>
      <c r="AR46" s="191"/>
      <c r="AS46" s="191"/>
      <c r="AT46" s="191"/>
      <c r="AU46" s="191"/>
      <c r="AV46" s="191"/>
      <c r="AW46" s="191"/>
      <c r="AX46" s="191"/>
      <c r="AY46" s="191"/>
      <c r="AZ46" s="191"/>
      <c r="BA46" s="191"/>
      <c r="BB46" s="191"/>
      <c r="BC46" s="191"/>
      <c r="BD46" s="191"/>
      <c r="BE46" s="191"/>
      <c r="BF46" s="191"/>
      <c r="BG46" s="191"/>
    </row>
    <row r="47" spans="1:59">
      <c r="A47" s="985"/>
      <c r="B47" s="1021" t="s">
        <v>1092</v>
      </c>
      <c r="C47" s="1021">
        <v>0.67</v>
      </c>
      <c r="D47" s="1021"/>
      <c r="E47" s="1017">
        <f t="shared" si="3"/>
        <v>26.700000000000003</v>
      </c>
      <c r="F47" s="1018">
        <f t="shared" si="0"/>
        <v>4149.3</v>
      </c>
      <c r="G47" s="1018">
        <f t="shared" si="1"/>
        <v>4149.97</v>
      </c>
      <c r="H47" s="1019"/>
      <c r="I47" s="1017">
        <f t="shared" si="2"/>
        <v>0.18738539887372616</v>
      </c>
      <c r="J47" s="191"/>
      <c r="K47" s="191"/>
      <c r="L47" s="191"/>
      <c r="M47" s="191"/>
      <c r="N47" s="191"/>
      <c r="O47" s="191"/>
      <c r="P47" s="191"/>
      <c r="Q47" s="191"/>
      <c r="R47" s="191"/>
      <c r="S47" s="191"/>
      <c r="T47" s="191"/>
      <c r="U47" s="191"/>
      <c r="V47" s="191"/>
      <c r="W47" s="191"/>
      <c r="X47" s="191"/>
      <c r="Y47" s="191"/>
      <c r="Z47" s="191"/>
      <c r="AA47" s="191"/>
      <c r="AB47" s="191"/>
      <c r="AC47" s="191"/>
      <c r="AD47" s="191"/>
      <c r="AE47" s="191"/>
      <c r="AF47" s="191"/>
      <c r="AG47" s="191"/>
      <c r="AH47" s="191"/>
      <c r="AI47" s="191"/>
      <c r="AJ47" s="191"/>
      <c r="AK47" s="191"/>
      <c r="AL47" s="191"/>
      <c r="AM47" s="191"/>
      <c r="AN47" s="191"/>
      <c r="AO47" s="191"/>
      <c r="AP47" s="191"/>
      <c r="AQ47" s="191"/>
      <c r="AR47" s="191"/>
      <c r="AS47" s="191"/>
      <c r="AT47" s="191"/>
      <c r="AU47" s="191"/>
      <c r="AV47" s="191"/>
      <c r="AW47" s="191"/>
      <c r="AX47" s="191"/>
      <c r="AY47" s="191"/>
      <c r="AZ47" s="191"/>
      <c r="BA47" s="191"/>
      <c r="BB47" s="191"/>
      <c r="BC47" s="191"/>
      <c r="BD47" s="191"/>
      <c r="BE47" s="191"/>
      <c r="BF47" s="191"/>
      <c r="BG47" s="191"/>
    </row>
    <row r="48" spans="1:59">
      <c r="A48" s="985">
        <v>3</v>
      </c>
      <c r="B48" s="1021" t="s">
        <v>1090</v>
      </c>
      <c r="C48" s="1021">
        <v>11.65</v>
      </c>
      <c r="D48" s="1021"/>
      <c r="E48" s="1017">
        <f t="shared" si="3"/>
        <v>38.35</v>
      </c>
      <c r="F48" s="1018">
        <f t="shared" si="0"/>
        <v>4137.6499999999996</v>
      </c>
      <c r="G48" s="1018">
        <f t="shared" si="1"/>
        <v>4149.3</v>
      </c>
      <c r="H48" s="1019"/>
      <c r="I48" s="1017">
        <f t="shared" si="2"/>
        <v>0.27808086613084748</v>
      </c>
      <c r="J48" s="191"/>
      <c r="K48" s="191"/>
      <c r="L48" s="191"/>
      <c r="M48" s="191"/>
      <c r="N48" s="191"/>
      <c r="O48" s="191"/>
      <c r="P48" s="191"/>
      <c r="Q48" s="191"/>
      <c r="R48" s="191"/>
      <c r="S48" s="191"/>
      <c r="T48" s="191"/>
      <c r="U48" s="191"/>
      <c r="V48" s="191"/>
      <c r="W48" s="191"/>
      <c r="X48" s="191"/>
      <c r="Y48" s="191"/>
      <c r="Z48" s="191"/>
      <c r="AA48" s="191"/>
      <c r="AB48" s="191"/>
      <c r="AC48" s="191"/>
      <c r="AD48" s="191"/>
      <c r="AE48" s="191"/>
      <c r="AF48" s="191"/>
      <c r="AG48" s="191"/>
      <c r="AH48" s="191"/>
      <c r="AI48" s="191"/>
      <c r="AJ48" s="191"/>
      <c r="AK48" s="191"/>
      <c r="AL48" s="191"/>
      <c r="AM48" s="191"/>
      <c r="AN48" s="191"/>
      <c r="AO48" s="191"/>
      <c r="AP48" s="191"/>
      <c r="AQ48" s="191"/>
      <c r="AR48" s="191"/>
      <c r="AS48" s="191"/>
      <c r="AT48" s="191"/>
      <c r="AU48" s="191"/>
      <c r="AV48" s="191"/>
      <c r="AW48" s="191"/>
      <c r="AX48" s="191"/>
      <c r="AY48" s="191"/>
      <c r="AZ48" s="191"/>
      <c r="BA48" s="191"/>
      <c r="BB48" s="191"/>
      <c r="BC48" s="191"/>
      <c r="BD48" s="191"/>
      <c r="BE48" s="191"/>
      <c r="BF48" s="191"/>
      <c r="BG48" s="191"/>
    </row>
    <row r="49" spans="1:59">
      <c r="A49" s="985"/>
      <c r="B49" s="1021" t="s">
        <v>1092</v>
      </c>
      <c r="C49" s="1021">
        <v>0.67</v>
      </c>
      <c r="D49" s="1021"/>
      <c r="E49" s="1017">
        <f t="shared" si="3"/>
        <v>39.020000000000003</v>
      </c>
      <c r="F49" s="1018">
        <f t="shared" si="0"/>
        <v>4136.9799999999996</v>
      </c>
      <c r="G49" s="1018">
        <f t="shared" si="1"/>
        <v>4137.6499999999996</v>
      </c>
      <c r="H49" s="1019"/>
      <c r="I49" s="1017">
        <f t="shared" si="2"/>
        <v>0.28329682862546302</v>
      </c>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191"/>
      <c r="AN49" s="191"/>
      <c r="AO49" s="191"/>
      <c r="AP49" s="191"/>
      <c r="AQ49" s="191"/>
      <c r="AR49" s="191"/>
      <c r="AS49" s="191"/>
      <c r="AT49" s="191"/>
      <c r="AU49" s="191"/>
      <c r="AV49" s="191"/>
      <c r="AW49" s="191"/>
      <c r="AX49" s="191"/>
      <c r="AY49" s="191"/>
      <c r="AZ49" s="191"/>
      <c r="BA49" s="191"/>
      <c r="BB49" s="191"/>
      <c r="BC49" s="191"/>
      <c r="BD49" s="191"/>
      <c r="BE49" s="191"/>
      <c r="BF49" s="191"/>
      <c r="BG49" s="191"/>
    </row>
    <row r="50" spans="1:59">
      <c r="A50" s="985">
        <v>4</v>
      </c>
      <c r="B50" s="1021" t="s">
        <v>1090</v>
      </c>
      <c r="C50" s="1021">
        <v>11.28</v>
      </c>
      <c r="D50" s="1021"/>
      <c r="E50" s="1017">
        <f t="shared" si="3"/>
        <v>50.300000000000004</v>
      </c>
      <c r="F50" s="1018">
        <f t="shared" si="0"/>
        <v>4125.7</v>
      </c>
      <c r="G50" s="1018">
        <f t="shared" si="1"/>
        <v>4136.9799999999996</v>
      </c>
      <c r="H50" s="1019"/>
      <c r="I50" s="1017">
        <f t="shared" si="2"/>
        <v>0.37111183898257272</v>
      </c>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191"/>
      <c r="AN50" s="191"/>
      <c r="AO50" s="191"/>
      <c r="AP50" s="191"/>
      <c r="AQ50" s="191"/>
      <c r="AR50" s="191"/>
      <c r="AS50" s="191"/>
      <c r="AT50" s="191"/>
      <c r="AU50" s="191"/>
      <c r="AV50" s="191"/>
      <c r="AW50" s="191"/>
      <c r="AX50" s="191"/>
      <c r="AY50" s="191"/>
      <c r="AZ50" s="191"/>
      <c r="BA50" s="191"/>
      <c r="BB50" s="191"/>
      <c r="BC50" s="191"/>
      <c r="BD50" s="191"/>
      <c r="BE50" s="191"/>
      <c r="BF50" s="191"/>
      <c r="BG50" s="191"/>
    </row>
    <row r="51" spans="1:59">
      <c r="A51" s="985"/>
      <c r="B51" s="1021" t="s">
        <v>1093</v>
      </c>
      <c r="C51" s="1021">
        <v>0.46</v>
      </c>
      <c r="D51" s="1021"/>
      <c r="E51" s="1017">
        <f t="shared" si="3"/>
        <v>50.760000000000005</v>
      </c>
      <c r="F51" s="1018">
        <f t="shared" si="0"/>
        <v>4125.24</v>
      </c>
      <c r="G51" s="1018">
        <f t="shared" si="1"/>
        <v>4125.7</v>
      </c>
      <c r="H51" s="1019"/>
      <c r="I51" s="1017">
        <f t="shared" si="2"/>
        <v>0.37469294756096549</v>
      </c>
      <c r="J51" s="191"/>
      <c r="K51" s="191"/>
      <c r="L51" s="191"/>
      <c r="M51" s="191"/>
      <c r="N51" s="191"/>
      <c r="O51" s="191"/>
      <c r="P51" s="191"/>
      <c r="Q51" s="191"/>
      <c r="R51" s="191"/>
      <c r="S51" s="191"/>
      <c r="T51" s="191"/>
      <c r="U51" s="191"/>
      <c r="V51" s="191"/>
      <c r="W51" s="191"/>
      <c r="X51" s="191"/>
      <c r="Y51" s="191"/>
      <c r="Z51" s="191"/>
      <c r="AA51" s="191"/>
      <c r="AB51" s="191"/>
      <c r="AC51" s="191"/>
      <c r="AD51" s="191"/>
      <c r="AE51" s="191"/>
      <c r="AF51" s="191"/>
      <c r="AG51" s="191"/>
      <c r="AH51" s="191"/>
      <c r="AI51" s="191"/>
      <c r="AJ51" s="191"/>
      <c r="AK51" s="191"/>
      <c r="AL51" s="191"/>
      <c r="AM51" s="191"/>
      <c r="AN51" s="191"/>
      <c r="AO51" s="191"/>
      <c r="AP51" s="191"/>
      <c r="AQ51" s="191"/>
      <c r="AR51" s="191"/>
      <c r="AS51" s="191"/>
      <c r="AT51" s="191"/>
      <c r="AU51" s="191"/>
      <c r="AV51" s="191"/>
      <c r="AW51" s="191"/>
      <c r="AX51" s="191"/>
      <c r="AY51" s="191"/>
      <c r="AZ51" s="191"/>
      <c r="BA51" s="191"/>
      <c r="BB51" s="191"/>
      <c r="BC51" s="191"/>
      <c r="BD51" s="191"/>
      <c r="BE51" s="191"/>
      <c r="BF51" s="191"/>
      <c r="BG51" s="191"/>
    </row>
    <row r="52" spans="1:59">
      <c r="A52" s="985">
        <v>5</v>
      </c>
      <c r="B52" s="1021" t="s">
        <v>1090</v>
      </c>
      <c r="C52" s="1021">
        <v>11.2</v>
      </c>
      <c r="D52" s="1021"/>
      <c r="E52" s="1017">
        <f t="shared" si="3"/>
        <v>61.960000000000008</v>
      </c>
      <c r="F52" s="1018">
        <f t="shared" si="0"/>
        <v>4114.04</v>
      </c>
      <c r="G52" s="1018">
        <f t="shared" si="1"/>
        <v>4125.24</v>
      </c>
      <c r="H52" s="1019"/>
      <c r="I52" s="1017">
        <f t="shared" si="2"/>
        <v>0.46188515642618083</v>
      </c>
      <c r="J52" s="191"/>
      <c r="K52" s="191"/>
      <c r="L52" s="191"/>
      <c r="M52" s="191"/>
      <c r="N52" s="191"/>
      <c r="O52" s="191"/>
      <c r="P52" s="191"/>
      <c r="Q52" s="191"/>
      <c r="R52" s="191"/>
      <c r="S52" s="191"/>
      <c r="T52" s="191"/>
      <c r="U52" s="191"/>
      <c r="V52" s="191"/>
      <c r="W52" s="191"/>
      <c r="X52" s="191"/>
      <c r="Y52" s="191"/>
      <c r="Z52" s="191"/>
      <c r="AA52" s="191"/>
      <c r="AB52" s="191"/>
      <c r="AC52" s="191"/>
      <c r="AD52" s="191"/>
      <c r="AE52" s="191"/>
      <c r="AF52" s="191"/>
      <c r="AG52" s="191"/>
      <c r="AH52" s="191"/>
      <c r="AI52" s="191"/>
      <c r="AJ52" s="191"/>
      <c r="AK52" s="191"/>
      <c r="AL52" s="191"/>
      <c r="AM52" s="191"/>
      <c r="AN52" s="191"/>
      <c r="AO52" s="191"/>
      <c r="AP52" s="191"/>
      <c r="AQ52" s="191"/>
      <c r="AR52" s="191"/>
      <c r="AS52" s="191"/>
      <c r="AT52" s="191"/>
      <c r="AU52" s="191"/>
      <c r="AV52" s="191"/>
      <c r="AW52" s="191"/>
      <c r="AX52" s="191"/>
      <c r="AY52" s="191"/>
      <c r="AZ52" s="191"/>
      <c r="BA52" s="191"/>
      <c r="BB52" s="191"/>
      <c r="BC52" s="191"/>
      <c r="BD52" s="191"/>
      <c r="BE52" s="191"/>
      <c r="BF52" s="191"/>
      <c r="BG52" s="191"/>
    </row>
    <row r="53" spans="1:59">
      <c r="A53" s="985">
        <v>6</v>
      </c>
      <c r="B53" s="1021" t="s">
        <v>1090</v>
      </c>
      <c r="C53" s="1021">
        <v>11.39</v>
      </c>
      <c r="D53" s="1021"/>
      <c r="E53" s="1017">
        <f t="shared" si="3"/>
        <v>73.350000000000009</v>
      </c>
      <c r="F53" s="1018">
        <f t="shared" si="0"/>
        <v>4102.6499999999996</v>
      </c>
      <c r="G53" s="1018">
        <f t="shared" si="1"/>
        <v>4114.04</v>
      </c>
      <c r="H53" s="1019"/>
      <c r="I53" s="1017">
        <f t="shared" si="2"/>
        <v>0.55055651883464529</v>
      </c>
      <c r="J53" s="191"/>
      <c r="K53" s="191"/>
      <c r="L53" s="191"/>
      <c r="M53" s="191"/>
      <c r="N53" s="191"/>
      <c r="O53" s="191"/>
      <c r="P53" s="191"/>
      <c r="Q53" s="191"/>
      <c r="R53" s="191"/>
      <c r="S53" s="191"/>
      <c r="T53" s="191"/>
      <c r="U53" s="191"/>
      <c r="V53" s="191"/>
      <c r="W53" s="191"/>
      <c r="X53" s="191"/>
      <c r="Y53" s="191"/>
      <c r="Z53" s="191"/>
      <c r="AA53" s="191"/>
      <c r="AB53" s="191"/>
      <c r="AC53" s="191"/>
      <c r="AD53" s="191"/>
      <c r="AE53" s="191"/>
      <c r="AF53" s="191"/>
      <c r="AG53" s="191"/>
      <c r="AH53" s="191"/>
      <c r="AI53" s="191"/>
      <c r="AJ53" s="191"/>
      <c r="AK53" s="191"/>
      <c r="AL53" s="191"/>
      <c r="AM53" s="191"/>
      <c r="AN53" s="191"/>
      <c r="AO53" s="191"/>
      <c r="AP53" s="191"/>
      <c r="AQ53" s="191"/>
      <c r="AR53" s="191"/>
      <c r="AS53" s="191"/>
      <c r="AT53" s="191"/>
      <c r="AU53" s="191"/>
      <c r="AV53" s="191"/>
      <c r="AW53" s="191"/>
      <c r="AX53" s="191"/>
      <c r="AY53" s="191"/>
      <c r="AZ53" s="191"/>
      <c r="BA53" s="191"/>
      <c r="BB53" s="191"/>
      <c r="BC53" s="191"/>
      <c r="BD53" s="191"/>
      <c r="BE53" s="191"/>
      <c r="BF53" s="191"/>
      <c r="BG53" s="191"/>
    </row>
    <row r="54" spans="1:59">
      <c r="A54" s="985"/>
      <c r="B54" s="1021" t="s">
        <v>1094</v>
      </c>
      <c r="C54" s="1021">
        <v>0.48</v>
      </c>
      <c r="D54" s="1021"/>
      <c r="E54" s="1017">
        <f t="shared" si="3"/>
        <v>73.830000000000013</v>
      </c>
      <c r="F54" s="1018">
        <f t="shared" si="0"/>
        <v>4102.17</v>
      </c>
      <c r="G54" s="1018">
        <f t="shared" si="1"/>
        <v>4102.6499999999996</v>
      </c>
      <c r="H54" s="1019"/>
      <c r="I54" s="1017">
        <f t="shared" si="2"/>
        <v>0.5542933277860117</v>
      </c>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row>
    <row r="55" spans="1:59">
      <c r="A55" s="985">
        <v>7</v>
      </c>
      <c r="B55" s="1021" t="s">
        <v>1090</v>
      </c>
      <c r="C55" s="1021">
        <v>11.55</v>
      </c>
      <c r="D55" s="1021"/>
      <c r="E55" s="1017">
        <f t="shared" si="3"/>
        <v>85.38000000000001</v>
      </c>
      <c r="F55" s="1018">
        <f t="shared" si="0"/>
        <v>4090.62</v>
      </c>
      <c r="G55" s="1018">
        <f t="shared" si="1"/>
        <v>4102.17</v>
      </c>
      <c r="H55" s="1019"/>
      <c r="I55" s="1017">
        <f t="shared" si="2"/>
        <v>0.64421029317826506</v>
      </c>
      <c r="J55" s="191"/>
      <c r="K55" s="191"/>
      <c r="L55" s="191"/>
      <c r="M55" s="191"/>
      <c r="N55" s="191"/>
      <c r="O55" s="191"/>
      <c r="P55" s="191"/>
      <c r="Q55" s="191"/>
      <c r="R55" s="191"/>
      <c r="S55" s="191"/>
      <c r="T55" s="191"/>
      <c r="U55" s="191"/>
      <c r="V55" s="191"/>
      <c r="W55" s="191"/>
      <c r="X55" s="191"/>
      <c r="Y55" s="191"/>
      <c r="Z55" s="191"/>
      <c r="AA55" s="191"/>
      <c r="AB55" s="191"/>
      <c r="AC55" s="191"/>
      <c r="AD55" s="191"/>
      <c r="AE55" s="191"/>
      <c r="AF55" s="191"/>
      <c r="AG55" s="191"/>
      <c r="AH55" s="191"/>
      <c r="AI55" s="191"/>
      <c r="AJ55" s="191"/>
      <c r="AK55" s="191"/>
      <c r="AL55" s="191"/>
      <c r="AM55" s="191"/>
      <c r="AN55" s="191"/>
      <c r="AO55" s="191"/>
      <c r="AP55" s="191"/>
      <c r="AQ55" s="191"/>
      <c r="AR55" s="191"/>
      <c r="AS55" s="191"/>
      <c r="AT55" s="191"/>
      <c r="AU55" s="191"/>
      <c r="AV55" s="191"/>
      <c r="AW55" s="191"/>
      <c r="AX55" s="191"/>
      <c r="AY55" s="191"/>
      <c r="AZ55" s="191"/>
      <c r="BA55" s="191"/>
      <c r="BB55" s="191"/>
      <c r="BC55" s="191"/>
      <c r="BD55" s="191"/>
      <c r="BE55" s="191"/>
      <c r="BF55" s="191"/>
      <c r="BG55" s="191"/>
    </row>
    <row r="56" spans="1:59">
      <c r="A56" s="985">
        <v>8</v>
      </c>
      <c r="B56" s="1021" t="s">
        <v>1090</v>
      </c>
      <c r="C56" s="1021">
        <v>11.62</v>
      </c>
      <c r="D56" s="1021"/>
      <c r="E56" s="1017">
        <f t="shared" si="3"/>
        <v>97.000000000000014</v>
      </c>
      <c r="F56" s="1018">
        <f t="shared" si="0"/>
        <v>4079</v>
      </c>
      <c r="G56" s="1018">
        <f t="shared" si="1"/>
        <v>4090.62</v>
      </c>
      <c r="H56" s="1019"/>
      <c r="I56" s="1017">
        <f t="shared" si="2"/>
        <v>0.73467220987592596</v>
      </c>
      <c r="J56" s="191"/>
      <c r="K56" s="191"/>
      <c r="L56" s="191"/>
      <c r="M56" s="191"/>
      <c r="N56" s="191"/>
      <c r="O56" s="191"/>
      <c r="P56" s="191"/>
      <c r="Q56" s="191"/>
      <c r="R56" s="191"/>
      <c r="S56" s="191"/>
      <c r="T56" s="191"/>
      <c r="U56" s="191"/>
      <c r="V56" s="191"/>
      <c r="W56" s="191"/>
      <c r="X56" s="191"/>
      <c r="Y56" s="191"/>
      <c r="Z56" s="191"/>
      <c r="AA56" s="191"/>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row>
    <row r="57" spans="1:59">
      <c r="A57" s="985">
        <v>9</v>
      </c>
      <c r="B57" s="1021" t="s">
        <v>1090</v>
      </c>
      <c r="C57" s="1021">
        <v>11.35</v>
      </c>
      <c r="D57" s="1021"/>
      <c r="E57" s="1017">
        <f t="shared" si="3"/>
        <v>108.35000000000001</v>
      </c>
      <c r="F57" s="1018">
        <f t="shared" si="0"/>
        <v>4067.65</v>
      </c>
      <c r="G57" s="1018">
        <f t="shared" si="1"/>
        <v>4079</v>
      </c>
      <c r="H57" s="1019"/>
      <c r="I57" s="1017">
        <f t="shared" si="2"/>
        <v>0.82303217153844332</v>
      </c>
      <c r="J57" s="191"/>
      <c r="K57" s="191"/>
      <c r="L57" s="191"/>
      <c r="M57" s="191"/>
      <c r="N57" s="191"/>
      <c r="O57" s="191"/>
      <c r="P57" s="191"/>
      <c r="Q57" s="191"/>
      <c r="R57" s="191"/>
      <c r="S57" s="191"/>
      <c r="T57" s="191"/>
      <c r="U57" s="191"/>
      <c r="V57" s="191"/>
      <c r="W57" s="191"/>
      <c r="X57" s="191"/>
      <c r="Y57" s="191"/>
      <c r="Z57" s="191"/>
      <c r="AA57" s="191"/>
      <c r="AB57" s="191"/>
      <c r="AC57" s="191"/>
      <c r="AD57" s="191"/>
      <c r="AE57" s="191"/>
      <c r="AF57" s="191"/>
      <c r="AG57" s="191"/>
      <c r="AH57" s="191"/>
      <c r="AI57" s="191"/>
      <c r="AJ57" s="191"/>
      <c r="AK57" s="191"/>
      <c r="AL57" s="191"/>
      <c r="AM57" s="191"/>
      <c r="AN57" s="191"/>
      <c r="AO57" s="191"/>
      <c r="AP57" s="191"/>
      <c r="AQ57" s="191"/>
      <c r="AR57" s="191"/>
      <c r="AS57" s="191"/>
      <c r="AT57" s="191"/>
      <c r="AU57" s="191"/>
      <c r="AV57" s="191"/>
      <c r="AW57" s="191"/>
      <c r="AX57" s="191"/>
      <c r="AY57" s="191"/>
      <c r="AZ57" s="191"/>
      <c r="BA57" s="191"/>
      <c r="BB57" s="191"/>
      <c r="BC57" s="191"/>
      <c r="BD57" s="191"/>
      <c r="BE57" s="191"/>
      <c r="BF57" s="191"/>
      <c r="BG57" s="191"/>
    </row>
    <row r="58" spans="1:59">
      <c r="A58" s="985"/>
      <c r="B58" s="1021" t="s">
        <v>1093</v>
      </c>
      <c r="C58" s="1021">
        <v>0.46</v>
      </c>
      <c r="D58" s="1021"/>
      <c r="E58" s="1017">
        <f t="shared" si="3"/>
        <v>108.81</v>
      </c>
      <c r="F58" s="1018">
        <f t="shared" si="0"/>
        <v>4067.19</v>
      </c>
      <c r="G58" s="1018">
        <f t="shared" si="1"/>
        <v>4067.65</v>
      </c>
      <c r="H58" s="1019"/>
      <c r="I58" s="1017">
        <f t="shared" si="2"/>
        <v>0.8266132801168361</v>
      </c>
      <c r="J58" s="191"/>
      <c r="K58" s="191"/>
      <c r="L58" s="191"/>
      <c r="M58" s="191"/>
      <c r="N58" s="191"/>
      <c r="O58" s="191"/>
      <c r="P58" s="191"/>
      <c r="Q58" s="191"/>
      <c r="R58" s="191"/>
      <c r="S58" s="191"/>
      <c r="T58" s="191"/>
      <c r="U58" s="191"/>
      <c r="V58" s="191"/>
      <c r="W58" s="191"/>
      <c r="X58" s="191"/>
      <c r="Y58" s="191"/>
      <c r="Z58" s="191"/>
      <c r="AA58" s="191"/>
      <c r="AB58" s="191"/>
      <c r="AC58" s="191"/>
      <c r="AD58" s="191"/>
      <c r="AE58" s="191"/>
      <c r="AF58" s="191"/>
      <c r="AG58" s="191"/>
      <c r="AH58" s="191"/>
      <c r="AI58" s="191"/>
      <c r="AJ58" s="191"/>
      <c r="AK58" s="191"/>
      <c r="AL58" s="191"/>
      <c r="AM58" s="191"/>
      <c r="AN58" s="191"/>
      <c r="AO58" s="191"/>
      <c r="AP58" s="191"/>
      <c r="AQ58" s="191"/>
      <c r="AR58" s="191"/>
      <c r="AS58" s="191"/>
      <c r="AT58" s="191"/>
      <c r="AU58" s="191"/>
      <c r="AV58" s="191"/>
      <c r="AW58" s="191"/>
      <c r="AX58" s="191"/>
      <c r="AY58" s="191"/>
      <c r="AZ58" s="191"/>
      <c r="BA58" s="191"/>
      <c r="BB58" s="191"/>
      <c r="BC58" s="191"/>
      <c r="BD58" s="191"/>
      <c r="BE58" s="191"/>
      <c r="BF58" s="191"/>
      <c r="BG58" s="191"/>
    </row>
    <row r="59" spans="1:59">
      <c r="A59" s="985">
        <v>10</v>
      </c>
      <c r="B59" s="1021" t="s">
        <v>1090</v>
      </c>
      <c r="C59" s="1021">
        <v>11.36</v>
      </c>
      <c r="D59" s="1021"/>
      <c r="E59" s="1017">
        <f t="shared" si="3"/>
        <v>120.17</v>
      </c>
      <c r="F59" s="1018">
        <f t="shared" si="0"/>
        <v>4055.83</v>
      </c>
      <c r="G59" s="1018">
        <f t="shared" si="1"/>
        <v>4067.19</v>
      </c>
      <c r="H59" s="1019"/>
      <c r="I59" s="1017">
        <f t="shared" si="2"/>
        <v>0.91505109196584022</v>
      </c>
      <c r="J59" s="191"/>
      <c r="K59" s="191"/>
      <c r="L59" s="191"/>
      <c r="M59" s="191"/>
      <c r="N59" s="191"/>
      <c r="O59" s="191"/>
      <c r="P59" s="191"/>
      <c r="Q59" s="191"/>
      <c r="R59" s="191"/>
      <c r="S59" s="191"/>
      <c r="T59" s="191"/>
      <c r="U59" s="191"/>
      <c r="V59" s="191"/>
      <c r="W59" s="191"/>
      <c r="X59" s="191"/>
      <c r="Y59" s="191"/>
      <c r="Z59" s="191"/>
      <c r="AA59" s="191"/>
      <c r="AB59" s="191"/>
      <c r="AC59" s="191"/>
      <c r="AD59" s="191"/>
      <c r="AE59" s="191"/>
      <c r="AF59" s="191"/>
      <c r="AG59" s="191"/>
      <c r="AH59" s="191"/>
      <c r="AI59" s="191"/>
      <c r="AJ59" s="191"/>
      <c r="AK59" s="191"/>
      <c r="AL59" s="191"/>
      <c r="AM59" s="191"/>
      <c r="AN59" s="191"/>
      <c r="AO59" s="191"/>
      <c r="AP59" s="191"/>
      <c r="AQ59" s="191"/>
      <c r="AR59" s="191"/>
      <c r="AS59" s="191"/>
      <c r="AT59" s="191"/>
      <c r="AU59" s="191"/>
      <c r="AV59" s="191"/>
      <c r="AW59" s="191"/>
      <c r="AX59" s="191"/>
      <c r="AY59" s="191"/>
      <c r="AZ59" s="191"/>
      <c r="BA59" s="191"/>
      <c r="BB59" s="191"/>
      <c r="BC59" s="191"/>
      <c r="BD59" s="191"/>
      <c r="BE59" s="191"/>
      <c r="BF59" s="191"/>
      <c r="BG59" s="191"/>
    </row>
    <row r="60" spans="1:59">
      <c r="A60" s="985">
        <v>11</v>
      </c>
      <c r="B60" s="1021" t="s">
        <v>1090</v>
      </c>
      <c r="C60" s="1021">
        <v>11.47</v>
      </c>
      <c r="D60" s="1021"/>
      <c r="E60" s="1017">
        <f t="shared" si="3"/>
        <v>131.64000000000001</v>
      </c>
      <c r="F60" s="1018">
        <f t="shared" si="0"/>
        <v>4044.36</v>
      </c>
      <c r="G60" s="1018">
        <f t="shared" si="1"/>
        <v>4055.83</v>
      </c>
      <c r="H60" s="1019"/>
      <c r="I60" s="1017">
        <f t="shared" si="2"/>
        <v>1.0043452558661992</v>
      </c>
      <c r="J60" s="191"/>
      <c r="K60" s="191"/>
      <c r="L60" s="191"/>
      <c r="M60" s="191"/>
      <c r="N60" s="191"/>
      <c r="O60" s="191"/>
      <c r="P60" s="191"/>
      <c r="Q60" s="191"/>
      <c r="R60" s="191"/>
      <c r="S60" s="191"/>
      <c r="T60" s="191"/>
      <c r="U60" s="191"/>
      <c r="V60" s="191"/>
      <c r="W60" s="191"/>
      <c r="X60" s="191"/>
      <c r="Y60" s="191"/>
      <c r="Z60" s="191"/>
      <c r="AA60" s="191"/>
      <c r="AB60" s="191"/>
      <c r="AC60" s="191"/>
      <c r="AD60" s="191"/>
      <c r="AE60" s="191"/>
      <c r="AF60" s="191"/>
      <c r="AG60" s="191"/>
      <c r="AH60" s="191"/>
      <c r="AI60" s="191"/>
      <c r="AJ60" s="191"/>
      <c r="AK60" s="191"/>
      <c r="AL60" s="191"/>
      <c r="AM60" s="191"/>
      <c r="AN60" s="191"/>
      <c r="AO60" s="191"/>
      <c r="AP60" s="191"/>
      <c r="AQ60" s="191"/>
      <c r="AR60" s="191"/>
      <c r="AS60" s="191"/>
      <c r="AT60" s="191"/>
      <c r="AU60" s="191"/>
      <c r="AV60" s="191"/>
      <c r="AW60" s="191"/>
      <c r="AX60" s="191"/>
      <c r="AY60" s="191"/>
      <c r="AZ60" s="191"/>
      <c r="BA60" s="191"/>
      <c r="BB60" s="191"/>
      <c r="BC60" s="191"/>
      <c r="BD60" s="191"/>
      <c r="BE60" s="191"/>
      <c r="BF60" s="191"/>
      <c r="BG60" s="191"/>
    </row>
    <row r="61" spans="1:59">
      <c r="A61" s="985"/>
      <c r="B61" s="1021" t="s">
        <v>1094</v>
      </c>
      <c r="C61" s="1021">
        <v>0.48</v>
      </c>
      <c r="D61" s="1021"/>
      <c r="E61" s="1017">
        <f t="shared" si="3"/>
        <v>132.12</v>
      </c>
      <c r="F61" s="1018">
        <f t="shared" si="0"/>
        <v>4043.88</v>
      </c>
      <c r="G61" s="1018">
        <f t="shared" si="1"/>
        <v>4044.36</v>
      </c>
      <c r="H61" s="1019"/>
      <c r="I61" s="1017">
        <f t="shared" si="2"/>
        <v>1.0080820648175655</v>
      </c>
      <c r="J61" s="191"/>
      <c r="K61" s="191"/>
      <c r="L61" s="191"/>
      <c r="M61" s="191"/>
      <c r="N61" s="191"/>
      <c r="O61" s="191"/>
      <c r="P61" s="191"/>
      <c r="Q61" s="191"/>
      <c r="R61" s="191"/>
      <c r="S61" s="191"/>
      <c r="T61" s="191"/>
      <c r="U61" s="191"/>
      <c r="V61" s="191"/>
      <c r="W61" s="191"/>
      <c r="X61" s="191"/>
      <c r="Y61" s="191"/>
      <c r="Z61" s="191"/>
      <c r="AA61" s="191"/>
      <c r="AB61" s="191"/>
      <c r="AC61" s="191"/>
      <c r="AD61" s="191"/>
      <c r="AE61" s="191"/>
      <c r="AF61" s="191"/>
      <c r="AG61" s="191"/>
      <c r="AH61" s="191"/>
      <c r="AI61" s="191"/>
      <c r="AJ61" s="191"/>
      <c r="AK61" s="191"/>
      <c r="AL61" s="191"/>
      <c r="AM61" s="191"/>
      <c r="AN61" s="191"/>
      <c r="AO61" s="191"/>
      <c r="AP61" s="191"/>
      <c r="AQ61" s="191"/>
      <c r="AR61" s="191"/>
      <c r="AS61" s="191"/>
      <c r="AT61" s="191"/>
      <c r="AU61" s="191"/>
      <c r="AV61" s="191"/>
      <c r="AW61" s="191"/>
      <c r="AX61" s="191"/>
      <c r="AY61" s="191"/>
      <c r="AZ61" s="191"/>
      <c r="BA61" s="191"/>
      <c r="BB61" s="191"/>
      <c r="BC61" s="191"/>
      <c r="BD61" s="191"/>
      <c r="BE61" s="191"/>
      <c r="BF61" s="191"/>
      <c r="BG61" s="191"/>
    </row>
    <row r="62" spans="1:59">
      <c r="A62" s="985">
        <v>12</v>
      </c>
      <c r="B62" s="1021" t="s">
        <v>1090</v>
      </c>
      <c r="C62" s="1021">
        <v>11.44</v>
      </c>
      <c r="D62" s="1021"/>
      <c r="E62" s="1017">
        <f t="shared" si="3"/>
        <v>143.56</v>
      </c>
      <c r="F62" s="1018">
        <f t="shared" si="0"/>
        <v>4032.44</v>
      </c>
      <c r="G62" s="1018">
        <f t="shared" si="1"/>
        <v>4043.88</v>
      </c>
      <c r="H62" s="1019"/>
      <c r="I62" s="1017">
        <f t="shared" si="2"/>
        <v>1.0971426781584639</v>
      </c>
      <c r="J62" s="191"/>
      <c r="K62" s="191"/>
      <c r="L62" s="191"/>
      <c r="M62" s="191"/>
      <c r="N62" s="191"/>
      <c r="O62" s="191"/>
      <c r="P62" s="191"/>
      <c r="Q62" s="191"/>
      <c r="R62" s="191"/>
      <c r="S62" s="191"/>
      <c r="T62" s="191"/>
      <c r="U62" s="191"/>
      <c r="V62" s="191"/>
      <c r="W62" s="191"/>
      <c r="X62" s="191"/>
      <c r="Y62" s="191"/>
      <c r="Z62" s="191"/>
      <c r="AA62" s="191"/>
      <c r="AB62" s="191"/>
      <c r="AC62" s="191"/>
      <c r="AD62" s="191"/>
      <c r="AE62" s="191"/>
      <c r="AF62" s="191"/>
      <c r="AG62" s="191"/>
      <c r="AH62" s="191"/>
      <c r="AI62" s="191"/>
      <c r="AJ62" s="191"/>
      <c r="AK62" s="191"/>
      <c r="AL62" s="191"/>
      <c r="AM62" s="191"/>
      <c r="AN62" s="191"/>
      <c r="AO62" s="191"/>
      <c r="AP62" s="191"/>
      <c r="AQ62" s="191"/>
      <c r="AR62" s="191"/>
      <c r="AS62" s="191"/>
      <c r="AT62" s="191"/>
      <c r="AU62" s="191"/>
      <c r="AV62" s="191"/>
      <c r="AW62" s="191"/>
      <c r="AX62" s="191"/>
      <c r="AY62" s="191"/>
      <c r="AZ62" s="191"/>
      <c r="BA62" s="191"/>
      <c r="BB62" s="191"/>
      <c r="BC62" s="191"/>
      <c r="BD62" s="191"/>
      <c r="BE62" s="191"/>
      <c r="BF62" s="191"/>
      <c r="BG62" s="191"/>
    </row>
    <row r="63" spans="1:59">
      <c r="A63" s="985">
        <v>13</v>
      </c>
      <c r="B63" s="1021" t="s">
        <v>1090</v>
      </c>
      <c r="C63" s="1021">
        <v>11.61</v>
      </c>
      <c r="D63" s="1021"/>
      <c r="E63" s="1017">
        <f t="shared" si="3"/>
        <v>155.17000000000002</v>
      </c>
      <c r="F63" s="1018">
        <f t="shared" si="0"/>
        <v>4020.83</v>
      </c>
      <c r="G63" s="1018">
        <f t="shared" si="1"/>
        <v>4032.44</v>
      </c>
      <c r="H63" s="1019"/>
      <c r="I63" s="1017">
        <f t="shared" si="2"/>
        <v>1.187526744669638</v>
      </c>
      <c r="J63" s="191"/>
      <c r="K63" s="191"/>
      <c r="L63" s="191"/>
      <c r="M63" s="191"/>
      <c r="N63" s="191"/>
      <c r="O63" s="191"/>
      <c r="P63" s="191"/>
      <c r="Q63" s="191"/>
      <c r="R63" s="191"/>
      <c r="S63" s="191"/>
      <c r="T63" s="191"/>
      <c r="U63" s="191"/>
      <c r="V63" s="191"/>
      <c r="W63" s="191"/>
      <c r="X63" s="191"/>
      <c r="Y63" s="191"/>
      <c r="Z63" s="191"/>
      <c r="AA63" s="191"/>
      <c r="AB63" s="191"/>
      <c r="AC63" s="191"/>
      <c r="AD63" s="191"/>
      <c r="AE63" s="191"/>
      <c r="AF63" s="191"/>
      <c r="AG63" s="191"/>
      <c r="AH63" s="191"/>
      <c r="AI63" s="191"/>
      <c r="AJ63" s="191"/>
      <c r="AK63" s="191"/>
      <c r="AL63" s="191"/>
      <c r="AM63" s="191"/>
      <c r="AN63" s="191"/>
      <c r="AO63" s="191"/>
      <c r="AP63" s="191"/>
      <c r="AQ63" s="191"/>
      <c r="AR63" s="191"/>
      <c r="AS63" s="191"/>
      <c r="AT63" s="191"/>
      <c r="AU63" s="191"/>
      <c r="AV63" s="191"/>
      <c r="AW63" s="191"/>
      <c r="AX63" s="191"/>
      <c r="AY63" s="191"/>
      <c r="AZ63" s="191"/>
      <c r="BA63" s="191"/>
      <c r="BB63" s="191"/>
      <c r="BC63" s="191"/>
      <c r="BD63" s="191"/>
      <c r="BE63" s="191"/>
      <c r="BF63" s="191"/>
      <c r="BG63" s="191"/>
    </row>
    <row r="64" spans="1:59">
      <c r="A64" s="985">
        <v>14</v>
      </c>
      <c r="B64" s="1021" t="s">
        <v>1090</v>
      </c>
      <c r="C64" s="1021">
        <v>11.31</v>
      </c>
      <c r="D64" s="1021"/>
      <c r="E64" s="1017">
        <f t="shared" si="3"/>
        <v>166.48000000000002</v>
      </c>
      <c r="F64" s="1018">
        <f t="shared" si="0"/>
        <v>4009.52</v>
      </c>
      <c r="G64" s="1018">
        <f t="shared" si="1"/>
        <v>4020.83</v>
      </c>
      <c r="H64" s="1019"/>
      <c r="I64" s="1017">
        <f t="shared" si="2"/>
        <v>1.2755753055862082</v>
      </c>
      <c r="J64" s="191"/>
      <c r="K64" s="191"/>
      <c r="L64" s="191"/>
      <c r="M64" s="191"/>
      <c r="N64" s="191"/>
      <c r="O64" s="191"/>
      <c r="P64" s="191"/>
      <c r="Q64" s="191"/>
      <c r="R64" s="191"/>
      <c r="S64" s="191"/>
      <c r="T64" s="191"/>
      <c r="U64" s="191"/>
      <c r="V64" s="191"/>
      <c r="W64" s="191"/>
      <c r="X64" s="191"/>
      <c r="Y64" s="191"/>
      <c r="Z64" s="191"/>
      <c r="AA64" s="191"/>
      <c r="AB64" s="191"/>
      <c r="AC64" s="191"/>
      <c r="AD64" s="191"/>
      <c r="AE64" s="191"/>
      <c r="AF64" s="191"/>
      <c r="AG64" s="191"/>
      <c r="AH64" s="191"/>
      <c r="AI64" s="191"/>
      <c r="AJ64" s="191"/>
      <c r="AK64" s="191"/>
      <c r="AL64" s="191"/>
      <c r="AM64" s="191"/>
      <c r="AN64" s="191"/>
      <c r="AO64" s="191"/>
      <c r="AP64" s="191"/>
      <c r="AQ64" s="191"/>
      <c r="AR64" s="191"/>
      <c r="AS64" s="191"/>
      <c r="AT64" s="191"/>
      <c r="AU64" s="191"/>
      <c r="AV64" s="191"/>
      <c r="AW64" s="191"/>
      <c r="AX64" s="191"/>
      <c r="AY64" s="191"/>
      <c r="AZ64" s="191"/>
      <c r="BA64" s="191"/>
      <c r="BB64" s="191"/>
      <c r="BC64" s="191"/>
      <c r="BD64" s="191"/>
      <c r="BE64" s="191"/>
      <c r="BF64" s="191"/>
      <c r="BG64" s="191"/>
    </row>
    <row r="65" spans="1:59">
      <c r="A65" s="985"/>
      <c r="B65" s="1021" t="s">
        <v>1093</v>
      </c>
      <c r="C65" s="1021">
        <v>0.46</v>
      </c>
      <c r="D65" s="1021"/>
      <c r="E65" s="1017">
        <f t="shared" si="3"/>
        <v>166.94000000000003</v>
      </c>
      <c r="F65" s="1018">
        <f t="shared" si="0"/>
        <v>4009.06</v>
      </c>
      <c r="G65" s="1018">
        <f t="shared" si="1"/>
        <v>4009.52</v>
      </c>
      <c r="H65" s="1019"/>
      <c r="I65" s="1017">
        <f t="shared" si="2"/>
        <v>1.279156414164601</v>
      </c>
      <c r="J65" s="191"/>
      <c r="K65" s="191"/>
      <c r="L65" s="191"/>
      <c r="M65" s="191"/>
      <c r="N65" s="191"/>
      <c r="O65" s="191"/>
      <c r="P65" s="191"/>
      <c r="Q65" s="191"/>
      <c r="R65" s="191"/>
      <c r="S65" s="191"/>
      <c r="T65" s="191"/>
      <c r="U65" s="191"/>
      <c r="V65" s="191"/>
      <c r="W65" s="191"/>
      <c r="X65" s="191"/>
      <c r="Y65" s="191"/>
      <c r="Z65" s="191"/>
      <c r="AA65" s="191"/>
      <c r="AB65" s="191"/>
      <c r="AC65" s="191"/>
      <c r="AD65" s="191"/>
      <c r="AE65" s="191"/>
      <c r="AF65" s="191"/>
      <c r="AG65" s="191"/>
      <c r="AH65" s="191"/>
      <c r="AI65" s="191"/>
      <c r="AJ65" s="191"/>
      <c r="AK65" s="191"/>
      <c r="AL65" s="191"/>
      <c r="AM65" s="191"/>
      <c r="AN65" s="191"/>
      <c r="AO65" s="191"/>
      <c r="AP65" s="191"/>
      <c r="AQ65" s="191"/>
      <c r="AR65" s="191"/>
      <c r="AS65" s="191"/>
      <c r="AT65" s="191"/>
      <c r="AU65" s="191"/>
      <c r="AV65" s="191"/>
      <c r="AW65" s="191"/>
      <c r="AX65" s="191"/>
      <c r="AY65" s="191"/>
      <c r="AZ65" s="191"/>
      <c r="BA65" s="191"/>
      <c r="BB65" s="191"/>
      <c r="BC65" s="191"/>
      <c r="BD65" s="191"/>
      <c r="BE65" s="191"/>
      <c r="BF65" s="191"/>
      <c r="BG65" s="191"/>
    </row>
    <row r="66" spans="1:59">
      <c r="A66" s="985">
        <v>15</v>
      </c>
      <c r="B66" s="1021" t="s">
        <v>1090</v>
      </c>
      <c r="C66" s="1021">
        <v>11.4</v>
      </c>
      <c r="D66" s="1021"/>
      <c r="E66" s="1017">
        <f t="shared" si="3"/>
        <v>178.34000000000003</v>
      </c>
      <c r="F66" s="1018">
        <f t="shared" si="0"/>
        <v>3997.66</v>
      </c>
      <c r="G66" s="1018">
        <f t="shared" si="1"/>
        <v>4009.06</v>
      </c>
      <c r="H66" s="1019"/>
      <c r="I66" s="1017">
        <f t="shared" si="2"/>
        <v>1.3679056267595524</v>
      </c>
      <c r="J66" s="191"/>
      <c r="K66" s="191"/>
      <c r="L66" s="191"/>
      <c r="M66" s="191"/>
      <c r="N66" s="191"/>
      <c r="O66" s="191"/>
      <c r="P66" s="191"/>
      <c r="Q66" s="191"/>
      <c r="R66" s="191"/>
      <c r="S66" s="191"/>
      <c r="T66" s="191"/>
      <c r="U66" s="191"/>
      <c r="V66" s="191"/>
      <c r="W66" s="191"/>
      <c r="X66" s="191"/>
      <c r="Y66" s="191"/>
      <c r="Z66" s="191"/>
      <c r="AA66" s="191"/>
      <c r="AB66" s="191"/>
      <c r="AC66" s="191"/>
      <c r="AD66" s="191"/>
      <c r="AE66" s="191"/>
      <c r="AF66" s="191"/>
      <c r="AG66" s="191"/>
      <c r="AH66" s="191"/>
      <c r="AI66" s="191"/>
      <c r="AJ66" s="191"/>
      <c r="AK66" s="191"/>
      <c r="AL66" s="191"/>
      <c r="AM66" s="191"/>
      <c r="AN66" s="191"/>
      <c r="AO66" s="191"/>
      <c r="AP66" s="191"/>
      <c r="AQ66" s="191"/>
      <c r="AR66" s="191"/>
      <c r="AS66" s="191"/>
      <c r="AT66" s="191"/>
      <c r="AU66" s="191"/>
      <c r="AV66" s="191"/>
      <c r="AW66" s="191"/>
      <c r="AX66" s="191"/>
      <c r="AY66" s="191"/>
      <c r="AZ66" s="191"/>
      <c r="BA66" s="191"/>
      <c r="BB66" s="191"/>
      <c r="BC66" s="191"/>
      <c r="BD66" s="191"/>
      <c r="BE66" s="191"/>
      <c r="BF66" s="191"/>
      <c r="BG66" s="191"/>
    </row>
    <row r="67" spans="1:59">
      <c r="A67" s="985">
        <v>16</v>
      </c>
      <c r="B67" s="1021" t="s">
        <v>1090</v>
      </c>
      <c r="C67" s="1021">
        <v>11.44</v>
      </c>
      <c r="D67" s="1021"/>
      <c r="E67" s="1017">
        <f t="shared" si="3"/>
        <v>189.78000000000003</v>
      </c>
      <c r="F67" s="1018">
        <f t="shared" si="0"/>
        <v>3986.22</v>
      </c>
      <c r="G67" s="1018">
        <f t="shared" si="1"/>
        <v>3997.66</v>
      </c>
      <c r="H67" s="1019"/>
      <c r="I67" s="1017">
        <f t="shared" si="2"/>
        <v>1.4569662401004508</v>
      </c>
      <c r="J67" s="191"/>
      <c r="K67" s="191"/>
      <c r="L67" s="191"/>
      <c r="M67" s="191"/>
      <c r="N67" s="191"/>
      <c r="O67" s="191"/>
      <c r="P67" s="191"/>
      <c r="Q67" s="191"/>
      <c r="R67" s="191"/>
      <c r="S67" s="191"/>
      <c r="T67" s="191"/>
      <c r="U67" s="191"/>
      <c r="V67" s="191"/>
      <c r="W67" s="191"/>
      <c r="X67" s="191"/>
      <c r="Y67" s="191"/>
      <c r="Z67" s="191"/>
      <c r="AA67" s="191"/>
      <c r="AB67" s="191"/>
      <c r="AC67" s="191"/>
      <c r="AD67" s="191"/>
      <c r="AE67" s="191"/>
      <c r="AF67" s="191"/>
      <c r="AG67" s="191"/>
      <c r="AH67" s="191"/>
      <c r="AI67" s="191"/>
      <c r="AJ67" s="191"/>
      <c r="AK67" s="191"/>
      <c r="AL67" s="191"/>
      <c r="AM67" s="191"/>
      <c r="AN67" s="191"/>
      <c r="AO67" s="191"/>
      <c r="AP67" s="191"/>
      <c r="AQ67" s="191"/>
      <c r="AR67" s="191"/>
      <c r="AS67" s="191"/>
      <c r="AT67" s="191"/>
      <c r="AU67" s="191"/>
      <c r="AV67" s="191"/>
      <c r="AW67" s="191"/>
      <c r="AX67" s="191"/>
      <c r="AY67" s="191"/>
      <c r="AZ67" s="191"/>
      <c r="BA67" s="191"/>
      <c r="BB67" s="191"/>
      <c r="BC67" s="191"/>
      <c r="BD67" s="191"/>
      <c r="BE67" s="191"/>
      <c r="BF67" s="191"/>
      <c r="BG67" s="191"/>
    </row>
    <row r="68" spans="1:59">
      <c r="A68" s="985"/>
      <c r="B68" s="1021" t="s">
        <v>1094</v>
      </c>
      <c r="C68" s="1021">
        <v>0.48</v>
      </c>
      <c r="D68" s="1021"/>
      <c r="E68" s="1017">
        <f t="shared" si="3"/>
        <v>190.26000000000002</v>
      </c>
      <c r="F68" s="1018">
        <f t="shared" si="0"/>
        <v>3985.74</v>
      </c>
      <c r="G68" s="1018">
        <f t="shared" si="1"/>
        <v>3986.22</v>
      </c>
      <c r="H68" s="1019"/>
      <c r="I68" s="1017">
        <f t="shared" si="2"/>
        <v>1.4607030490518171</v>
      </c>
      <c r="J68" s="191"/>
      <c r="K68" s="191"/>
      <c r="L68" s="191"/>
      <c r="M68" s="191"/>
      <c r="N68" s="191"/>
      <c r="O68" s="191"/>
      <c r="P68" s="191"/>
      <c r="Q68" s="191"/>
      <c r="R68" s="191"/>
      <c r="S68" s="191"/>
      <c r="T68" s="191"/>
      <c r="U68" s="191"/>
      <c r="V68" s="191"/>
      <c r="W68" s="191"/>
      <c r="X68" s="191"/>
      <c r="Y68" s="191"/>
      <c r="Z68" s="191"/>
      <c r="AA68" s="191"/>
      <c r="AB68" s="191"/>
      <c r="AC68" s="191"/>
      <c r="AD68" s="191"/>
      <c r="AE68" s="191"/>
      <c r="AF68" s="191"/>
      <c r="AG68" s="191"/>
      <c r="AH68" s="191"/>
      <c r="AI68" s="191"/>
      <c r="AJ68" s="191"/>
      <c r="AK68" s="191"/>
      <c r="AL68" s="191"/>
      <c r="AM68" s="191"/>
      <c r="AN68" s="191"/>
      <c r="AO68" s="191"/>
      <c r="AP68" s="191"/>
      <c r="AQ68" s="191"/>
      <c r="AR68" s="191"/>
      <c r="AS68" s="191"/>
      <c r="AT68" s="191"/>
      <c r="AU68" s="191"/>
      <c r="AV68" s="191"/>
      <c r="AW68" s="191"/>
      <c r="AX68" s="191"/>
      <c r="AY68" s="191"/>
      <c r="AZ68" s="191"/>
      <c r="BA68" s="191"/>
      <c r="BB68" s="191"/>
      <c r="BC68" s="191"/>
      <c r="BD68" s="191"/>
      <c r="BE68" s="191"/>
      <c r="BF68" s="191"/>
      <c r="BG68" s="191"/>
    </row>
    <row r="69" spans="1:59">
      <c r="A69" s="985">
        <v>17</v>
      </c>
      <c r="B69" s="1021" t="s">
        <v>1090</v>
      </c>
      <c r="C69" s="1021">
        <v>11.56</v>
      </c>
      <c r="D69" s="1021"/>
      <c r="E69" s="1017">
        <f t="shared" si="3"/>
        <v>201.82000000000002</v>
      </c>
      <c r="F69" s="1018">
        <f t="shared" si="0"/>
        <v>3974.18</v>
      </c>
      <c r="G69" s="1018">
        <f t="shared" si="1"/>
        <v>3985.74</v>
      </c>
      <c r="H69" s="1019"/>
      <c r="I69" s="1017">
        <f t="shared" si="2"/>
        <v>1.5506978646305571</v>
      </c>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row>
    <row r="70" spans="1:59">
      <c r="A70" s="985">
        <v>18</v>
      </c>
      <c r="B70" s="1021" t="s">
        <v>1090</v>
      </c>
      <c r="C70" s="1021">
        <v>11.54</v>
      </c>
      <c r="D70" s="1021"/>
      <c r="E70" s="1017">
        <f t="shared" si="3"/>
        <v>213.36</v>
      </c>
      <c r="F70" s="1018">
        <f t="shared" si="0"/>
        <v>3962.64</v>
      </c>
      <c r="G70" s="1018">
        <f t="shared" si="1"/>
        <v>3974.18</v>
      </c>
      <c r="H70" s="1019"/>
      <c r="I70" s="1017">
        <f t="shared" si="2"/>
        <v>1.6405369798363236</v>
      </c>
      <c r="J70" s="191"/>
      <c r="K70" s="191"/>
      <c r="L70" s="191"/>
      <c r="M70" s="191"/>
      <c r="N70" s="191"/>
      <c r="O70" s="191"/>
      <c r="P70" s="191"/>
      <c r="Q70" s="191"/>
      <c r="R70" s="191"/>
      <c r="S70" s="191"/>
      <c r="T70" s="191"/>
      <c r="U70" s="191"/>
      <c r="V70" s="191"/>
      <c r="W70" s="191"/>
      <c r="X70" s="191"/>
      <c r="Y70" s="191"/>
      <c r="Z70" s="191"/>
      <c r="AA70" s="191"/>
      <c r="AB70" s="191"/>
      <c r="AC70" s="191"/>
      <c r="AD70" s="191"/>
      <c r="AE70" s="191"/>
      <c r="AF70" s="191"/>
      <c r="AG70" s="191"/>
      <c r="AH70" s="191"/>
      <c r="AI70" s="191"/>
      <c r="AJ70" s="191"/>
      <c r="AK70" s="191"/>
      <c r="AL70" s="191"/>
      <c r="AM70" s="191"/>
      <c r="AN70" s="191"/>
      <c r="AO70" s="191"/>
      <c r="AP70" s="191"/>
      <c r="AQ70" s="191"/>
      <c r="AR70" s="191"/>
      <c r="AS70" s="191"/>
      <c r="AT70" s="191"/>
      <c r="AU70" s="191"/>
      <c r="AV70" s="191"/>
      <c r="AW70" s="191"/>
      <c r="AX70" s="191"/>
      <c r="AY70" s="191"/>
      <c r="AZ70" s="191"/>
      <c r="BA70" s="191"/>
      <c r="BB70" s="191"/>
      <c r="BC70" s="191"/>
      <c r="BD70" s="191"/>
      <c r="BE70" s="191"/>
      <c r="BF70" s="191"/>
      <c r="BG70" s="191"/>
    </row>
    <row r="71" spans="1:59">
      <c r="A71" s="985">
        <v>19</v>
      </c>
      <c r="B71" s="1021" t="s">
        <v>1090</v>
      </c>
      <c r="C71" s="1021">
        <v>11.46</v>
      </c>
      <c r="D71" s="1021"/>
      <c r="E71" s="1017">
        <f t="shared" si="3"/>
        <v>224.82000000000002</v>
      </c>
      <c r="F71" s="1018">
        <f t="shared" si="0"/>
        <v>3951.18</v>
      </c>
      <c r="G71" s="1018">
        <f t="shared" si="1"/>
        <v>3962.64</v>
      </c>
      <c r="H71" s="1019"/>
      <c r="I71" s="1017">
        <f t="shared" si="2"/>
        <v>1.7297532935501958</v>
      </c>
      <c r="J71" s="191"/>
      <c r="K71" s="191"/>
      <c r="L71" s="191"/>
      <c r="M71" s="191"/>
      <c r="N71" s="191"/>
      <c r="O71" s="191"/>
      <c r="P71" s="191"/>
      <c r="Q71" s="191"/>
      <c r="R71" s="191"/>
      <c r="S71" s="191"/>
      <c r="T71" s="191"/>
      <c r="U71" s="191"/>
      <c r="V71" s="191"/>
      <c r="W71" s="191"/>
      <c r="X71" s="191"/>
      <c r="Y71" s="191"/>
      <c r="Z71" s="191"/>
      <c r="AA71" s="191"/>
      <c r="AB71" s="191"/>
      <c r="AC71" s="191"/>
      <c r="AD71" s="191"/>
      <c r="AE71" s="191"/>
      <c r="AF71" s="191"/>
      <c r="AG71" s="191"/>
      <c r="AH71" s="191"/>
      <c r="AI71" s="191"/>
      <c r="AJ71" s="191"/>
      <c r="AK71" s="191"/>
      <c r="AL71" s="191"/>
      <c r="AM71" s="191"/>
      <c r="AN71" s="191"/>
      <c r="AO71" s="191"/>
      <c r="AP71" s="191"/>
      <c r="AQ71" s="191"/>
      <c r="AR71" s="191"/>
      <c r="AS71" s="191"/>
      <c r="AT71" s="191"/>
      <c r="AU71" s="191"/>
      <c r="AV71" s="191"/>
      <c r="AW71" s="191"/>
      <c r="AX71" s="191"/>
      <c r="AY71" s="191"/>
      <c r="AZ71" s="191"/>
      <c r="BA71" s="191"/>
      <c r="BB71" s="191"/>
      <c r="BC71" s="191"/>
      <c r="BD71" s="191"/>
      <c r="BE71" s="191"/>
      <c r="BF71" s="191"/>
      <c r="BG71" s="191"/>
    </row>
    <row r="72" spans="1:59">
      <c r="A72" s="985"/>
      <c r="B72" s="1021" t="s">
        <v>1093</v>
      </c>
      <c r="C72" s="1021">
        <v>0.46</v>
      </c>
      <c r="D72" s="1021"/>
      <c r="E72" s="1017">
        <f t="shared" si="3"/>
        <v>225.28000000000003</v>
      </c>
      <c r="F72" s="1018">
        <f t="shared" si="0"/>
        <v>3950.72</v>
      </c>
      <c r="G72" s="1018">
        <f t="shared" si="1"/>
        <v>3951.18</v>
      </c>
      <c r="H72" s="1019"/>
      <c r="I72" s="1017">
        <f t="shared" si="2"/>
        <v>1.7333344021285886</v>
      </c>
      <c r="J72" s="191"/>
      <c r="K72" s="191"/>
      <c r="L72" s="191"/>
      <c r="M72" s="191"/>
      <c r="N72" s="191"/>
      <c r="O72" s="191"/>
      <c r="P72" s="191"/>
      <c r="Q72" s="191"/>
      <c r="R72" s="191"/>
      <c r="S72" s="191"/>
      <c r="T72" s="191"/>
      <c r="U72" s="191"/>
      <c r="V72" s="191"/>
      <c r="W72" s="191"/>
      <c r="X72" s="191"/>
      <c r="Y72" s="191"/>
      <c r="Z72" s="191"/>
      <c r="AA72" s="191"/>
      <c r="AB72" s="191"/>
      <c r="AC72" s="191"/>
      <c r="AD72" s="191"/>
      <c r="AE72" s="191"/>
      <c r="AF72" s="191"/>
      <c r="AG72" s="191"/>
      <c r="AH72" s="191"/>
      <c r="AI72" s="191"/>
      <c r="AJ72" s="191"/>
      <c r="AK72" s="191"/>
      <c r="AL72" s="191"/>
      <c r="AM72" s="191"/>
      <c r="AN72" s="191"/>
      <c r="AO72" s="191"/>
      <c r="AP72" s="191"/>
      <c r="AQ72" s="191"/>
      <c r="AR72" s="191"/>
      <c r="AS72" s="191"/>
      <c r="AT72" s="191"/>
      <c r="AU72" s="191"/>
      <c r="AV72" s="191"/>
      <c r="AW72" s="191"/>
      <c r="AX72" s="191"/>
      <c r="AY72" s="191"/>
      <c r="AZ72" s="191"/>
      <c r="BA72" s="191"/>
      <c r="BB72" s="191"/>
      <c r="BC72" s="191"/>
      <c r="BD72" s="191"/>
      <c r="BE72" s="191"/>
      <c r="BF72" s="191"/>
      <c r="BG72" s="191"/>
    </row>
    <row r="73" spans="1:59">
      <c r="A73" s="985">
        <v>20</v>
      </c>
      <c r="B73" s="1021" t="s">
        <v>1090</v>
      </c>
      <c r="C73" s="1021">
        <v>11.05</v>
      </c>
      <c r="D73" s="1021"/>
      <c r="E73" s="1017">
        <f t="shared" si="3"/>
        <v>236.33000000000004</v>
      </c>
      <c r="F73" s="1018">
        <f t="shared" si="0"/>
        <v>3939.67</v>
      </c>
      <c r="G73" s="1018">
        <f t="shared" si="1"/>
        <v>3950.72</v>
      </c>
      <c r="H73" s="1019"/>
      <c r="I73" s="1017">
        <f t="shared" si="2"/>
        <v>1.8193588581965019</v>
      </c>
      <c r="J73" s="191"/>
      <c r="K73" s="191"/>
      <c r="L73" s="191"/>
      <c r="M73" s="191"/>
      <c r="N73" s="191"/>
      <c r="O73" s="191"/>
      <c r="P73" s="191"/>
      <c r="Q73" s="191"/>
      <c r="R73" s="191"/>
      <c r="S73" s="191"/>
      <c r="T73" s="191"/>
      <c r="U73" s="191"/>
      <c r="V73" s="191"/>
      <c r="W73" s="191"/>
      <c r="X73" s="191"/>
      <c r="Y73" s="191"/>
      <c r="Z73" s="191"/>
      <c r="AA73" s="191"/>
      <c r="AB73" s="191"/>
      <c r="AC73" s="191"/>
      <c r="AD73" s="191"/>
      <c r="AE73" s="191"/>
      <c r="AF73" s="191"/>
      <c r="AG73" s="191"/>
      <c r="AH73" s="191"/>
      <c r="AI73" s="191"/>
      <c r="AJ73" s="191"/>
      <c r="AK73" s="191"/>
      <c r="AL73" s="191"/>
      <c r="AM73" s="191"/>
      <c r="AN73" s="191"/>
      <c r="AO73" s="191"/>
      <c r="AP73" s="191"/>
      <c r="AQ73" s="191"/>
      <c r="AR73" s="191"/>
      <c r="AS73" s="191"/>
      <c r="AT73" s="191"/>
      <c r="AU73" s="191"/>
      <c r="AV73" s="191"/>
      <c r="AW73" s="191"/>
      <c r="AX73" s="191"/>
      <c r="AY73" s="191"/>
      <c r="AZ73" s="191"/>
      <c r="BA73" s="191"/>
      <c r="BB73" s="191"/>
      <c r="BC73" s="191"/>
      <c r="BD73" s="191"/>
      <c r="BE73" s="191"/>
      <c r="BF73" s="191"/>
      <c r="BG73" s="191"/>
    </row>
    <row r="74" spans="1:59">
      <c r="A74" s="985">
        <v>21</v>
      </c>
      <c r="B74" s="1021" t="s">
        <v>1090</v>
      </c>
      <c r="C74" s="1021">
        <v>11.5</v>
      </c>
      <c r="D74" s="1021"/>
      <c r="E74" s="1017">
        <f t="shared" ref="E74:E105" si="4">IF(C74="","",IF(D74="O",E73,E73+C74))</f>
        <v>247.83000000000004</v>
      </c>
      <c r="F74" s="1018">
        <f t="shared" si="0"/>
        <v>3928.17</v>
      </c>
      <c r="G74" s="1018">
        <f t="shared" si="1"/>
        <v>3939.67</v>
      </c>
      <c r="H74" s="1019"/>
      <c r="I74" s="1017">
        <f t="shared" si="2"/>
        <v>1.9088865726563211</v>
      </c>
      <c r="J74" s="191"/>
      <c r="K74" s="191"/>
      <c r="L74" s="191"/>
      <c r="M74" s="191"/>
      <c r="N74" s="191"/>
      <c r="O74" s="191"/>
      <c r="P74" s="191"/>
      <c r="Q74" s="191"/>
      <c r="R74" s="191"/>
      <c r="S74" s="191"/>
      <c r="T74" s="191"/>
      <c r="U74" s="191"/>
      <c r="V74" s="191"/>
      <c r="W74" s="191"/>
      <c r="X74" s="191"/>
      <c r="Y74" s="191"/>
      <c r="Z74" s="191"/>
      <c r="AA74" s="191"/>
      <c r="AB74" s="191"/>
      <c r="AC74" s="191"/>
      <c r="AD74" s="191"/>
      <c r="AE74" s="191"/>
      <c r="AF74" s="191"/>
      <c r="AG74" s="191"/>
      <c r="AH74" s="191"/>
      <c r="AI74" s="191"/>
      <c r="AJ74" s="191"/>
      <c r="AK74" s="191"/>
      <c r="AL74" s="191"/>
      <c r="AM74" s="191"/>
      <c r="AN74" s="191"/>
      <c r="AO74" s="191"/>
      <c r="AP74" s="191"/>
      <c r="AQ74" s="191"/>
      <c r="AR74" s="191"/>
      <c r="AS74" s="191"/>
      <c r="AT74" s="191"/>
      <c r="AU74" s="191"/>
      <c r="AV74" s="191"/>
      <c r="AW74" s="191"/>
      <c r="AX74" s="191"/>
      <c r="AY74" s="191"/>
      <c r="AZ74" s="191"/>
      <c r="BA74" s="191"/>
      <c r="BB74" s="191"/>
      <c r="BC74" s="191"/>
      <c r="BD74" s="191"/>
      <c r="BE74" s="191"/>
      <c r="BF74" s="191"/>
      <c r="BG74" s="191"/>
    </row>
    <row r="75" spans="1:59">
      <c r="A75" s="985"/>
      <c r="B75" s="1021" t="s">
        <v>1094</v>
      </c>
      <c r="C75" s="1021">
        <v>0.48</v>
      </c>
      <c r="D75" s="1021"/>
      <c r="E75" s="1017">
        <f t="shared" si="4"/>
        <v>248.31000000000003</v>
      </c>
      <c r="F75" s="1018">
        <f t="shared" si="0"/>
        <v>3927.69</v>
      </c>
      <c r="G75" s="1018">
        <f t="shared" si="1"/>
        <v>3928.17</v>
      </c>
      <c r="H75" s="1019"/>
      <c r="I75" s="1017">
        <f t="shared" si="2"/>
        <v>1.9126233816076874</v>
      </c>
      <c r="J75" s="191"/>
      <c r="K75" s="191"/>
      <c r="L75" s="191"/>
      <c r="M75" s="191"/>
      <c r="N75" s="191"/>
      <c r="O75" s="191"/>
      <c r="P75" s="191"/>
      <c r="Q75" s="191"/>
      <c r="R75" s="191"/>
      <c r="S75" s="191"/>
      <c r="T75" s="191"/>
      <c r="U75" s="191"/>
      <c r="V75" s="191"/>
      <c r="W75" s="191"/>
      <c r="X75" s="191"/>
      <c r="Y75" s="191"/>
      <c r="Z75" s="191"/>
      <c r="AA75" s="191"/>
      <c r="AB75" s="191"/>
      <c r="AC75" s="191"/>
      <c r="AD75" s="191"/>
      <c r="AE75" s="191"/>
      <c r="AF75" s="191"/>
      <c r="AG75" s="191"/>
      <c r="AH75" s="191"/>
      <c r="AI75" s="191"/>
      <c r="AJ75" s="191"/>
      <c r="AK75" s="191"/>
      <c r="AL75" s="191"/>
      <c r="AM75" s="191"/>
      <c r="AN75" s="191"/>
      <c r="AO75" s="191"/>
      <c r="AP75" s="191"/>
      <c r="AQ75" s="191"/>
      <c r="AR75" s="191"/>
      <c r="AS75" s="191"/>
      <c r="AT75" s="191"/>
      <c r="AU75" s="191"/>
      <c r="AV75" s="191"/>
      <c r="AW75" s="191"/>
      <c r="AX75" s="191"/>
      <c r="AY75" s="191"/>
      <c r="AZ75" s="191"/>
      <c r="BA75" s="191"/>
      <c r="BB75" s="191"/>
      <c r="BC75" s="191"/>
      <c r="BD75" s="191"/>
      <c r="BE75" s="191"/>
      <c r="BF75" s="191"/>
      <c r="BG75" s="191"/>
    </row>
    <row r="76" spans="1:59">
      <c r="A76" s="985">
        <v>22</v>
      </c>
      <c r="B76" s="1021" t="s">
        <v>1090</v>
      </c>
      <c r="C76" s="1021">
        <v>11.27</v>
      </c>
      <c r="D76" s="1021"/>
      <c r="E76" s="1017">
        <f t="shared" si="4"/>
        <v>259.58000000000004</v>
      </c>
      <c r="F76" s="1018">
        <f t="shared" si="0"/>
        <v>3916.42</v>
      </c>
      <c r="G76" s="1018">
        <f t="shared" si="1"/>
        <v>3927.69</v>
      </c>
      <c r="H76" s="1019"/>
      <c r="I76" s="1017">
        <f t="shared" si="2"/>
        <v>2.0003605417783104</v>
      </c>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row>
    <row r="77" spans="1:59">
      <c r="A77" s="985">
        <v>23</v>
      </c>
      <c r="B77" s="1021" t="s">
        <v>1090</v>
      </c>
      <c r="C77" s="1021">
        <v>11.36</v>
      </c>
      <c r="D77" s="1021"/>
      <c r="E77" s="1017">
        <f t="shared" si="4"/>
        <v>270.94000000000005</v>
      </c>
      <c r="F77" s="1018">
        <f t="shared" si="0"/>
        <v>3905.06</v>
      </c>
      <c r="G77" s="1018">
        <f t="shared" si="1"/>
        <v>3916.42</v>
      </c>
      <c r="H77" s="1019"/>
      <c r="I77" s="1017">
        <f t="shared" ref="I77:I106" si="5">IF(C77="","",IF(D77="O",I76,$C$12*C77+I76))</f>
        <v>2.0887983536273143</v>
      </c>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row>
    <row r="78" spans="1:59">
      <c r="A78" s="985">
        <v>24</v>
      </c>
      <c r="B78" s="1021" t="s">
        <v>1090</v>
      </c>
      <c r="C78" s="1021">
        <v>11.54</v>
      </c>
      <c r="D78" s="1021"/>
      <c r="E78" s="1017">
        <f t="shared" si="4"/>
        <v>282.48000000000008</v>
      </c>
      <c r="F78" s="1018">
        <f t="shared" si="0"/>
        <v>3893.52</v>
      </c>
      <c r="G78" s="1018">
        <f t="shared" si="1"/>
        <v>3905.06</v>
      </c>
      <c r="H78" s="1019"/>
      <c r="I78" s="1017">
        <f t="shared" si="5"/>
        <v>2.178637468833081</v>
      </c>
      <c r="J78" s="191"/>
      <c r="K78" s="191"/>
      <c r="L78" s="191"/>
      <c r="M78" s="191"/>
      <c r="N78" s="191"/>
      <c r="O78" s="191"/>
      <c r="P78" s="191"/>
      <c r="Q78" s="191"/>
      <c r="R78" s="191"/>
      <c r="S78" s="191"/>
      <c r="T78" s="191"/>
      <c r="U78" s="191"/>
      <c r="V78" s="191"/>
      <c r="W78" s="191"/>
      <c r="X78" s="191"/>
      <c r="Y78" s="191"/>
      <c r="Z78" s="191"/>
      <c r="AA78" s="191"/>
      <c r="AB78" s="191"/>
      <c r="AC78" s="191"/>
      <c r="AD78" s="191"/>
      <c r="AE78" s="191"/>
      <c r="AF78" s="191"/>
      <c r="AG78" s="191"/>
      <c r="AH78" s="191"/>
      <c r="AI78" s="191"/>
      <c r="AJ78" s="191"/>
      <c r="AK78" s="191"/>
      <c r="AL78" s="191"/>
      <c r="AM78" s="191"/>
      <c r="AN78" s="191"/>
      <c r="AO78" s="191"/>
      <c r="AP78" s="191"/>
      <c r="AQ78" s="191"/>
      <c r="AR78" s="191"/>
      <c r="AS78" s="191"/>
      <c r="AT78" s="191"/>
      <c r="AU78" s="191"/>
      <c r="AV78" s="191"/>
      <c r="AW78" s="191"/>
      <c r="AX78" s="191"/>
      <c r="AY78" s="191"/>
      <c r="AZ78" s="191"/>
      <c r="BA78" s="191"/>
      <c r="BB78" s="191"/>
      <c r="BC78" s="191"/>
      <c r="BD78" s="191"/>
      <c r="BE78" s="191"/>
      <c r="BF78" s="191"/>
      <c r="BG78" s="191"/>
    </row>
    <row r="79" spans="1:59">
      <c r="A79" s="985"/>
      <c r="B79" s="1021" t="s">
        <v>1093</v>
      </c>
      <c r="C79" s="1021">
        <v>0.46</v>
      </c>
      <c r="D79" s="1021"/>
      <c r="E79" s="1017">
        <f>IF(C79="","",IF(D79="O",E78,E78+C79))</f>
        <v>282.94000000000005</v>
      </c>
      <c r="F79" s="1018">
        <f t="shared" ref="F79:F142" si="6">IF(E79="","",$G$41-E79)</f>
        <v>3893.06</v>
      </c>
      <c r="G79" s="1018">
        <f t="shared" ref="G79:G142" si="7">IF(E79="","",$G$41-E78)</f>
        <v>3893.52</v>
      </c>
      <c r="H79" s="1019"/>
      <c r="I79" s="1017">
        <f>IF(C79="","",IF(D79="O",I78,$C$12*C79+I78))</f>
        <v>2.1822185774114735</v>
      </c>
      <c r="J79" s="191"/>
      <c r="K79" s="191"/>
      <c r="L79" s="191"/>
      <c r="M79" s="191"/>
      <c r="N79" s="191"/>
      <c r="O79" s="191"/>
      <c r="P79" s="191"/>
      <c r="Q79" s="191"/>
      <c r="R79" s="191"/>
      <c r="S79" s="191"/>
      <c r="T79" s="191"/>
      <c r="U79" s="191"/>
      <c r="V79" s="191"/>
      <c r="W79" s="191"/>
      <c r="X79" s="191"/>
      <c r="Y79" s="191"/>
      <c r="Z79" s="191"/>
      <c r="AA79" s="191"/>
      <c r="AB79" s="191"/>
      <c r="AC79" s="191"/>
      <c r="AD79" s="191"/>
      <c r="AE79" s="191"/>
      <c r="AF79" s="191"/>
      <c r="AG79" s="191"/>
      <c r="AH79" s="191"/>
      <c r="AI79" s="191"/>
      <c r="AJ79" s="191"/>
      <c r="AK79" s="191"/>
      <c r="AL79" s="191"/>
      <c r="AM79" s="191"/>
      <c r="AN79" s="191"/>
      <c r="AO79" s="191"/>
      <c r="AP79" s="191"/>
      <c r="AQ79" s="191"/>
      <c r="AR79" s="191"/>
      <c r="AS79" s="191"/>
      <c r="AT79" s="191"/>
      <c r="AU79" s="191"/>
      <c r="AV79" s="191"/>
      <c r="AW79" s="191"/>
      <c r="AX79" s="191"/>
      <c r="AY79" s="191"/>
      <c r="AZ79" s="191"/>
      <c r="BA79" s="191"/>
      <c r="BB79" s="191"/>
      <c r="BC79" s="191"/>
      <c r="BD79" s="191"/>
      <c r="BE79" s="191"/>
      <c r="BF79" s="191"/>
      <c r="BG79" s="191"/>
    </row>
    <row r="80" spans="1:59">
      <c r="A80" s="985">
        <v>25</v>
      </c>
      <c r="B80" s="1021" t="s">
        <v>1090</v>
      </c>
      <c r="C80" s="1021">
        <v>11.46</v>
      </c>
      <c r="D80" s="1021"/>
      <c r="E80" s="1017">
        <f t="shared" si="4"/>
        <v>294.40000000000003</v>
      </c>
      <c r="F80" s="1018">
        <f t="shared" si="6"/>
        <v>3881.6</v>
      </c>
      <c r="G80" s="1018">
        <f t="shared" si="7"/>
        <v>3893.06</v>
      </c>
      <c r="H80" s="1019"/>
      <c r="I80" s="1017">
        <f t="shared" si="5"/>
        <v>2.2714348911253457</v>
      </c>
      <c r="J80" s="191"/>
      <c r="K80" s="191"/>
      <c r="L80" s="191"/>
      <c r="M80" s="191"/>
      <c r="N80" s="191"/>
      <c r="O80" s="191"/>
      <c r="P80" s="191"/>
      <c r="Q80" s="191"/>
      <c r="R80" s="191"/>
      <c r="S80" s="191"/>
      <c r="T80" s="191"/>
      <c r="U80" s="191"/>
      <c r="V80" s="191"/>
      <c r="W80" s="191"/>
      <c r="X80" s="191"/>
      <c r="Y80" s="191"/>
      <c r="Z80" s="191"/>
      <c r="AA80" s="191"/>
      <c r="AB80" s="191"/>
      <c r="AC80" s="191"/>
      <c r="AD80" s="191"/>
      <c r="AE80" s="191"/>
      <c r="AF80" s="191"/>
      <c r="AG80" s="191"/>
      <c r="AH80" s="191"/>
      <c r="AI80" s="191"/>
      <c r="AJ80" s="191"/>
      <c r="AK80" s="191"/>
      <c r="AL80" s="191"/>
      <c r="AM80" s="191"/>
      <c r="AN80" s="191"/>
      <c r="AO80" s="191"/>
      <c r="AP80" s="191"/>
      <c r="AQ80" s="191"/>
      <c r="AR80" s="191"/>
      <c r="AS80" s="191"/>
      <c r="AT80" s="191"/>
      <c r="AU80" s="191"/>
      <c r="AV80" s="191"/>
      <c r="AW80" s="191"/>
      <c r="AX80" s="191"/>
      <c r="AY80" s="191"/>
      <c r="AZ80" s="191"/>
      <c r="BA80" s="191"/>
      <c r="BB80" s="191"/>
      <c r="BC80" s="191"/>
      <c r="BD80" s="191"/>
      <c r="BE80" s="191"/>
      <c r="BF80" s="191"/>
      <c r="BG80" s="191"/>
    </row>
    <row r="81" spans="1:59">
      <c r="A81" s="985">
        <v>26</v>
      </c>
      <c r="B81" s="1021" t="s">
        <v>1090</v>
      </c>
      <c r="C81" s="1021">
        <v>11.54</v>
      </c>
      <c r="D81" s="1021"/>
      <c r="E81" s="1017">
        <f t="shared" si="4"/>
        <v>305.94000000000005</v>
      </c>
      <c r="F81" s="1018">
        <f t="shared" si="6"/>
        <v>3870.06</v>
      </c>
      <c r="G81" s="1018">
        <f t="shared" si="7"/>
        <v>3881.6</v>
      </c>
      <c r="H81" s="1019"/>
      <c r="I81" s="1017">
        <f t="shared" si="5"/>
        <v>2.3612740063311124</v>
      </c>
      <c r="J81" s="191"/>
      <c r="K81" s="191"/>
      <c r="L81" s="191"/>
      <c r="M81" s="191"/>
      <c r="N81" s="191"/>
      <c r="O81" s="191"/>
      <c r="P81" s="191"/>
      <c r="Q81" s="191"/>
      <c r="R81" s="191"/>
      <c r="S81" s="191"/>
      <c r="T81" s="191"/>
      <c r="U81" s="191"/>
      <c r="V81" s="191"/>
      <c r="W81" s="191"/>
      <c r="X81" s="191"/>
      <c r="Y81" s="191"/>
      <c r="Z81" s="191"/>
      <c r="AA81" s="191"/>
      <c r="AB81" s="191"/>
      <c r="AC81" s="191"/>
      <c r="AD81" s="191"/>
      <c r="AE81" s="191"/>
      <c r="AF81" s="191"/>
      <c r="AG81" s="191"/>
      <c r="AH81" s="191"/>
      <c r="AI81" s="191"/>
      <c r="AJ81" s="191"/>
      <c r="AK81" s="191"/>
      <c r="AL81" s="191"/>
      <c r="AM81" s="191"/>
      <c r="AN81" s="191"/>
      <c r="AO81" s="191"/>
      <c r="AP81" s="191"/>
      <c r="AQ81" s="191"/>
      <c r="AR81" s="191"/>
      <c r="AS81" s="191"/>
      <c r="AT81" s="191"/>
      <c r="AU81" s="191"/>
      <c r="AV81" s="191"/>
      <c r="AW81" s="191"/>
      <c r="AX81" s="191"/>
      <c r="AY81" s="191"/>
      <c r="AZ81" s="191"/>
      <c r="BA81" s="191"/>
      <c r="BB81" s="191"/>
      <c r="BC81" s="191"/>
      <c r="BD81" s="191"/>
      <c r="BE81" s="191"/>
      <c r="BF81" s="191"/>
      <c r="BG81" s="191"/>
    </row>
    <row r="82" spans="1:59">
      <c r="A82" s="985"/>
      <c r="B82" s="1021" t="s">
        <v>1094</v>
      </c>
      <c r="C82" s="1021">
        <v>0.48</v>
      </c>
      <c r="D82" s="1021"/>
      <c r="E82" s="1017">
        <f t="shared" si="4"/>
        <v>306.42000000000007</v>
      </c>
      <c r="F82" s="1018">
        <f t="shared" si="6"/>
        <v>3869.58</v>
      </c>
      <c r="G82" s="1018">
        <f t="shared" si="7"/>
        <v>3870.06</v>
      </c>
      <c r="H82" s="1019"/>
      <c r="I82" s="1017">
        <f t="shared" si="5"/>
        <v>2.3650108152824787</v>
      </c>
      <c r="J82" s="191"/>
      <c r="K82" s="191"/>
      <c r="L82" s="191"/>
      <c r="M82" s="191"/>
      <c r="N82" s="191"/>
      <c r="O82" s="191"/>
      <c r="P82" s="191"/>
      <c r="Q82" s="191"/>
      <c r="R82" s="191"/>
      <c r="S82" s="191"/>
      <c r="T82" s="191"/>
      <c r="U82" s="191"/>
      <c r="V82" s="191"/>
      <c r="W82" s="191"/>
      <c r="X82" s="191"/>
      <c r="Y82" s="191"/>
      <c r="Z82" s="191"/>
      <c r="AA82" s="191"/>
      <c r="AB82" s="191"/>
      <c r="AC82" s="191"/>
      <c r="AD82" s="191"/>
      <c r="AE82" s="191"/>
      <c r="AF82" s="191"/>
      <c r="AG82" s="191"/>
      <c r="AH82" s="191"/>
      <c r="AI82" s="191"/>
      <c r="AJ82" s="191"/>
      <c r="AK82" s="191"/>
      <c r="AL82" s="191"/>
      <c r="AM82" s="191"/>
      <c r="AN82" s="191"/>
      <c r="AO82" s="191"/>
      <c r="AP82" s="191"/>
      <c r="AQ82" s="191"/>
      <c r="AR82" s="191"/>
      <c r="AS82" s="191"/>
      <c r="AT82" s="191"/>
      <c r="AU82" s="191"/>
      <c r="AV82" s="191"/>
      <c r="AW82" s="191"/>
      <c r="AX82" s="191"/>
      <c r="AY82" s="191"/>
      <c r="AZ82" s="191"/>
      <c r="BA82" s="191"/>
      <c r="BB82" s="191"/>
      <c r="BC82" s="191"/>
      <c r="BD82" s="191"/>
      <c r="BE82" s="191"/>
      <c r="BF82" s="191"/>
      <c r="BG82" s="191"/>
    </row>
    <row r="83" spans="1:59">
      <c r="A83" s="985">
        <v>27</v>
      </c>
      <c r="B83" s="1021" t="s">
        <v>1090</v>
      </c>
      <c r="C83" s="1021">
        <v>11.5</v>
      </c>
      <c r="D83" s="1021"/>
      <c r="E83" s="1017">
        <f t="shared" si="4"/>
        <v>317.92000000000007</v>
      </c>
      <c r="F83" s="1018">
        <f t="shared" si="6"/>
        <v>3858.08</v>
      </c>
      <c r="G83" s="1018">
        <f t="shared" si="7"/>
        <v>3869.58</v>
      </c>
      <c r="H83" s="1019"/>
      <c r="I83" s="1017">
        <f t="shared" si="5"/>
        <v>2.4545385297422979</v>
      </c>
      <c r="J83" s="191"/>
      <c r="K83" s="191"/>
      <c r="L83" s="191"/>
      <c r="M83" s="191"/>
      <c r="N83" s="191"/>
      <c r="O83" s="191"/>
      <c r="P83" s="191"/>
      <c r="Q83" s="191"/>
      <c r="R83" s="191"/>
      <c r="S83" s="191"/>
      <c r="T83" s="191"/>
      <c r="U83" s="191"/>
      <c r="V83" s="191"/>
      <c r="W83" s="191"/>
      <c r="X83" s="191"/>
      <c r="Y83" s="191"/>
      <c r="Z83" s="191"/>
      <c r="AA83" s="191"/>
      <c r="AB83" s="191"/>
      <c r="AC83" s="191"/>
      <c r="AD83" s="191"/>
      <c r="AE83" s="191"/>
      <c r="AF83" s="191"/>
      <c r="AG83" s="191"/>
      <c r="AH83" s="191"/>
      <c r="AI83" s="191"/>
      <c r="AJ83" s="191"/>
      <c r="AK83" s="191"/>
      <c r="AL83" s="191"/>
      <c r="AM83" s="191"/>
      <c r="AN83" s="191"/>
      <c r="AO83" s="191"/>
      <c r="AP83" s="191"/>
      <c r="AQ83" s="191"/>
      <c r="AR83" s="191"/>
      <c r="AS83" s="191"/>
      <c r="AT83" s="191"/>
      <c r="AU83" s="191"/>
      <c r="AV83" s="191"/>
      <c r="AW83" s="191"/>
      <c r="AX83" s="191"/>
      <c r="AY83" s="191"/>
      <c r="AZ83" s="191"/>
      <c r="BA83" s="191"/>
      <c r="BB83" s="191"/>
      <c r="BC83" s="191"/>
      <c r="BD83" s="191"/>
      <c r="BE83" s="191"/>
      <c r="BF83" s="191"/>
      <c r="BG83" s="191"/>
    </row>
    <row r="84" spans="1:59">
      <c r="A84" s="985">
        <v>28</v>
      </c>
      <c r="B84" s="1021" t="s">
        <v>1090</v>
      </c>
      <c r="C84" s="1021">
        <v>11.4</v>
      </c>
      <c r="D84" s="1021"/>
      <c r="E84" s="1017">
        <f t="shared" si="4"/>
        <v>329.32000000000005</v>
      </c>
      <c r="F84" s="1018">
        <f t="shared" si="6"/>
        <v>3846.68</v>
      </c>
      <c r="G84" s="1018">
        <f t="shared" si="7"/>
        <v>3858.08</v>
      </c>
      <c r="H84" s="1019"/>
      <c r="I84" s="1017">
        <f t="shared" si="5"/>
        <v>2.5432877423372493</v>
      </c>
      <c r="J84" s="191"/>
      <c r="K84" s="191"/>
      <c r="L84" s="191"/>
      <c r="M84" s="191"/>
      <c r="N84" s="191"/>
      <c r="O84" s="191"/>
      <c r="P84" s="191"/>
      <c r="Q84" s="191"/>
      <c r="R84" s="191"/>
      <c r="S84" s="191"/>
      <c r="T84" s="191"/>
      <c r="U84" s="191"/>
      <c r="V84" s="191"/>
      <c r="W84" s="191"/>
      <c r="X84" s="191"/>
      <c r="Y84" s="191"/>
      <c r="Z84" s="191"/>
      <c r="AA84" s="191"/>
      <c r="AB84" s="191"/>
      <c r="AC84" s="191"/>
      <c r="AD84" s="191"/>
      <c r="AE84" s="191"/>
      <c r="AF84" s="191"/>
      <c r="AG84" s="191"/>
      <c r="AH84" s="191"/>
      <c r="AI84" s="191"/>
      <c r="AJ84" s="191"/>
      <c r="AK84" s="191"/>
      <c r="AL84" s="191"/>
      <c r="AM84" s="191"/>
      <c r="AN84" s="191"/>
      <c r="AO84" s="191"/>
      <c r="AP84" s="191"/>
      <c r="AQ84" s="191"/>
      <c r="AR84" s="191"/>
      <c r="AS84" s="191"/>
      <c r="AT84" s="191"/>
      <c r="AU84" s="191"/>
      <c r="AV84" s="191"/>
      <c r="AW84" s="191"/>
      <c r="AX84" s="191"/>
      <c r="AY84" s="191"/>
      <c r="AZ84" s="191"/>
      <c r="BA84" s="191"/>
      <c r="BB84" s="191"/>
      <c r="BC84" s="191"/>
      <c r="BD84" s="191"/>
      <c r="BE84" s="191"/>
      <c r="BF84" s="191"/>
      <c r="BG84" s="191"/>
    </row>
    <row r="85" spans="1:59">
      <c r="A85" s="985">
        <v>29</v>
      </c>
      <c r="B85" s="1021" t="s">
        <v>1090</v>
      </c>
      <c r="C85" s="1021">
        <v>11.14</v>
      </c>
      <c r="D85" s="1021"/>
      <c r="E85" s="1017">
        <f t="shared" si="4"/>
        <v>340.46000000000004</v>
      </c>
      <c r="F85" s="1018">
        <f t="shared" si="6"/>
        <v>3835.54</v>
      </c>
      <c r="G85" s="1018">
        <f t="shared" si="7"/>
        <v>3846.68</v>
      </c>
      <c r="H85" s="1019"/>
      <c r="I85" s="1017">
        <f t="shared" si="5"/>
        <v>2.6300128500835438</v>
      </c>
      <c r="J85" s="191"/>
      <c r="K85" s="191"/>
      <c r="L85" s="191"/>
      <c r="M85" s="191"/>
      <c r="N85" s="191"/>
      <c r="O85" s="191"/>
      <c r="P85" s="191"/>
      <c r="Q85" s="191"/>
      <c r="R85" s="191"/>
      <c r="S85" s="191"/>
      <c r="T85" s="191"/>
      <c r="U85" s="191"/>
      <c r="V85" s="191"/>
      <c r="W85" s="191"/>
      <c r="X85" s="191"/>
      <c r="Y85" s="191"/>
      <c r="Z85" s="191"/>
      <c r="AA85" s="191"/>
      <c r="AB85" s="191"/>
      <c r="AC85" s="191"/>
      <c r="AD85" s="191"/>
      <c r="AE85" s="191"/>
      <c r="AF85" s="191"/>
      <c r="AG85" s="191"/>
      <c r="AH85" s="191"/>
      <c r="AI85" s="191"/>
      <c r="AJ85" s="191"/>
      <c r="AK85" s="191"/>
      <c r="AL85" s="191"/>
      <c r="AM85" s="191"/>
      <c r="AN85" s="191"/>
      <c r="AO85" s="191"/>
      <c r="AP85" s="191"/>
      <c r="AQ85" s="191"/>
      <c r="AR85" s="191"/>
      <c r="AS85" s="191"/>
      <c r="AT85" s="191"/>
      <c r="AU85" s="191"/>
      <c r="AV85" s="191"/>
      <c r="AW85" s="191"/>
      <c r="AX85" s="191"/>
      <c r="AY85" s="191"/>
      <c r="AZ85" s="191"/>
      <c r="BA85" s="191"/>
      <c r="BB85" s="191"/>
      <c r="BC85" s="191"/>
      <c r="BD85" s="191"/>
      <c r="BE85" s="191"/>
      <c r="BF85" s="191"/>
      <c r="BG85" s="191"/>
    </row>
    <row r="86" spans="1:59">
      <c r="A86" s="985"/>
      <c r="B86" s="1021" t="s">
        <v>1093</v>
      </c>
      <c r="C86" s="1021">
        <v>0.46</v>
      </c>
      <c r="D86" s="1021"/>
      <c r="E86" s="1017">
        <f t="shared" si="4"/>
        <v>340.92</v>
      </c>
      <c r="F86" s="1018">
        <f t="shared" si="6"/>
        <v>3835.08</v>
      </c>
      <c r="G86" s="1018">
        <f t="shared" si="7"/>
        <v>3835.54</v>
      </c>
      <c r="H86" s="1019"/>
      <c r="I86" s="1017">
        <f t="shared" si="5"/>
        <v>2.6335939586619364</v>
      </c>
      <c r="J86" s="191"/>
      <c r="K86" s="191"/>
      <c r="L86" s="191"/>
      <c r="M86" s="191"/>
      <c r="N86" s="191"/>
      <c r="O86" s="191"/>
      <c r="P86" s="191"/>
      <c r="Q86" s="191"/>
      <c r="R86" s="191"/>
      <c r="S86" s="191"/>
      <c r="T86" s="191"/>
      <c r="U86" s="191"/>
      <c r="V86" s="191"/>
      <c r="W86" s="191"/>
      <c r="X86" s="191"/>
      <c r="Y86" s="191"/>
      <c r="Z86" s="191"/>
      <c r="AA86" s="191"/>
      <c r="AB86" s="191"/>
      <c r="AC86" s="191"/>
      <c r="AD86" s="191"/>
      <c r="AE86" s="191"/>
      <c r="AF86" s="191"/>
      <c r="AG86" s="191"/>
      <c r="AH86" s="191"/>
      <c r="AI86" s="191"/>
      <c r="AJ86" s="191"/>
      <c r="AK86" s="191"/>
      <c r="AL86" s="191"/>
      <c r="AM86" s="191"/>
      <c r="AN86" s="191"/>
      <c r="AO86" s="191"/>
      <c r="AP86" s="191"/>
      <c r="AQ86" s="191"/>
      <c r="AR86" s="191"/>
      <c r="AS86" s="191"/>
      <c r="AT86" s="191"/>
      <c r="AU86" s="191"/>
      <c r="AV86" s="191"/>
      <c r="AW86" s="191"/>
      <c r="AX86" s="191"/>
      <c r="AY86" s="191"/>
      <c r="AZ86" s="191"/>
      <c r="BA86" s="191"/>
      <c r="BB86" s="191"/>
      <c r="BC86" s="191"/>
      <c r="BD86" s="191"/>
      <c r="BE86" s="191"/>
      <c r="BF86" s="191"/>
      <c r="BG86" s="191"/>
    </row>
    <row r="87" spans="1:59">
      <c r="A87" s="985">
        <v>30</v>
      </c>
      <c r="B87" s="1021" t="s">
        <v>1090</v>
      </c>
      <c r="C87" s="1021">
        <v>11.46</v>
      </c>
      <c r="D87" s="1021"/>
      <c r="E87" s="1017">
        <f t="shared" si="4"/>
        <v>352.38</v>
      </c>
      <c r="F87" s="1018">
        <f t="shared" si="6"/>
        <v>3823.62</v>
      </c>
      <c r="G87" s="1018">
        <f t="shared" si="7"/>
        <v>3835.08</v>
      </c>
      <c r="H87" s="1019"/>
      <c r="I87" s="1017">
        <f t="shared" si="5"/>
        <v>2.7228102723758085</v>
      </c>
      <c r="J87" s="191"/>
      <c r="K87" s="191"/>
      <c r="L87" s="191"/>
      <c r="M87" s="191"/>
      <c r="N87" s="191"/>
      <c r="O87" s="191"/>
      <c r="P87" s="191"/>
      <c r="Q87" s="191"/>
      <c r="R87" s="191"/>
      <c r="S87" s="191"/>
      <c r="T87" s="191"/>
      <c r="U87" s="191"/>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c r="BA87" s="191"/>
      <c r="BB87" s="191"/>
      <c r="BC87" s="191"/>
      <c r="BD87" s="191"/>
      <c r="BE87" s="191"/>
      <c r="BF87" s="191"/>
      <c r="BG87" s="191"/>
    </row>
    <row r="88" spans="1:59">
      <c r="A88" s="985">
        <v>31</v>
      </c>
      <c r="B88" s="1021" t="s">
        <v>1090</v>
      </c>
      <c r="C88" s="1021">
        <v>11.64</v>
      </c>
      <c r="D88" s="1021"/>
      <c r="E88" s="1017">
        <f t="shared" si="4"/>
        <v>364.02</v>
      </c>
      <c r="F88" s="1018">
        <f t="shared" si="6"/>
        <v>3811.98</v>
      </c>
      <c r="G88" s="1018">
        <f t="shared" si="7"/>
        <v>3823.62</v>
      </c>
      <c r="H88" s="1019"/>
      <c r="I88" s="1017">
        <f t="shared" si="5"/>
        <v>2.8134278894464431</v>
      </c>
      <c r="J88" s="191"/>
      <c r="K88" s="191"/>
      <c r="L88" s="191"/>
      <c r="M88" s="191"/>
      <c r="N88" s="191"/>
      <c r="O88" s="191"/>
      <c r="P88" s="191"/>
      <c r="Q88" s="191"/>
      <c r="R88" s="191"/>
      <c r="S88" s="191"/>
      <c r="T88" s="191"/>
      <c r="U88" s="191"/>
      <c r="V88" s="191"/>
      <c r="W88" s="191"/>
      <c r="X88" s="191"/>
      <c r="Y88" s="191"/>
      <c r="Z88" s="191"/>
      <c r="AA88" s="191"/>
      <c r="AB88" s="191"/>
      <c r="AC88" s="191"/>
      <c r="AD88" s="191"/>
      <c r="AE88" s="191"/>
      <c r="AF88" s="191"/>
      <c r="AG88" s="191"/>
      <c r="AH88" s="191"/>
      <c r="AI88" s="191"/>
      <c r="AJ88" s="191"/>
      <c r="AK88" s="191"/>
      <c r="AL88" s="191"/>
      <c r="AM88" s="191"/>
      <c r="AN88" s="191"/>
      <c r="AO88" s="191"/>
      <c r="AP88" s="191"/>
      <c r="AQ88" s="191"/>
      <c r="AR88" s="191"/>
      <c r="AS88" s="191"/>
      <c r="AT88" s="191"/>
      <c r="AU88" s="191"/>
      <c r="AV88" s="191"/>
      <c r="AW88" s="191"/>
      <c r="AX88" s="191"/>
      <c r="AY88" s="191"/>
      <c r="AZ88" s="191"/>
      <c r="BA88" s="191"/>
      <c r="BB88" s="191"/>
      <c r="BC88" s="191"/>
      <c r="BD88" s="191"/>
      <c r="BE88" s="191"/>
      <c r="BF88" s="191"/>
      <c r="BG88" s="191"/>
    </row>
    <row r="89" spans="1:59">
      <c r="A89" s="985"/>
      <c r="B89" s="1021" t="s">
        <v>1094</v>
      </c>
      <c r="C89" s="1021">
        <v>0.48</v>
      </c>
      <c r="D89" s="1021"/>
      <c r="E89" s="1017">
        <f t="shared" si="4"/>
        <v>364.5</v>
      </c>
      <c r="F89" s="1018">
        <f t="shared" si="6"/>
        <v>3811.5</v>
      </c>
      <c r="G89" s="1018">
        <f t="shared" si="7"/>
        <v>3811.98</v>
      </c>
      <c r="H89" s="1019"/>
      <c r="I89" s="1017">
        <f t="shared" si="5"/>
        <v>2.8171646983978094</v>
      </c>
      <c r="J89" s="191"/>
      <c r="K89" s="191"/>
      <c r="L89" s="191"/>
      <c r="M89" s="191"/>
      <c r="N89" s="191"/>
      <c r="O89" s="191"/>
      <c r="P89" s="191"/>
      <c r="Q89" s="191"/>
      <c r="R89" s="191"/>
      <c r="S89" s="191"/>
      <c r="T89" s="191"/>
      <c r="U89" s="191"/>
      <c r="V89" s="191"/>
      <c r="W89" s="191"/>
      <c r="X89" s="191"/>
      <c r="Y89" s="191"/>
      <c r="Z89" s="191"/>
      <c r="AA89" s="191"/>
      <c r="AB89" s="191"/>
      <c r="AC89" s="191"/>
      <c r="AD89" s="191"/>
      <c r="AE89" s="191"/>
      <c r="AF89" s="191"/>
      <c r="AG89" s="191"/>
      <c r="AH89" s="191"/>
      <c r="AI89" s="191"/>
      <c r="AJ89" s="191"/>
      <c r="AK89" s="191"/>
      <c r="AL89" s="191"/>
      <c r="AM89" s="191"/>
      <c r="AN89" s="191"/>
      <c r="AO89" s="191"/>
      <c r="AP89" s="191"/>
      <c r="AQ89" s="191"/>
      <c r="AR89" s="191"/>
      <c r="AS89" s="191"/>
      <c r="AT89" s="191"/>
      <c r="AU89" s="191"/>
      <c r="AV89" s="191"/>
      <c r="AW89" s="191"/>
      <c r="AX89" s="191"/>
      <c r="AY89" s="191"/>
      <c r="AZ89" s="191"/>
      <c r="BA89" s="191"/>
      <c r="BB89" s="191"/>
      <c r="BC89" s="191"/>
      <c r="BD89" s="191"/>
      <c r="BE89" s="191"/>
      <c r="BF89" s="191"/>
      <c r="BG89" s="191"/>
    </row>
    <row r="90" spans="1:59">
      <c r="A90" s="985">
        <v>32</v>
      </c>
      <c r="B90" s="1021" t="s">
        <v>1090</v>
      </c>
      <c r="C90" s="1021">
        <v>11.48</v>
      </c>
      <c r="D90" s="1021"/>
      <c r="E90" s="1017">
        <f t="shared" si="4"/>
        <v>375.98</v>
      </c>
      <c r="F90" s="1018">
        <f t="shared" si="6"/>
        <v>3800.02</v>
      </c>
      <c r="G90" s="1018">
        <f t="shared" si="7"/>
        <v>3811.5</v>
      </c>
      <c r="H90" s="1019"/>
      <c r="I90" s="1017">
        <f t="shared" si="5"/>
        <v>2.9065367124846553</v>
      </c>
      <c r="J90" s="191"/>
      <c r="K90" s="191"/>
      <c r="L90" s="191"/>
      <c r="M90" s="191"/>
      <c r="N90" s="191"/>
      <c r="O90" s="191"/>
      <c r="P90" s="191"/>
      <c r="Q90" s="191"/>
      <c r="R90" s="191"/>
      <c r="S90" s="191"/>
      <c r="T90" s="191"/>
      <c r="U90" s="191"/>
      <c r="V90" s="191"/>
      <c r="W90" s="191"/>
      <c r="X90" s="191"/>
      <c r="Y90" s="191"/>
      <c r="Z90" s="191"/>
      <c r="AA90" s="191"/>
      <c r="AB90" s="191"/>
      <c r="AC90" s="191"/>
      <c r="AD90" s="191"/>
      <c r="AE90" s="191"/>
      <c r="AF90" s="191"/>
      <c r="AG90" s="191"/>
      <c r="AH90" s="191"/>
      <c r="AI90" s="191"/>
      <c r="AJ90" s="191"/>
      <c r="AK90" s="191"/>
      <c r="AL90" s="191"/>
      <c r="AM90" s="191"/>
      <c r="AN90" s="191"/>
      <c r="AO90" s="191"/>
      <c r="AP90" s="191"/>
      <c r="AQ90" s="191"/>
      <c r="AR90" s="191"/>
      <c r="AS90" s="191"/>
      <c r="AT90" s="191"/>
      <c r="AU90" s="191"/>
      <c r="AV90" s="191"/>
      <c r="AW90" s="191"/>
      <c r="AX90" s="191"/>
      <c r="AY90" s="191"/>
      <c r="AZ90" s="191"/>
      <c r="BA90" s="191"/>
      <c r="BB90" s="191"/>
      <c r="BC90" s="191"/>
      <c r="BD90" s="191"/>
      <c r="BE90" s="191"/>
      <c r="BF90" s="191"/>
      <c r="BG90" s="191"/>
    </row>
    <row r="91" spans="1:59">
      <c r="A91" s="985">
        <v>33</v>
      </c>
      <c r="B91" s="1021" t="s">
        <v>1090</v>
      </c>
      <c r="C91" s="1021">
        <v>11.56</v>
      </c>
      <c r="D91" s="1021"/>
      <c r="E91" s="1017">
        <f t="shared" si="4"/>
        <v>387.54</v>
      </c>
      <c r="F91" s="1018">
        <f t="shared" si="6"/>
        <v>3788.46</v>
      </c>
      <c r="G91" s="1018">
        <f t="shared" si="7"/>
        <v>3800.02</v>
      </c>
      <c r="H91" s="1019"/>
      <c r="I91" s="1017">
        <f t="shared" si="5"/>
        <v>2.9965315280633953</v>
      </c>
      <c r="J91" s="191"/>
      <c r="K91" s="191"/>
      <c r="L91" s="191"/>
      <c r="M91" s="191"/>
      <c r="N91" s="191"/>
      <c r="O91" s="191"/>
      <c r="P91" s="191"/>
      <c r="Q91" s="191"/>
      <c r="R91" s="191"/>
      <c r="S91" s="191"/>
      <c r="T91" s="191"/>
      <c r="U91" s="191"/>
      <c r="V91" s="191"/>
      <c r="W91" s="191"/>
      <c r="X91" s="191"/>
      <c r="Y91" s="191"/>
      <c r="Z91" s="191"/>
      <c r="AA91" s="191"/>
      <c r="AB91" s="191"/>
      <c r="AC91" s="191"/>
      <c r="AD91" s="191"/>
      <c r="AE91" s="191"/>
      <c r="AF91" s="191"/>
      <c r="AG91" s="191"/>
      <c r="AH91" s="191"/>
      <c r="AI91" s="191"/>
      <c r="AJ91" s="191"/>
      <c r="AK91" s="191"/>
      <c r="AL91" s="191"/>
      <c r="AM91" s="191"/>
      <c r="AN91" s="191"/>
      <c r="AO91" s="191"/>
      <c r="AP91" s="191"/>
      <c r="AQ91" s="191"/>
      <c r="AR91" s="191"/>
      <c r="AS91" s="191"/>
      <c r="AT91" s="191"/>
      <c r="AU91" s="191"/>
      <c r="AV91" s="191"/>
      <c r="AW91" s="191"/>
      <c r="AX91" s="191"/>
      <c r="AY91" s="191"/>
      <c r="AZ91" s="191"/>
      <c r="BA91" s="191"/>
      <c r="BB91" s="191"/>
      <c r="BC91" s="191"/>
      <c r="BD91" s="191"/>
      <c r="BE91" s="191"/>
      <c r="BF91" s="191"/>
      <c r="BG91" s="191"/>
    </row>
    <row r="92" spans="1:59">
      <c r="A92" s="985">
        <v>34</v>
      </c>
      <c r="B92" s="1021" t="s">
        <v>1090</v>
      </c>
      <c r="C92" s="1021">
        <v>11.41</v>
      </c>
      <c r="D92" s="1021"/>
      <c r="E92" s="1017">
        <f t="shared" si="4"/>
        <v>398.95000000000005</v>
      </c>
      <c r="F92" s="1018">
        <f t="shared" si="6"/>
        <v>3777.05</v>
      </c>
      <c r="G92" s="1018">
        <f t="shared" si="7"/>
        <v>3788.46</v>
      </c>
      <c r="H92" s="1019"/>
      <c r="I92" s="1017">
        <f t="shared" si="5"/>
        <v>3.0853585908448333</v>
      </c>
      <c r="J92" s="191"/>
      <c r="K92" s="191"/>
      <c r="L92" s="191"/>
      <c r="M92" s="191"/>
      <c r="N92" s="191"/>
      <c r="O92" s="191"/>
      <c r="P92" s="191"/>
      <c r="Q92" s="191"/>
      <c r="R92" s="191"/>
      <c r="S92" s="191"/>
      <c r="T92" s="191"/>
      <c r="U92" s="191"/>
      <c r="V92" s="191"/>
      <c r="W92" s="191"/>
      <c r="X92" s="191"/>
      <c r="Y92" s="191"/>
      <c r="Z92" s="191"/>
      <c r="AA92" s="191"/>
      <c r="AB92" s="191"/>
      <c r="AC92" s="191"/>
      <c r="AD92" s="191"/>
      <c r="AE92" s="191"/>
      <c r="AF92" s="191"/>
      <c r="AG92" s="191"/>
      <c r="AH92" s="191"/>
      <c r="AI92" s="191"/>
      <c r="AJ92" s="191"/>
      <c r="AK92" s="191"/>
      <c r="AL92" s="191"/>
      <c r="AM92" s="191"/>
      <c r="AN92" s="191"/>
      <c r="AO92" s="191"/>
      <c r="AP92" s="191"/>
      <c r="AQ92" s="191"/>
      <c r="AR92" s="191"/>
      <c r="AS92" s="191"/>
      <c r="AT92" s="191"/>
      <c r="AU92" s="191"/>
      <c r="AV92" s="191"/>
      <c r="AW92" s="191"/>
      <c r="AX92" s="191"/>
      <c r="AY92" s="191"/>
      <c r="AZ92" s="191"/>
      <c r="BA92" s="191"/>
      <c r="BB92" s="191"/>
      <c r="BC92" s="191"/>
      <c r="BD92" s="191"/>
      <c r="BE92" s="191"/>
      <c r="BF92" s="191"/>
      <c r="BG92" s="191"/>
    </row>
    <row r="93" spans="1:59">
      <c r="A93" s="985"/>
      <c r="B93" s="1021" t="s">
        <v>1093</v>
      </c>
      <c r="C93" s="1021">
        <v>0.46</v>
      </c>
      <c r="D93" s="1021"/>
      <c r="E93" s="1017">
        <f t="shared" si="4"/>
        <v>399.41</v>
      </c>
      <c r="F93" s="1018">
        <f t="shared" si="6"/>
        <v>3776.59</v>
      </c>
      <c r="G93" s="1018">
        <f t="shared" si="7"/>
        <v>3777.05</v>
      </c>
      <c r="H93" s="1019"/>
      <c r="I93" s="1017">
        <f t="shared" si="5"/>
        <v>3.0889396994232259</v>
      </c>
      <c r="J93" s="191"/>
      <c r="K93" s="191"/>
      <c r="L93" s="191"/>
      <c r="M93" s="191"/>
      <c r="N93" s="191"/>
      <c r="O93" s="191"/>
      <c r="P93" s="191"/>
      <c r="Q93" s="191"/>
      <c r="R93" s="191"/>
      <c r="S93" s="191"/>
      <c r="T93" s="191"/>
      <c r="U93" s="191"/>
      <c r="V93" s="191"/>
      <c r="W93" s="191"/>
      <c r="X93" s="191"/>
      <c r="Y93" s="191"/>
      <c r="Z93" s="191"/>
      <c r="AA93" s="191"/>
      <c r="AB93" s="191"/>
      <c r="AC93" s="191"/>
      <c r="AD93" s="191"/>
      <c r="AE93" s="191"/>
      <c r="AF93" s="191"/>
      <c r="AG93" s="191"/>
      <c r="AH93" s="191"/>
      <c r="AI93" s="191"/>
      <c r="AJ93" s="191"/>
      <c r="AK93" s="191"/>
      <c r="AL93" s="191"/>
      <c r="AM93" s="191"/>
      <c r="AN93" s="191"/>
      <c r="AO93" s="191"/>
      <c r="AP93" s="191"/>
      <c r="AQ93" s="191"/>
      <c r="AR93" s="191"/>
      <c r="AS93" s="191"/>
      <c r="AT93" s="191"/>
      <c r="AU93" s="191"/>
      <c r="AV93" s="191"/>
      <c r="AW93" s="191"/>
      <c r="AX93" s="191"/>
      <c r="AY93" s="191"/>
      <c r="AZ93" s="191"/>
      <c r="BA93" s="191"/>
      <c r="BB93" s="191"/>
      <c r="BC93" s="191"/>
      <c r="BD93" s="191"/>
      <c r="BE93" s="191"/>
      <c r="BF93" s="191"/>
      <c r="BG93" s="191"/>
    </row>
    <row r="94" spans="1:59">
      <c r="A94" s="985">
        <v>35</v>
      </c>
      <c r="B94" s="1021" t="s">
        <v>1090</v>
      </c>
      <c r="C94" s="1021">
        <v>11.55</v>
      </c>
      <c r="D94" s="1021"/>
      <c r="E94" s="1017">
        <f t="shared" si="4"/>
        <v>410.96000000000004</v>
      </c>
      <c r="F94" s="1018">
        <f t="shared" si="6"/>
        <v>3765.04</v>
      </c>
      <c r="G94" s="1018">
        <f t="shared" si="7"/>
        <v>3776.59</v>
      </c>
      <c r="H94" s="1019"/>
      <c r="I94" s="1017">
        <f t="shared" si="5"/>
        <v>3.1788566648154792</v>
      </c>
      <c r="J94" s="191"/>
      <c r="K94" s="191"/>
      <c r="L94" s="191"/>
      <c r="M94" s="191"/>
      <c r="N94" s="191"/>
      <c r="O94" s="191"/>
      <c r="P94" s="191"/>
      <c r="Q94" s="191"/>
      <c r="R94" s="191"/>
      <c r="S94" s="191"/>
      <c r="T94" s="191"/>
      <c r="U94" s="191"/>
      <c r="V94" s="191"/>
      <c r="W94" s="191"/>
      <c r="X94" s="191"/>
      <c r="Y94" s="191"/>
      <c r="Z94" s="191"/>
      <c r="AA94" s="191"/>
      <c r="AB94" s="191"/>
      <c r="AC94" s="191"/>
      <c r="AD94" s="191"/>
      <c r="AE94" s="191"/>
      <c r="AF94" s="191"/>
      <c r="AG94" s="191"/>
      <c r="AH94" s="191"/>
      <c r="AI94" s="191"/>
      <c r="AJ94" s="191"/>
      <c r="AK94" s="191"/>
      <c r="AL94" s="191"/>
      <c r="AM94" s="191"/>
      <c r="AN94" s="191"/>
      <c r="AO94" s="191"/>
      <c r="AP94" s="191"/>
      <c r="AQ94" s="191"/>
      <c r="AR94" s="191"/>
      <c r="AS94" s="191"/>
      <c r="AT94" s="191"/>
      <c r="AU94" s="191"/>
      <c r="AV94" s="191"/>
      <c r="AW94" s="191"/>
      <c r="AX94" s="191"/>
      <c r="AY94" s="191"/>
      <c r="AZ94" s="191"/>
      <c r="BA94" s="191"/>
      <c r="BB94" s="191"/>
      <c r="BC94" s="191"/>
      <c r="BD94" s="191"/>
      <c r="BE94" s="191"/>
      <c r="BF94" s="191"/>
      <c r="BG94" s="191"/>
    </row>
    <row r="95" spans="1:59">
      <c r="A95" s="985">
        <v>36</v>
      </c>
      <c r="B95" s="1021" t="s">
        <v>1090</v>
      </c>
      <c r="C95" s="1021">
        <v>11.4</v>
      </c>
      <c r="D95" s="1021"/>
      <c r="E95" s="1017">
        <f t="shared" si="4"/>
        <v>422.36</v>
      </c>
      <c r="F95" s="1018">
        <f t="shared" si="6"/>
        <v>3753.64</v>
      </c>
      <c r="G95" s="1018">
        <f t="shared" si="7"/>
        <v>3765.04</v>
      </c>
      <c r="H95" s="1019"/>
      <c r="I95" s="1017">
        <f t="shared" si="5"/>
        <v>3.2676058774104306</v>
      </c>
      <c r="J95" s="191"/>
      <c r="K95" s="191"/>
      <c r="L95" s="191"/>
      <c r="M95" s="191"/>
      <c r="N95" s="191"/>
      <c r="O95" s="191"/>
      <c r="P95" s="191"/>
      <c r="Q95" s="191"/>
      <c r="R95" s="191"/>
      <c r="S95" s="191"/>
      <c r="T95" s="191"/>
      <c r="U95" s="191"/>
      <c r="V95" s="191"/>
      <c r="W95" s="191"/>
      <c r="X95" s="191"/>
      <c r="Y95" s="191"/>
      <c r="Z95" s="191"/>
      <c r="AA95" s="191"/>
      <c r="AB95" s="191"/>
      <c r="AC95" s="191"/>
      <c r="AD95" s="191"/>
      <c r="AE95" s="191"/>
      <c r="AF95" s="191"/>
      <c r="AG95" s="191"/>
      <c r="AH95" s="191"/>
      <c r="AI95" s="191"/>
      <c r="AJ95" s="191"/>
      <c r="AK95" s="191"/>
      <c r="AL95" s="191"/>
      <c r="AM95" s="191"/>
      <c r="AN95" s="191"/>
      <c r="AO95" s="191"/>
      <c r="AP95" s="191"/>
      <c r="AQ95" s="191"/>
      <c r="AR95" s="191"/>
      <c r="AS95" s="191"/>
      <c r="AT95" s="191"/>
      <c r="AU95" s="191"/>
      <c r="AV95" s="191"/>
      <c r="AW95" s="191"/>
      <c r="AX95" s="191"/>
      <c r="AY95" s="191"/>
      <c r="AZ95" s="191"/>
      <c r="BA95" s="191"/>
      <c r="BB95" s="191"/>
      <c r="BC95" s="191"/>
      <c r="BD95" s="191"/>
      <c r="BE95" s="191"/>
      <c r="BF95" s="191"/>
      <c r="BG95" s="191"/>
    </row>
    <row r="96" spans="1:59">
      <c r="A96" s="985">
        <v>37</v>
      </c>
      <c r="B96" s="1021" t="s">
        <v>1090</v>
      </c>
      <c r="C96" s="1021">
        <v>11.34</v>
      </c>
      <c r="D96" s="1021"/>
      <c r="E96" s="1017">
        <f t="shared" si="4"/>
        <v>433.7</v>
      </c>
      <c r="F96" s="1018">
        <f t="shared" si="6"/>
        <v>3742.3</v>
      </c>
      <c r="G96" s="1018">
        <f t="shared" si="7"/>
        <v>3753.64</v>
      </c>
      <c r="H96" s="1019"/>
      <c r="I96" s="1017">
        <f t="shared" si="5"/>
        <v>3.3558879888864612</v>
      </c>
      <c r="J96" s="191"/>
      <c r="K96" s="191"/>
      <c r="L96" s="191"/>
      <c r="M96" s="191"/>
      <c r="N96" s="191"/>
      <c r="O96" s="191"/>
      <c r="P96" s="191"/>
      <c r="Q96" s="191"/>
      <c r="R96" s="191"/>
      <c r="S96" s="191"/>
      <c r="T96" s="191"/>
      <c r="U96" s="191"/>
      <c r="V96" s="191"/>
      <c r="W96" s="191"/>
      <c r="X96" s="191"/>
      <c r="Y96" s="191"/>
      <c r="Z96" s="191"/>
      <c r="AA96" s="191"/>
      <c r="AB96" s="191"/>
      <c r="AC96" s="191"/>
      <c r="AD96" s="191"/>
      <c r="AE96" s="191"/>
      <c r="AF96" s="191"/>
      <c r="AG96" s="191"/>
      <c r="AH96" s="191"/>
      <c r="AI96" s="191"/>
      <c r="AJ96" s="191"/>
      <c r="AK96" s="191"/>
      <c r="AL96" s="191"/>
      <c r="AM96" s="191"/>
      <c r="AN96" s="191"/>
      <c r="AO96" s="191"/>
      <c r="AP96" s="191"/>
      <c r="AQ96" s="191"/>
      <c r="AR96" s="191"/>
      <c r="AS96" s="191"/>
      <c r="AT96" s="191"/>
      <c r="AU96" s="191"/>
      <c r="AV96" s="191"/>
      <c r="AW96" s="191"/>
      <c r="AX96" s="191"/>
      <c r="AY96" s="191"/>
      <c r="AZ96" s="191"/>
      <c r="BA96" s="191"/>
      <c r="BB96" s="191"/>
      <c r="BC96" s="191"/>
      <c r="BD96" s="191"/>
      <c r="BE96" s="191"/>
      <c r="BF96" s="191"/>
      <c r="BG96" s="191"/>
    </row>
    <row r="97" spans="1:59">
      <c r="A97" s="985"/>
      <c r="B97" s="1021" t="s">
        <v>1094</v>
      </c>
      <c r="C97" s="1021">
        <v>0.48</v>
      </c>
      <c r="D97" s="1021"/>
      <c r="E97" s="1017">
        <f t="shared" si="4"/>
        <v>434.18</v>
      </c>
      <c r="F97" s="1018">
        <f t="shared" si="6"/>
        <v>3741.82</v>
      </c>
      <c r="G97" s="1018">
        <f t="shared" si="7"/>
        <v>3742.3</v>
      </c>
      <c r="H97" s="1019"/>
      <c r="I97" s="1017">
        <f t="shared" si="5"/>
        <v>3.3596247978378275</v>
      </c>
      <c r="J97" s="191"/>
      <c r="K97" s="191"/>
      <c r="L97" s="191"/>
      <c r="M97" s="191"/>
      <c r="N97" s="191"/>
      <c r="O97" s="191"/>
      <c r="P97" s="191"/>
      <c r="Q97" s="191"/>
      <c r="R97" s="191"/>
      <c r="S97" s="191"/>
      <c r="T97" s="191"/>
      <c r="U97" s="191"/>
      <c r="V97" s="191"/>
      <c r="W97" s="191"/>
      <c r="X97" s="191"/>
      <c r="Y97" s="191"/>
      <c r="Z97" s="191"/>
      <c r="AA97" s="191"/>
      <c r="AB97" s="191"/>
      <c r="AC97" s="191"/>
      <c r="AD97" s="191"/>
      <c r="AE97" s="191"/>
      <c r="AF97" s="191"/>
      <c r="AG97" s="191"/>
      <c r="AH97" s="191"/>
      <c r="AI97" s="191"/>
      <c r="AJ97" s="191"/>
      <c r="AK97" s="191"/>
      <c r="AL97" s="191"/>
      <c r="AM97" s="191"/>
      <c r="AN97" s="191"/>
      <c r="AO97" s="191"/>
      <c r="AP97" s="191"/>
      <c r="AQ97" s="191"/>
      <c r="AR97" s="191"/>
      <c r="AS97" s="191"/>
      <c r="AT97" s="191"/>
      <c r="AU97" s="191"/>
      <c r="AV97" s="191"/>
      <c r="AW97" s="191"/>
      <c r="AX97" s="191"/>
      <c r="AY97" s="191"/>
      <c r="AZ97" s="191"/>
      <c r="BA97" s="191"/>
      <c r="BB97" s="191"/>
      <c r="BC97" s="191"/>
      <c r="BD97" s="191"/>
      <c r="BE97" s="191"/>
      <c r="BF97" s="191"/>
      <c r="BG97" s="191"/>
    </row>
    <row r="98" spans="1:59">
      <c r="A98" s="985">
        <v>38</v>
      </c>
      <c r="B98" s="1021" t="s">
        <v>1090</v>
      </c>
      <c r="C98" s="1021">
        <v>11.47</v>
      </c>
      <c r="D98" s="1021"/>
      <c r="E98" s="1017">
        <f t="shared" si="4"/>
        <v>445.65000000000003</v>
      </c>
      <c r="F98" s="1018">
        <f t="shared" si="6"/>
        <v>3730.35</v>
      </c>
      <c r="G98" s="1018">
        <f t="shared" si="7"/>
        <v>3741.82</v>
      </c>
      <c r="H98" s="1019"/>
      <c r="I98" s="1017">
        <f t="shared" si="5"/>
        <v>3.4489189617381864</v>
      </c>
      <c r="J98" s="191"/>
      <c r="K98" s="191"/>
      <c r="L98" s="191"/>
      <c r="M98" s="191"/>
      <c r="N98" s="191"/>
      <c r="O98" s="191"/>
      <c r="P98" s="191"/>
      <c r="Q98" s="191"/>
      <c r="R98" s="191"/>
      <c r="S98" s="191"/>
      <c r="T98" s="191"/>
      <c r="U98" s="191"/>
      <c r="V98" s="191"/>
      <c r="W98" s="191"/>
      <c r="X98" s="191"/>
      <c r="Y98" s="191"/>
      <c r="Z98" s="191"/>
      <c r="AA98" s="191"/>
      <c r="AB98" s="191"/>
      <c r="AC98" s="191"/>
      <c r="AD98" s="191"/>
      <c r="AE98" s="191"/>
      <c r="AF98" s="191"/>
      <c r="AG98" s="191"/>
      <c r="AH98" s="191"/>
      <c r="AI98" s="191"/>
      <c r="AJ98" s="191"/>
      <c r="AK98" s="191"/>
      <c r="AL98" s="191"/>
      <c r="AM98" s="191"/>
      <c r="AN98" s="191"/>
      <c r="AO98" s="191"/>
      <c r="AP98" s="191"/>
      <c r="AQ98" s="191"/>
      <c r="AR98" s="191"/>
      <c r="AS98" s="191"/>
      <c r="AT98" s="191"/>
      <c r="AU98" s="191"/>
      <c r="AV98" s="191"/>
      <c r="AW98" s="191"/>
      <c r="AX98" s="191"/>
      <c r="AY98" s="191"/>
      <c r="AZ98" s="191"/>
      <c r="BA98" s="191"/>
      <c r="BB98" s="191"/>
      <c r="BC98" s="191"/>
      <c r="BD98" s="191"/>
      <c r="BE98" s="191"/>
      <c r="BF98" s="191"/>
      <c r="BG98" s="191"/>
    </row>
    <row r="99" spans="1:59">
      <c r="A99" s="985">
        <v>39</v>
      </c>
      <c r="B99" s="1021" t="s">
        <v>1090</v>
      </c>
      <c r="C99" s="1021">
        <v>11.47</v>
      </c>
      <c r="D99" s="1021"/>
      <c r="E99" s="1017">
        <f t="shared" si="4"/>
        <v>457.12000000000006</v>
      </c>
      <c r="F99" s="1018">
        <f t="shared" si="6"/>
        <v>3718.88</v>
      </c>
      <c r="G99" s="1018">
        <f t="shared" si="7"/>
        <v>3730.35</v>
      </c>
      <c r="H99" s="1019"/>
      <c r="I99" s="1017">
        <f t="shared" si="5"/>
        <v>3.5382131256385452</v>
      </c>
      <c r="J99" s="191"/>
      <c r="K99" s="191"/>
      <c r="L99" s="191"/>
      <c r="M99" s="191"/>
      <c r="N99" s="191"/>
      <c r="O99" s="191"/>
      <c r="P99" s="191"/>
      <c r="Q99" s="191"/>
      <c r="R99" s="191"/>
      <c r="S99" s="191"/>
      <c r="T99" s="191"/>
      <c r="U99" s="191"/>
      <c r="V99" s="191"/>
      <c r="W99" s="191"/>
      <c r="X99" s="191"/>
      <c r="Y99" s="191"/>
      <c r="Z99" s="191"/>
      <c r="AA99" s="191"/>
      <c r="AB99" s="191"/>
      <c r="AC99" s="191"/>
      <c r="AD99" s="191"/>
      <c r="AE99" s="191"/>
      <c r="AF99" s="191"/>
      <c r="AG99" s="191"/>
      <c r="AH99" s="191"/>
      <c r="AI99" s="191"/>
      <c r="AJ99" s="191"/>
      <c r="AK99" s="191"/>
      <c r="AL99" s="191"/>
      <c r="AM99" s="191"/>
      <c r="AN99" s="191"/>
      <c r="AO99" s="191"/>
      <c r="AP99" s="191"/>
      <c r="AQ99" s="191"/>
      <c r="AR99" s="191"/>
      <c r="AS99" s="191"/>
      <c r="AT99" s="191"/>
      <c r="AU99" s="191"/>
      <c r="AV99" s="191"/>
      <c r="AW99" s="191"/>
      <c r="AX99" s="191"/>
      <c r="AY99" s="191"/>
      <c r="AZ99" s="191"/>
      <c r="BA99" s="191"/>
      <c r="BB99" s="191"/>
      <c r="BC99" s="191"/>
      <c r="BD99" s="191"/>
      <c r="BE99" s="191"/>
      <c r="BF99" s="191"/>
      <c r="BG99" s="191"/>
    </row>
    <row r="100" spans="1:59">
      <c r="A100" s="985">
        <v>40</v>
      </c>
      <c r="B100" s="1021" t="s">
        <v>1090</v>
      </c>
      <c r="C100" s="1021">
        <v>11.07</v>
      </c>
      <c r="D100" s="1021"/>
      <c r="E100" s="1017">
        <f t="shared" si="4"/>
        <v>468.19000000000005</v>
      </c>
      <c r="F100" s="1018">
        <f t="shared" si="6"/>
        <v>3707.81</v>
      </c>
      <c r="G100" s="1018">
        <f t="shared" si="7"/>
        <v>3718.88</v>
      </c>
      <c r="H100" s="1019"/>
      <c r="I100" s="1017">
        <f t="shared" si="5"/>
        <v>3.6243932820794322</v>
      </c>
      <c r="J100" s="191"/>
      <c r="K100" s="191"/>
      <c r="L100" s="191"/>
      <c r="M100" s="191"/>
      <c r="N100" s="191"/>
      <c r="O100" s="191"/>
      <c r="P100" s="191"/>
      <c r="Q100" s="191"/>
      <c r="R100" s="191"/>
      <c r="S100" s="191"/>
      <c r="T100" s="191"/>
      <c r="U100" s="191"/>
      <c r="V100" s="191"/>
      <c r="W100" s="191"/>
      <c r="X100" s="191"/>
      <c r="Y100" s="191"/>
      <c r="Z100" s="191"/>
      <c r="AA100" s="191"/>
      <c r="AB100" s="191"/>
      <c r="AC100" s="191"/>
      <c r="AD100" s="191"/>
      <c r="AE100" s="191"/>
      <c r="AF100" s="191"/>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c r="BA100" s="191"/>
      <c r="BB100" s="191"/>
      <c r="BC100" s="191"/>
      <c r="BD100" s="191"/>
      <c r="BE100" s="191"/>
      <c r="BF100" s="191"/>
      <c r="BG100" s="191"/>
    </row>
    <row r="101" spans="1:59">
      <c r="A101" s="985"/>
      <c r="B101" s="1021" t="s">
        <v>1093</v>
      </c>
      <c r="C101" s="1021">
        <v>0.46</v>
      </c>
      <c r="D101" s="1021"/>
      <c r="E101" s="1017">
        <f t="shared" si="4"/>
        <v>468.65000000000003</v>
      </c>
      <c r="F101" s="1018">
        <f t="shared" si="6"/>
        <v>3707.35</v>
      </c>
      <c r="G101" s="1018">
        <f t="shared" si="7"/>
        <v>3707.81</v>
      </c>
      <c r="H101" s="1019"/>
      <c r="I101" s="1017">
        <f t="shared" si="5"/>
        <v>3.6279743906578248</v>
      </c>
      <c r="J101" s="191"/>
      <c r="K101" s="191"/>
      <c r="L101" s="191"/>
      <c r="M101" s="191"/>
      <c r="N101" s="191"/>
      <c r="O101" s="191"/>
      <c r="P101" s="191"/>
      <c r="Q101" s="191"/>
      <c r="R101" s="191"/>
      <c r="S101" s="191"/>
      <c r="T101" s="191"/>
      <c r="U101" s="191"/>
      <c r="V101" s="191"/>
      <c r="W101" s="191"/>
      <c r="X101" s="191"/>
      <c r="Y101" s="191"/>
      <c r="Z101" s="191"/>
      <c r="AA101" s="191"/>
      <c r="AB101" s="191"/>
      <c r="AC101" s="191"/>
      <c r="AD101" s="191"/>
      <c r="AE101" s="191"/>
      <c r="AF101" s="191"/>
      <c r="AG101" s="191"/>
      <c r="AH101" s="191"/>
      <c r="AI101" s="191"/>
      <c r="AJ101" s="191"/>
      <c r="AK101" s="191"/>
      <c r="AL101" s="191"/>
      <c r="AM101" s="191"/>
      <c r="AN101" s="191"/>
      <c r="AO101" s="191"/>
      <c r="AP101" s="191"/>
      <c r="AQ101" s="191"/>
      <c r="AR101" s="191"/>
      <c r="AS101" s="191"/>
      <c r="AT101" s="191"/>
      <c r="AU101" s="191"/>
      <c r="AV101" s="191"/>
      <c r="AW101" s="191"/>
      <c r="AX101" s="191"/>
      <c r="AY101" s="191"/>
      <c r="AZ101" s="191"/>
      <c r="BA101" s="191"/>
      <c r="BB101" s="191"/>
      <c r="BC101" s="191"/>
      <c r="BD101" s="191"/>
      <c r="BE101" s="191"/>
      <c r="BF101" s="191"/>
      <c r="BG101" s="191"/>
    </row>
    <row r="102" spans="1:59">
      <c r="A102" s="985">
        <v>41</v>
      </c>
      <c r="B102" s="1021" t="s">
        <v>1090</v>
      </c>
      <c r="C102" s="1021">
        <v>11.46</v>
      </c>
      <c r="D102" s="1021"/>
      <c r="E102" s="1017">
        <f t="shared" si="4"/>
        <v>480.11</v>
      </c>
      <c r="F102" s="1018">
        <f t="shared" si="6"/>
        <v>3695.89</v>
      </c>
      <c r="G102" s="1018">
        <f t="shared" si="7"/>
        <v>3707.35</v>
      </c>
      <c r="H102" s="1019"/>
      <c r="I102" s="1017">
        <f t="shared" si="5"/>
        <v>3.717190704371697</v>
      </c>
      <c r="J102" s="191"/>
      <c r="K102" s="191"/>
      <c r="L102" s="191"/>
      <c r="M102" s="191"/>
      <c r="N102" s="191"/>
      <c r="O102" s="191"/>
      <c r="P102" s="191"/>
      <c r="Q102" s="191"/>
      <c r="R102" s="191"/>
      <c r="S102" s="191"/>
      <c r="T102" s="191"/>
      <c r="U102" s="191"/>
      <c r="V102" s="191"/>
      <c r="W102" s="191"/>
      <c r="X102" s="191"/>
      <c r="Y102" s="191"/>
      <c r="Z102" s="191"/>
      <c r="AA102" s="191"/>
      <c r="AB102" s="191"/>
      <c r="AC102" s="191"/>
      <c r="AD102" s="191"/>
      <c r="AE102" s="191"/>
      <c r="AF102" s="191"/>
      <c r="AG102" s="191"/>
      <c r="AH102" s="191"/>
      <c r="AI102" s="191"/>
      <c r="AJ102" s="191"/>
      <c r="AK102" s="191"/>
      <c r="AL102" s="191"/>
      <c r="AM102" s="191"/>
      <c r="AN102" s="191"/>
      <c r="AO102" s="191"/>
      <c r="AP102" s="191"/>
      <c r="AQ102" s="191"/>
      <c r="AR102" s="191"/>
      <c r="AS102" s="191"/>
      <c r="AT102" s="191"/>
      <c r="AU102" s="191"/>
      <c r="AV102" s="191"/>
      <c r="AW102" s="191"/>
      <c r="AX102" s="191"/>
      <c r="AY102" s="191"/>
      <c r="AZ102" s="191"/>
      <c r="BA102" s="191"/>
      <c r="BB102" s="191"/>
      <c r="BC102" s="191"/>
      <c r="BD102" s="191"/>
      <c r="BE102" s="191"/>
      <c r="BF102" s="191"/>
      <c r="BG102" s="191"/>
    </row>
    <row r="103" spans="1:59">
      <c r="A103" s="985">
        <v>42</v>
      </c>
      <c r="B103" s="1021" t="s">
        <v>1090</v>
      </c>
      <c r="C103" s="1021">
        <v>11.47</v>
      </c>
      <c r="D103" s="1021"/>
      <c r="E103" s="1017">
        <f t="shared" si="4"/>
        <v>491.58000000000004</v>
      </c>
      <c r="F103" s="1018">
        <f t="shared" si="6"/>
        <v>3684.42</v>
      </c>
      <c r="G103" s="1018">
        <f t="shared" si="7"/>
        <v>3695.89</v>
      </c>
      <c r="H103" s="1019"/>
      <c r="I103" s="1017">
        <f t="shared" si="5"/>
        <v>3.8064848682720558</v>
      </c>
      <c r="J103" s="191"/>
      <c r="K103" s="191"/>
      <c r="L103" s="191"/>
      <c r="M103" s="191"/>
      <c r="N103" s="191"/>
      <c r="O103" s="191"/>
      <c r="P103" s="191"/>
      <c r="Q103" s="191"/>
      <c r="R103" s="191"/>
      <c r="S103" s="191"/>
      <c r="T103" s="191"/>
      <c r="U103" s="191"/>
      <c r="V103" s="191"/>
      <c r="W103" s="191"/>
      <c r="X103" s="191"/>
      <c r="Y103" s="191"/>
      <c r="Z103" s="191"/>
      <c r="AA103" s="191"/>
      <c r="AB103" s="191"/>
      <c r="AC103" s="191"/>
      <c r="AD103" s="191"/>
      <c r="AE103" s="191"/>
      <c r="AF103" s="191"/>
      <c r="AG103" s="191"/>
      <c r="AH103" s="191"/>
      <c r="AI103" s="191"/>
      <c r="AJ103" s="191"/>
      <c r="AK103" s="191"/>
      <c r="AL103" s="191"/>
      <c r="AM103" s="191"/>
      <c r="AN103" s="191"/>
      <c r="AO103" s="191"/>
      <c r="AP103" s="191"/>
      <c r="AQ103" s="191"/>
      <c r="AR103" s="191"/>
      <c r="AS103" s="191"/>
      <c r="AT103" s="191"/>
      <c r="AU103" s="191"/>
      <c r="AV103" s="191"/>
      <c r="AW103" s="191"/>
      <c r="AX103" s="191"/>
      <c r="AY103" s="191"/>
      <c r="AZ103" s="191"/>
      <c r="BA103" s="191"/>
      <c r="BB103" s="191"/>
      <c r="BC103" s="191"/>
      <c r="BD103" s="191"/>
      <c r="BE103" s="191"/>
      <c r="BF103" s="191"/>
      <c r="BG103" s="191"/>
    </row>
    <row r="104" spans="1:59">
      <c r="A104" s="985">
        <v>43</v>
      </c>
      <c r="B104" s="1021" t="s">
        <v>1090</v>
      </c>
      <c r="C104" s="1021">
        <v>11.23</v>
      </c>
      <c r="D104" s="1021"/>
      <c r="E104" s="1017">
        <f t="shared" si="4"/>
        <v>502.81000000000006</v>
      </c>
      <c r="F104" s="1018">
        <f t="shared" si="6"/>
        <v>3673.19</v>
      </c>
      <c r="G104" s="1018">
        <f t="shared" si="7"/>
        <v>3684.42</v>
      </c>
      <c r="H104" s="1019"/>
      <c r="I104" s="1017">
        <f t="shared" si="5"/>
        <v>3.8939106276967315</v>
      </c>
      <c r="J104" s="191"/>
      <c r="K104" s="191"/>
      <c r="L104" s="191"/>
      <c r="M104" s="191"/>
      <c r="N104" s="191"/>
      <c r="O104" s="191"/>
      <c r="P104" s="191"/>
      <c r="Q104" s="191"/>
      <c r="R104" s="191"/>
      <c r="S104" s="191"/>
      <c r="T104" s="191"/>
      <c r="U104" s="191"/>
      <c r="V104" s="191"/>
      <c r="W104" s="191"/>
      <c r="X104" s="191"/>
      <c r="Y104" s="191"/>
      <c r="Z104" s="191"/>
      <c r="AA104" s="191"/>
      <c r="AB104" s="191"/>
      <c r="AC104" s="191"/>
      <c r="AD104" s="191"/>
      <c r="AE104" s="191"/>
      <c r="AF104" s="191"/>
      <c r="AG104" s="191"/>
      <c r="AH104" s="191"/>
      <c r="AI104" s="191"/>
      <c r="AJ104" s="191"/>
      <c r="AK104" s="191"/>
      <c r="AL104" s="191"/>
      <c r="AM104" s="191"/>
      <c r="AN104" s="191"/>
      <c r="AO104" s="191"/>
      <c r="AP104" s="191"/>
      <c r="AQ104" s="191"/>
      <c r="AR104" s="191"/>
      <c r="AS104" s="191"/>
      <c r="AT104" s="191"/>
      <c r="AU104" s="191"/>
      <c r="AV104" s="191"/>
      <c r="AW104" s="191"/>
      <c r="AX104" s="191"/>
      <c r="AY104" s="191"/>
      <c r="AZ104" s="191"/>
      <c r="BA104" s="191"/>
      <c r="BB104" s="191"/>
      <c r="BC104" s="191"/>
      <c r="BD104" s="191"/>
      <c r="BE104" s="191"/>
      <c r="BF104" s="191"/>
      <c r="BG104" s="191"/>
    </row>
    <row r="105" spans="1:59">
      <c r="A105" s="985"/>
      <c r="B105" s="1021" t="s">
        <v>1094</v>
      </c>
      <c r="C105" s="1021">
        <v>0.48</v>
      </c>
      <c r="D105" s="1021"/>
      <c r="E105" s="1017">
        <f t="shared" si="4"/>
        <v>503.29000000000008</v>
      </c>
      <c r="F105" s="1018">
        <f t="shared" si="6"/>
        <v>3672.71</v>
      </c>
      <c r="G105" s="1018">
        <f t="shared" si="7"/>
        <v>3673.19</v>
      </c>
      <c r="H105" s="1019"/>
      <c r="I105" s="1017">
        <f t="shared" si="5"/>
        <v>3.8976474366480978</v>
      </c>
      <c r="J105" s="191"/>
      <c r="K105" s="191"/>
      <c r="L105" s="191"/>
      <c r="M105" s="191"/>
      <c r="N105" s="191"/>
      <c r="O105" s="191"/>
      <c r="P105" s="191"/>
      <c r="Q105" s="191"/>
      <c r="R105" s="191"/>
      <c r="S105" s="191"/>
      <c r="T105" s="191"/>
      <c r="U105" s="191"/>
      <c r="V105" s="191"/>
      <c r="W105" s="191"/>
      <c r="X105" s="191"/>
      <c r="Y105" s="191"/>
      <c r="Z105" s="191"/>
      <c r="AA105" s="191"/>
      <c r="AB105" s="191"/>
      <c r="AC105" s="191"/>
      <c r="AD105" s="191"/>
      <c r="AE105" s="191"/>
      <c r="AF105" s="191"/>
      <c r="AG105" s="191"/>
      <c r="AH105" s="191"/>
      <c r="AI105" s="191"/>
      <c r="AJ105" s="191"/>
      <c r="AK105" s="191"/>
      <c r="AL105" s="191"/>
      <c r="AM105" s="191"/>
      <c r="AN105" s="191"/>
      <c r="AO105" s="191"/>
      <c r="AP105" s="191"/>
      <c r="AQ105" s="191"/>
      <c r="AR105" s="191"/>
      <c r="AS105" s="191"/>
      <c r="AT105" s="191"/>
      <c r="AU105" s="191"/>
      <c r="AV105" s="191"/>
      <c r="AW105" s="191"/>
      <c r="AX105" s="191"/>
      <c r="AY105" s="191"/>
      <c r="AZ105" s="191"/>
      <c r="BA105" s="191"/>
      <c r="BB105" s="191"/>
      <c r="BC105" s="191"/>
      <c r="BD105" s="191"/>
      <c r="BE105" s="191"/>
      <c r="BF105" s="191"/>
      <c r="BG105" s="191"/>
    </row>
    <row r="106" spans="1:59">
      <c r="A106" s="985">
        <v>44</v>
      </c>
      <c r="B106" s="1021" t="s">
        <v>1090</v>
      </c>
      <c r="C106" s="1021">
        <v>11.34</v>
      </c>
      <c r="D106" s="1021"/>
      <c r="E106" s="1017">
        <f>IF(C106="","",IF(D106="O",E105,E105+C106))</f>
        <v>514.63000000000011</v>
      </c>
      <c r="F106" s="1018">
        <f t="shared" si="6"/>
        <v>3661.37</v>
      </c>
      <c r="G106" s="1018">
        <f t="shared" si="7"/>
        <v>3672.71</v>
      </c>
      <c r="H106" s="1019"/>
      <c r="I106" s="1017">
        <f t="shared" si="5"/>
        <v>3.9859295481241284</v>
      </c>
      <c r="J106" s="191"/>
      <c r="K106" s="191"/>
      <c r="L106" s="191"/>
      <c r="M106" s="191"/>
      <c r="N106" s="191"/>
      <c r="O106" s="191"/>
      <c r="P106" s="191"/>
      <c r="Q106" s="191"/>
      <c r="R106" s="191"/>
      <c r="S106" s="191"/>
      <c r="T106" s="191"/>
      <c r="U106" s="191"/>
      <c r="V106" s="191"/>
      <c r="W106" s="191"/>
      <c r="X106" s="191"/>
      <c r="Y106" s="191"/>
      <c r="Z106" s="191"/>
      <c r="AA106" s="191"/>
      <c r="AB106" s="191"/>
      <c r="AC106" s="191"/>
      <c r="AD106" s="191"/>
      <c r="AE106" s="191"/>
      <c r="AF106" s="191"/>
      <c r="AG106" s="191"/>
      <c r="AH106" s="191"/>
      <c r="AI106" s="191"/>
      <c r="AJ106" s="191"/>
      <c r="AK106" s="191"/>
      <c r="AL106" s="191"/>
      <c r="AM106" s="191"/>
      <c r="AN106" s="191"/>
      <c r="AO106" s="191"/>
      <c r="AP106" s="191"/>
      <c r="AQ106" s="191"/>
      <c r="AR106" s="191"/>
      <c r="AS106" s="191"/>
      <c r="AT106" s="191"/>
      <c r="AU106" s="191"/>
      <c r="AV106" s="191"/>
      <c r="AW106" s="191"/>
      <c r="AX106" s="191"/>
      <c r="AY106" s="191"/>
      <c r="AZ106" s="191"/>
      <c r="BA106" s="191"/>
      <c r="BB106" s="191"/>
      <c r="BC106" s="191"/>
      <c r="BD106" s="191"/>
      <c r="BE106" s="191"/>
      <c r="BF106" s="191"/>
      <c r="BG106" s="191"/>
    </row>
    <row r="107" spans="1:59">
      <c r="A107" s="985">
        <v>45</v>
      </c>
      <c r="B107" s="1021" t="s">
        <v>1090</v>
      </c>
      <c r="C107" s="1021">
        <v>11.44</v>
      </c>
      <c r="D107" s="1021"/>
      <c r="E107" s="1017">
        <f t="shared" ref="E107:E170" si="8">IF(C107="","",IF(D107="O",E106,E106+C107))</f>
        <v>526.07000000000016</v>
      </c>
      <c r="F107" s="1018">
        <f t="shared" si="6"/>
        <v>3649.93</v>
      </c>
      <c r="G107" s="1018">
        <f t="shared" si="7"/>
        <v>3661.37</v>
      </c>
      <c r="H107" s="1019"/>
      <c r="I107" s="1017">
        <f t="shared" ref="I107:I170" si="9">IF(C107="","",IF(D107="O",I106,$C$12*C107+I106))</f>
        <v>4.0749901614650268</v>
      </c>
      <c r="J107" s="191"/>
      <c r="K107" s="191"/>
      <c r="L107" s="191"/>
      <c r="M107" s="191"/>
      <c r="N107" s="191"/>
      <c r="O107" s="191"/>
      <c r="P107" s="191"/>
      <c r="Q107" s="191"/>
      <c r="R107" s="191"/>
      <c r="S107" s="191"/>
      <c r="T107" s="191"/>
      <c r="U107" s="191"/>
      <c r="V107" s="191"/>
      <c r="W107" s="191"/>
      <c r="X107" s="191"/>
      <c r="Y107" s="191"/>
      <c r="Z107" s="191"/>
      <c r="AA107" s="191"/>
      <c r="AB107" s="191"/>
      <c r="AC107" s="191"/>
      <c r="AD107" s="191"/>
      <c r="AE107" s="191"/>
      <c r="AF107" s="191"/>
      <c r="AG107" s="191"/>
      <c r="AH107" s="191"/>
      <c r="AI107" s="191"/>
      <c r="AJ107" s="191"/>
      <c r="AK107" s="191"/>
      <c r="AL107" s="191"/>
      <c r="AM107" s="191"/>
      <c r="AN107" s="191"/>
      <c r="AO107" s="191"/>
      <c r="AP107" s="191"/>
      <c r="AQ107" s="191"/>
      <c r="AR107" s="191"/>
      <c r="AS107" s="191"/>
      <c r="AT107" s="191"/>
      <c r="AU107" s="191"/>
      <c r="AV107" s="191"/>
      <c r="AW107" s="191"/>
      <c r="AX107" s="191"/>
      <c r="AY107" s="191"/>
      <c r="AZ107" s="191"/>
      <c r="BA107" s="191"/>
      <c r="BB107" s="191"/>
      <c r="BC107" s="191"/>
      <c r="BD107" s="191"/>
      <c r="BE107" s="191"/>
      <c r="BF107" s="191"/>
      <c r="BG107" s="191"/>
    </row>
    <row r="108" spans="1:59">
      <c r="A108" s="985">
        <v>46</v>
      </c>
      <c r="B108" s="1021" t="s">
        <v>1090</v>
      </c>
      <c r="C108" s="1021">
        <v>11.45</v>
      </c>
      <c r="D108" s="1021"/>
      <c r="E108" s="1017">
        <f t="shared" si="8"/>
        <v>537.52000000000021</v>
      </c>
      <c r="F108" s="1018">
        <f t="shared" si="6"/>
        <v>3638.4799999999996</v>
      </c>
      <c r="G108" s="1018">
        <f t="shared" si="7"/>
        <v>3649.93</v>
      </c>
      <c r="H108" s="1019"/>
      <c r="I108" s="1017">
        <f t="shared" si="9"/>
        <v>4.1641286249924123</v>
      </c>
      <c r="J108" s="191"/>
      <c r="K108" s="191"/>
      <c r="L108" s="191"/>
      <c r="M108" s="191"/>
      <c r="N108" s="191"/>
      <c r="O108" s="191"/>
      <c r="P108" s="191"/>
      <c r="Q108" s="191"/>
      <c r="R108" s="191"/>
      <c r="S108" s="191"/>
      <c r="T108" s="191"/>
      <c r="U108" s="191"/>
      <c r="V108" s="191"/>
      <c r="W108" s="191"/>
      <c r="X108" s="191"/>
      <c r="Y108" s="191"/>
      <c r="Z108" s="191"/>
      <c r="AA108" s="191"/>
      <c r="AB108" s="191"/>
      <c r="AC108" s="191"/>
      <c r="AD108" s="191"/>
      <c r="AE108" s="191"/>
      <c r="AF108" s="191"/>
      <c r="AG108" s="191"/>
      <c r="AH108" s="191"/>
      <c r="AI108" s="191"/>
      <c r="AJ108" s="191"/>
      <c r="AK108" s="191"/>
      <c r="AL108" s="191"/>
      <c r="AM108" s="191"/>
      <c r="AN108" s="191"/>
      <c r="AO108" s="191"/>
      <c r="AP108" s="191"/>
      <c r="AQ108" s="191"/>
      <c r="AR108" s="191"/>
      <c r="AS108" s="191"/>
      <c r="AT108" s="191"/>
      <c r="AU108" s="191"/>
      <c r="AV108" s="191"/>
      <c r="AW108" s="191"/>
      <c r="AX108" s="191"/>
      <c r="AY108" s="191"/>
      <c r="AZ108" s="191"/>
      <c r="BA108" s="191"/>
      <c r="BB108" s="191"/>
      <c r="BC108" s="191"/>
      <c r="BD108" s="191"/>
      <c r="BE108" s="191"/>
      <c r="BF108" s="191"/>
      <c r="BG108" s="191"/>
    </row>
    <row r="109" spans="1:59">
      <c r="A109" s="985"/>
      <c r="B109" s="1021" t="s">
        <v>1093</v>
      </c>
      <c r="C109" s="1021">
        <v>0.46</v>
      </c>
      <c r="D109" s="1021"/>
      <c r="E109" s="1017">
        <f t="shared" si="8"/>
        <v>537.98000000000025</v>
      </c>
      <c r="F109" s="1018">
        <f t="shared" si="6"/>
        <v>3638.0199999999995</v>
      </c>
      <c r="G109" s="1018">
        <f t="shared" si="7"/>
        <v>3638.4799999999996</v>
      </c>
      <c r="H109" s="1019"/>
      <c r="I109" s="1017">
        <f t="shared" si="9"/>
        <v>4.1677097335708053</v>
      </c>
      <c r="J109" s="191"/>
      <c r="K109" s="191"/>
      <c r="L109" s="191"/>
      <c r="M109" s="191"/>
      <c r="N109" s="191"/>
      <c r="O109" s="191"/>
      <c r="P109" s="191"/>
      <c r="Q109" s="191"/>
      <c r="R109" s="191"/>
      <c r="S109" s="191"/>
      <c r="T109" s="191"/>
      <c r="U109" s="191"/>
      <c r="V109" s="191"/>
      <c r="W109" s="191"/>
      <c r="X109" s="191"/>
      <c r="Y109" s="191"/>
      <c r="Z109" s="191"/>
      <c r="AA109" s="191"/>
      <c r="AB109" s="191"/>
      <c r="AC109" s="191"/>
      <c r="AD109" s="191"/>
      <c r="AE109" s="191"/>
      <c r="AF109" s="191"/>
      <c r="AG109" s="191"/>
      <c r="AH109" s="191"/>
      <c r="AI109" s="191"/>
      <c r="AJ109" s="191"/>
      <c r="AK109" s="191"/>
      <c r="AL109" s="191"/>
      <c r="AM109" s="191"/>
      <c r="AN109" s="191"/>
      <c r="AO109" s="191"/>
      <c r="AP109" s="191"/>
      <c r="AQ109" s="191"/>
      <c r="AR109" s="191"/>
      <c r="AS109" s="191"/>
      <c r="AT109" s="191"/>
      <c r="AU109" s="191"/>
      <c r="AV109" s="191"/>
      <c r="AW109" s="191"/>
      <c r="AX109" s="191"/>
      <c r="AY109" s="191"/>
      <c r="AZ109" s="191"/>
      <c r="BA109" s="191"/>
      <c r="BB109" s="191"/>
      <c r="BC109" s="191"/>
      <c r="BD109" s="191"/>
      <c r="BE109" s="191"/>
      <c r="BF109" s="191"/>
      <c r="BG109" s="191"/>
    </row>
    <row r="110" spans="1:59">
      <c r="A110" s="985">
        <v>47</v>
      </c>
      <c r="B110" s="1021" t="s">
        <v>1090</v>
      </c>
      <c r="C110" s="1021">
        <v>11.24</v>
      </c>
      <c r="D110" s="1021"/>
      <c r="E110" s="1017">
        <f t="shared" si="8"/>
        <v>549.22000000000025</v>
      </c>
      <c r="F110" s="1018">
        <f t="shared" si="6"/>
        <v>3626.7799999999997</v>
      </c>
      <c r="G110" s="1018">
        <f t="shared" si="7"/>
        <v>3638.0199999999995</v>
      </c>
      <c r="H110" s="1019"/>
      <c r="I110" s="1017">
        <f t="shared" si="9"/>
        <v>4.2552133431819676</v>
      </c>
      <c r="J110" s="191"/>
      <c r="K110" s="191"/>
      <c r="L110" s="191"/>
      <c r="M110" s="191"/>
      <c r="N110" s="191"/>
      <c r="O110" s="191"/>
      <c r="P110" s="191"/>
      <c r="Q110" s="191"/>
      <c r="R110" s="191"/>
      <c r="S110" s="191"/>
      <c r="T110" s="191"/>
      <c r="U110" s="191"/>
      <c r="V110" s="191"/>
      <c r="W110" s="191"/>
      <c r="X110" s="191"/>
      <c r="Y110" s="191"/>
      <c r="Z110" s="191"/>
      <c r="AA110" s="191"/>
      <c r="AB110" s="191"/>
      <c r="AC110" s="191"/>
      <c r="AD110" s="191"/>
      <c r="AE110" s="191"/>
      <c r="AF110" s="191"/>
      <c r="AG110" s="191"/>
      <c r="AH110" s="191"/>
      <c r="AI110" s="191"/>
      <c r="AJ110" s="191"/>
      <c r="AK110" s="191"/>
      <c r="AL110" s="191"/>
      <c r="AM110" s="191"/>
      <c r="AN110" s="191"/>
      <c r="AO110" s="191"/>
      <c r="AP110" s="191"/>
      <c r="AQ110" s="191"/>
      <c r="AR110" s="191"/>
      <c r="AS110" s="191"/>
      <c r="AT110" s="191"/>
      <c r="AU110" s="191"/>
      <c r="AV110" s="191"/>
      <c r="AW110" s="191"/>
      <c r="AX110" s="191"/>
      <c r="AY110" s="191"/>
      <c r="AZ110" s="191"/>
      <c r="BA110" s="191"/>
      <c r="BB110" s="191"/>
      <c r="BC110" s="191"/>
      <c r="BD110" s="191"/>
      <c r="BE110" s="191"/>
      <c r="BF110" s="191"/>
      <c r="BG110" s="191"/>
    </row>
    <row r="111" spans="1:59">
      <c r="A111" s="985">
        <v>48</v>
      </c>
      <c r="B111" s="1021" t="s">
        <v>1090</v>
      </c>
      <c r="C111" s="1021">
        <v>11.54</v>
      </c>
      <c r="D111" s="1021"/>
      <c r="E111" s="1017">
        <f t="shared" si="8"/>
        <v>560.76000000000022</v>
      </c>
      <c r="F111" s="1018">
        <f t="shared" si="6"/>
        <v>3615.24</v>
      </c>
      <c r="G111" s="1018">
        <f t="shared" si="7"/>
        <v>3626.7799999999997</v>
      </c>
      <c r="H111" s="1019"/>
      <c r="I111" s="1017">
        <f t="shared" si="9"/>
        <v>4.3450524583877339</v>
      </c>
      <c r="J111" s="191"/>
      <c r="K111" s="191"/>
      <c r="L111" s="191"/>
      <c r="M111" s="191"/>
      <c r="N111" s="191"/>
      <c r="O111" s="191"/>
      <c r="P111" s="191"/>
      <c r="Q111" s="191"/>
      <c r="R111" s="191"/>
      <c r="S111" s="191"/>
      <c r="T111" s="191"/>
      <c r="U111" s="191"/>
      <c r="V111" s="191"/>
      <c r="W111" s="191"/>
      <c r="X111" s="191"/>
      <c r="Y111" s="191"/>
      <c r="Z111" s="191"/>
      <c r="AA111" s="191"/>
      <c r="AB111" s="191"/>
      <c r="AC111" s="191"/>
      <c r="AD111" s="191"/>
      <c r="AE111" s="191"/>
      <c r="AF111" s="191"/>
      <c r="AG111" s="191"/>
      <c r="AH111" s="191"/>
      <c r="AI111" s="191"/>
      <c r="AJ111" s="191"/>
      <c r="AK111" s="191"/>
      <c r="AL111" s="191"/>
      <c r="AM111" s="191"/>
      <c r="AN111" s="191"/>
      <c r="AO111" s="191"/>
      <c r="AP111" s="191"/>
      <c r="AQ111" s="191"/>
      <c r="AR111" s="191"/>
      <c r="AS111" s="191"/>
      <c r="AT111" s="191"/>
      <c r="AU111" s="191"/>
      <c r="AV111" s="191"/>
      <c r="AW111" s="191"/>
      <c r="AX111" s="191"/>
      <c r="AY111" s="191"/>
      <c r="AZ111" s="191"/>
      <c r="BA111" s="191"/>
      <c r="BB111" s="191"/>
      <c r="BC111" s="191"/>
      <c r="BD111" s="191"/>
      <c r="BE111" s="191"/>
      <c r="BF111" s="191"/>
      <c r="BG111" s="191"/>
    </row>
    <row r="112" spans="1:59">
      <c r="A112" s="985">
        <v>49</v>
      </c>
      <c r="B112" s="1021" t="s">
        <v>1090</v>
      </c>
      <c r="C112" s="1021">
        <v>11.54</v>
      </c>
      <c r="D112" s="1021"/>
      <c r="E112" s="1017">
        <f t="shared" si="8"/>
        <v>572.30000000000018</v>
      </c>
      <c r="F112" s="1018">
        <f t="shared" si="6"/>
        <v>3603.7</v>
      </c>
      <c r="G112" s="1018">
        <f t="shared" si="7"/>
        <v>3615.24</v>
      </c>
      <c r="H112" s="1019"/>
      <c r="I112" s="1017">
        <f t="shared" si="9"/>
        <v>4.4348915735935002</v>
      </c>
      <c r="J112" s="191"/>
      <c r="K112" s="191"/>
      <c r="L112" s="191"/>
      <c r="M112" s="191"/>
      <c r="N112" s="191"/>
      <c r="O112" s="191"/>
      <c r="P112" s="191"/>
      <c r="Q112" s="191"/>
      <c r="R112" s="191"/>
      <c r="S112" s="191"/>
      <c r="T112" s="191"/>
      <c r="U112" s="191"/>
      <c r="V112" s="191"/>
      <c r="W112" s="191"/>
      <c r="X112" s="191"/>
      <c r="Y112" s="191"/>
      <c r="Z112" s="191"/>
      <c r="AA112" s="191"/>
      <c r="AB112" s="191"/>
      <c r="AC112" s="191"/>
      <c r="AD112" s="191"/>
      <c r="AE112" s="191"/>
      <c r="AF112" s="191"/>
      <c r="AG112" s="191"/>
      <c r="AH112" s="191"/>
      <c r="AI112" s="191"/>
      <c r="AJ112" s="191"/>
      <c r="AK112" s="191"/>
      <c r="AL112" s="191"/>
      <c r="AM112" s="191"/>
      <c r="AN112" s="191"/>
      <c r="AO112" s="191"/>
      <c r="AP112" s="191"/>
      <c r="AQ112" s="191"/>
      <c r="AR112" s="191"/>
      <c r="AS112" s="191"/>
      <c r="AT112" s="191"/>
      <c r="AU112" s="191"/>
      <c r="AV112" s="191"/>
      <c r="AW112" s="191"/>
      <c r="AX112" s="191"/>
      <c r="AY112" s="191"/>
      <c r="AZ112" s="191"/>
      <c r="BA112" s="191"/>
      <c r="BB112" s="191"/>
      <c r="BC112" s="191"/>
      <c r="BD112" s="191"/>
      <c r="BE112" s="191"/>
      <c r="BF112" s="191"/>
      <c r="BG112" s="191"/>
    </row>
    <row r="113" spans="1:59">
      <c r="A113" s="985"/>
      <c r="B113" s="1021" t="s">
        <v>1094</v>
      </c>
      <c r="C113" s="1021">
        <v>0.48</v>
      </c>
      <c r="D113" s="1021"/>
      <c r="E113" s="1017">
        <f t="shared" si="8"/>
        <v>572.7800000000002</v>
      </c>
      <c r="F113" s="1018">
        <f t="shared" si="6"/>
        <v>3603.22</v>
      </c>
      <c r="G113" s="1018">
        <f t="shared" si="7"/>
        <v>3603.7</v>
      </c>
      <c r="H113" s="1019"/>
      <c r="I113" s="1017">
        <f t="shared" si="9"/>
        <v>4.4386283825448665</v>
      </c>
      <c r="J113" s="191"/>
      <c r="K113" s="191"/>
      <c r="L113" s="191"/>
      <c r="M113" s="191"/>
      <c r="N113" s="191"/>
      <c r="O113" s="191"/>
      <c r="P113" s="191"/>
      <c r="Q113" s="191"/>
      <c r="R113" s="191"/>
      <c r="S113" s="191"/>
      <c r="T113" s="191"/>
      <c r="U113" s="191"/>
      <c r="V113" s="191"/>
      <c r="W113" s="191"/>
      <c r="X113" s="191"/>
      <c r="Y113" s="191"/>
      <c r="Z113" s="191"/>
      <c r="AA113" s="191"/>
      <c r="AB113" s="191"/>
      <c r="AC113" s="191"/>
      <c r="AD113" s="191"/>
      <c r="AE113" s="191"/>
      <c r="AF113" s="191"/>
      <c r="AG113" s="191"/>
      <c r="AH113" s="191"/>
      <c r="AI113" s="191"/>
      <c r="AJ113" s="191"/>
      <c r="AK113" s="191"/>
      <c r="AL113" s="191"/>
      <c r="AM113" s="191"/>
      <c r="AN113" s="191"/>
      <c r="AO113" s="191"/>
      <c r="AP113" s="191"/>
      <c r="AQ113" s="191"/>
      <c r="AR113" s="191"/>
      <c r="AS113" s="191"/>
      <c r="AT113" s="191"/>
      <c r="AU113" s="191"/>
      <c r="AV113" s="191"/>
      <c r="AW113" s="191"/>
      <c r="AX113" s="191"/>
      <c r="AY113" s="191"/>
      <c r="AZ113" s="191"/>
      <c r="BA113" s="191"/>
      <c r="BB113" s="191"/>
      <c r="BC113" s="191"/>
      <c r="BD113" s="191"/>
      <c r="BE113" s="191"/>
      <c r="BF113" s="191"/>
      <c r="BG113" s="191"/>
    </row>
    <row r="114" spans="1:59">
      <c r="A114" s="985">
        <v>50</v>
      </c>
      <c r="B114" s="1021" t="s">
        <v>1090</v>
      </c>
      <c r="C114" s="1021">
        <v>11.53</v>
      </c>
      <c r="D114" s="1021"/>
      <c r="E114" s="1017">
        <f t="shared" si="8"/>
        <v>584.31000000000017</v>
      </c>
      <c r="F114" s="1018">
        <f t="shared" si="6"/>
        <v>3591.6899999999996</v>
      </c>
      <c r="G114" s="1018">
        <f t="shared" si="7"/>
        <v>3603.22</v>
      </c>
      <c r="H114" s="1019"/>
      <c r="I114" s="1017">
        <f t="shared" si="9"/>
        <v>4.5283896475641461</v>
      </c>
      <c r="J114" s="191"/>
      <c r="K114" s="191"/>
      <c r="L114" s="191"/>
      <c r="M114" s="191"/>
      <c r="N114" s="191"/>
      <c r="O114" s="191"/>
      <c r="P114" s="191"/>
      <c r="Q114" s="191"/>
      <c r="R114" s="191"/>
      <c r="S114" s="191"/>
      <c r="T114" s="191"/>
      <c r="U114" s="191"/>
      <c r="V114" s="191"/>
      <c r="W114" s="191"/>
      <c r="X114" s="191"/>
      <c r="Y114" s="191"/>
      <c r="Z114" s="191"/>
      <c r="AA114" s="191"/>
      <c r="AB114" s="191"/>
      <c r="AC114" s="191"/>
      <c r="AD114" s="191"/>
      <c r="AE114" s="191"/>
      <c r="AF114" s="191"/>
      <c r="AG114" s="191"/>
      <c r="AH114" s="191"/>
      <c r="AI114" s="191"/>
      <c r="AJ114" s="191"/>
      <c r="AK114" s="191"/>
      <c r="AL114" s="191"/>
      <c r="AM114" s="191"/>
      <c r="AN114" s="191"/>
      <c r="AO114" s="191"/>
      <c r="AP114" s="191"/>
      <c r="AQ114" s="191"/>
      <c r="AR114" s="191"/>
      <c r="AS114" s="191"/>
      <c r="AT114" s="191"/>
      <c r="AU114" s="191"/>
      <c r="AV114" s="191"/>
      <c r="AW114" s="191"/>
      <c r="AX114" s="191"/>
      <c r="AY114" s="191"/>
      <c r="AZ114" s="191"/>
      <c r="BA114" s="191"/>
      <c r="BB114" s="191"/>
      <c r="BC114" s="191"/>
      <c r="BD114" s="191"/>
      <c r="BE114" s="191"/>
      <c r="BF114" s="191"/>
      <c r="BG114" s="191"/>
    </row>
    <row r="115" spans="1:59">
      <c r="A115" s="985">
        <v>51</v>
      </c>
      <c r="B115" s="1021" t="s">
        <v>1090</v>
      </c>
      <c r="C115" s="1021">
        <v>11.27</v>
      </c>
      <c r="D115" s="1021"/>
      <c r="E115" s="1017">
        <f t="shared" si="8"/>
        <v>595.58000000000015</v>
      </c>
      <c r="F115" s="1018">
        <f t="shared" si="6"/>
        <v>3580.42</v>
      </c>
      <c r="G115" s="1018">
        <f t="shared" si="7"/>
        <v>3591.6899999999996</v>
      </c>
      <c r="H115" s="1019"/>
      <c r="I115" s="1017">
        <f t="shared" si="9"/>
        <v>4.6161268077347692</v>
      </c>
      <c r="J115" s="191"/>
      <c r="K115" s="191"/>
      <c r="L115" s="191"/>
      <c r="M115" s="191"/>
      <c r="N115" s="191"/>
      <c r="O115" s="191"/>
      <c r="P115" s="191"/>
      <c r="Q115" s="191"/>
      <c r="R115" s="191"/>
      <c r="S115" s="191"/>
      <c r="T115" s="191"/>
      <c r="U115" s="191"/>
      <c r="V115" s="191"/>
      <c r="W115" s="191"/>
      <c r="X115" s="191"/>
      <c r="Y115" s="191"/>
      <c r="Z115" s="191"/>
      <c r="AA115" s="191"/>
      <c r="AB115" s="191"/>
      <c r="AC115" s="191"/>
      <c r="AD115" s="191"/>
      <c r="AE115" s="191"/>
      <c r="AF115" s="191"/>
      <c r="AG115" s="191"/>
      <c r="AH115" s="191"/>
      <c r="AI115" s="191"/>
      <c r="AJ115" s="191"/>
      <c r="AK115" s="191"/>
      <c r="AL115" s="191"/>
      <c r="AM115" s="191"/>
      <c r="AN115" s="191"/>
      <c r="AO115" s="191"/>
      <c r="AP115" s="191"/>
      <c r="AQ115" s="191"/>
      <c r="AR115" s="191"/>
      <c r="AS115" s="191"/>
      <c r="AT115" s="191"/>
      <c r="AU115" s="191"/>
      <c r="AV115" s="191"/>
      <c r="AW115" s="191"/>
      <c r="AX115" s="191"/>
      <c r="AY115" s="191"/>
      <c r="AZ115" s="191"/>
      <c r="BA115" s="191"/>
      <c r="BB115" s="191"/>
      <c r="BC115" s="191"/>
      <c r="BD115" s="191"/>
      <c r="BE115" s="191"/>
      <c r="BF115" s="191"/>
      <c r="BG115" s="191"/>
    </row>
    <row r="116" spans="1:59">
      <c r="A116" s="985">
        <v>52</v>
      </c>
      <c r="B116" s="1021" t="s">
        <v>1090</v>
      </c>
      <c r="C116" s="1021">
        <v>11.53</v>
      </c>
      <c r="D116" s="1021"/>
      <c r="E116" s="1017">
        <f t="shared" si="8"/>
        <v>607.11000000000013</v>
      </c>
      <c r="F116" s="1018">
        <f t="shared" si="6"/>
        <v>3568.89</v>
      </c>
      <c r="G116" s="1018">
        <f t="shared" si="7"/>
        <v>3580.42</v>
      </c>
      <c r="H116" s="1019"/>
      <c r="I116" s="1017">
        <f t="shared" si="9"/>
        <v>4.7058880727540489</v>
      </c>
      <c r="J116" s="191"/>
      <c r="K116" s="191"/>
      <c r="L116" s="191"/>
      <c r="M116" s="191"/>
      <c r="N116" s="191"/>
      <c r="O116" s="191"/>
      <c r="P116" s="191"/>
      <c r="Q116" s="191"/>
      <c r="R116" s="191"/>
      <c r="S116" s="191"/>
      <c r="T116" s="191"/>
      <c r="U116" s="191"/>
      <c r="V116" s="191"/>
      <c r="W116" s="191"/>
      <c r="X116" s="191"/>
      <c r="Y116" s="191"/>
      <c r="Z116" s="191"/>
      <c r="AA116" s="191"/>
      <c r="AB116" s="191"/>
      <c r="AC116" s="191"/>
      <c r="AD116" s="191"/>
      <c r="AE116" s="191"/>
      <c r="AF116" s="191"/>
      <c r="AG116" s="191"/>
      <c r="AH116" s="191"/>
      <c r="AI116" s="191"/>
      <c r="AJ116" s="191"/>
      <c r="AK116" s="191"/>
      <c r="AL116" s="191"/>
      <c r="AM116" s="191"/>
      <c r="AN116" s="191"/>
      <c r="AO116" s="191"/>
      <c r="AP116" s="191"/>
      <c r="AQ116" s="191"/>
      <c r="AR116" s="191"/>
      <c r="AS116" s="191"/>
      <c r="AT116" s="191"/>
      <c r="AU116" s="191"/>
      <c r="AV116" s="191"/>
      <c r="AW116" s="191"/>
      <c r="AX116" s="191"/>
      <c r="AY116" s="191"/>
      <c r="AZ116" s="191"/>
      <c r="BA116" s="191"/>
      <c r="BB116" s="191"/>
      <c r="BC116" s="191"/>
      <c r="BD116" s="191"/>
      <c r="BE116" s="191"/>
      <c r="BF116" s="191"/>
      <c r="BG116" s="191"/>
    </row>
    <row r="117" spans="1:59">
      <c r="A117" s="985"/>
      <c r="B117" s="1021" t="s">
        <v>1093</v>
      </c>
      <c r="C117" s="1021">
        <v>0.46</v>
      </c>
      <c r="D117" s="1021"/>
      <c r="E117" s="1017">
        <f t="shared" si="8"/>
        <v>607.57000000000016</v>
      </c>
      <c r="F117" s="1018">
        <f t="shared" si="6"/>
        <v>3568.43</v>
      </c>
      <c r="G117" s="1018">
        <f t="shared" si="7"/>
        <v>3568.89</v>
      </c>
      <c r="H117" s="1019"/>
      <c r="I117" s="1017">
        <f t="shared" si="9"/>
        <v>4.7094691813324419</v>
      </c>
      <c r="J117" s="191"/>
      <c r="K117" s="191"/>
      <c r="L117" s="191"/>
      <c r="M117" s="191"/>
      <c r="N117" s="191"/>
      <c r="O117" s="191"/>
      <c r="P117" s="191"/>
      <c r="Q117" s="191"/>
      <c r="R117" s="191"/>
      <c r="S117" s="191"/>
      <c r="T117" s="191"/>
      <c r="U117" s="191"/>
      <c r="V117" s="191"/>
      <c r="W117" s="191"/>
      <c r="X117" s="191"/>
      <c r="Y117" s="191"/>
      <c r="Z117" s="191"/>
      <c r="AA117" s="191"/>
      <c r="AB117" s="191"/>
      <c r="AC117" s="191"/>
      <c r="AD117" s="191"/>
      <c r="AE117" s="191"/>
      <c r="AF117" s="191"/>
      <c r="AG117" s="191"/>
      <c r="AH117" s="191"/>
      <c r="AI117" s="191"/>
      <c r="AJ117" s="191"/>
      <c r="AK117" s="191"/>
      <c r="AL117" s="191"/>
      <c r="AM117" s="191"/>
      <c r="AN117" s="191"/>
      <c r="AO117" s="191"/>
      <c r="AP117" s="191"/>
      <c r="AQ117" s="191"/>
      <c r="AR117" s="191"/>
      <c r="AS117" s="191"/>
      <c r="AT117" s="191"/>
      <c r="AU117" s="191"/>
      <c r="AV117" s="191"/>
      <c r="AW117" s="191"/>
      <c r="AX117" s="191"/>
      <c r="AY117" s="191"/>
      <c r="AZ117" s="191"/>
      <c r="BA117" s="191"/>
      <c r="BB117" s="191"/>
      <c r="BC117" s="191"/>
      <c r="BD117" s="191"/>
      <c r="BE117" s="191"/>
      <c r="BF117" s="191"/>
      <c r="BG117" s="191"/>
    </row>
    <row r="118" spans="1:59">
      <c r="A118" s="985">
        <v>53</v>
      </c>
      <c r="B118" s="1021" t="s">
        <v>1090</v>
      </c>
      <c r="C118" s="1021">
        <v>11.53</v>
      </c>
      <c r="D118" s="1021"/>
      <c r="E118" s="1017">
        <f t="shared" si="8"/>
        <v>619.10000000000014</v>
      </c>
      <c r="F118" s="1018">
        <f t="shared" si="6"/>
        <v>3556.8999999999996</v>
      </c>
      <c r="G118" s="1018">
        <f t="shared" si="7"/>
        <v>3568.43</v>
      </c>
      <c r="H118" s="1019"/>
      <c r="I118" s="1017">
        <f t="shared" si="9"/>
        <v>4.7992304463517215</v>
      </c>
      <c r="J118" s="191"/>
      <c r="K118" s="191"/>
      <c r="L118" s="191"/>
      <c r="M118" s="191"/>
      <c r="N118" s="191"/>
      <c r="O118" s="191"/>
      <c r="P118" s="191"/>
      <c r="Q118" s="191"/>
      <c r="R118" s="191"/>
      <c r="S118" s="191"/>
      <c r="T118" s="191"/>
      <c r="U118" s="191"/>
      <c r="V118" s="191"/>
      <c r="W118" s="191"/>
      <c r="X118" s="191"/>
      <c r="Y118" s="191"/>
      <c r="Z118" s="191"/>
      <c r="AA118" s="191"/>
      <c r="AB118" s="191"/>
      <c r="AC118" s="191"/>
      <c r="AD118" s="191"/>
      <c r="AE118" s="191"/>
      <c r="AF118" s="191"/>
      <c r="AG118" s="191"/>
      <c r="AH118" s="191"/>
      <c r="AI118" s="191"/>
      <c r="AJ118" s="191"/>
      <c r="AK118" s="191"/>
      <c r="AL118" s="191"/>
      <c r="AM118" s="191"/>
      <c r="AN118" s="191"/>
      <c r="AO118" s="191"/>
      <c r="AP118" s="191"/>
      <c r="AQ118" s="191"/>
      <c r="AR118" s="191"/>
      <c r="AS118" s="191"/>
      <c r="AT118" s="191"/>
      <c r="AU118" s="191"/>
      <c r="AV118" s="191"/>
      <c r="AW118" s="191"/>
      <c r="AX118" s="191"/>
      <c r="AY118" s="191"/>
      <c r="AZ118" s="191"/>
      <c r="BA118" s="191"/>
      <c r="BB118" s="191"/>
      <c r="BC118" s="191"/>
      <c r="BD118" s="191"/>
      <c r="BE118" s="191"/>
      <c r="BF118" s="191"/>
      <c r="BG118" s="191"/>
    </row>
    <row r="119" spans="1:59">
      <c r="A119" s="985">
        <v>54</v>
      </c>
      <c r="B119" s="1021" t="s">
        <v>1090</v>
      </c>
      <c r="C119" s="1021">
        <v>11.3</v>
      </c>
      <c r="D119" s="1021"/>
      <c r="E119" s="1017">
        <f t="shared" si="8"/>
        <v>630.40000000000009</v>
      </c>
      <c r="F119" s="1018">
        <f t="shared" si="6"/>
        <v>3545.6</v>
      </c>
      <c r="G119" s="1018">
        <f t="shared" si="7"/>
        <v>3556.8999999999996</v>
      </c>
      <c r="H119" s="1019"/>
      <c r="I119" s="1017">
        <f t="shared" si="9"/>
        <v>4.8872011570818046</v>
      </c>
      <c r="J119" s="191"/>
      <c r="K119" s="191"/>
      <c r="L119" s="191"/>
      <c r="M119" s="191"/>
      <c r="N119" s="191"/>
      <c r="O119" s="191"/>
      <c r="P119" s="191"/>
      <c r="Q119" s="191"/>
      <c r="R119" s="191"/>
      <c r="S119" s="191"/>
      <c r="T119" s="191"/>
      <c r="U119" s="191"/>
      <c r="V119" s="191"/>
      <c r="W119" s="191"/>
      <c r="X119" s="191"/>
      <c r="Y119" s="191"/>
      <c r="Z119" s="191"/>
      <c r="AA119" s="191"/>
      <c r="AB119" s="191"/>
      <c r="AC119" s="191"/>
      <c r="AD119" s="191"/>
      <c r="AE119" s="191"/>
      <c r="AF119" s="191"/>
      <c r="AG119" s="191"/>
      <c r="AH119" s="191"/>
      <c r="AI119" s="191"/>
      <c r="AJ119" s="191"/>
      <c r="AK119" s="191"/>
      <c r="AL119" s="191"/>
      <c r="AM119" s="191"/>
      <c r="AN119" s="191"/>
      <c r="AO119" s="191"/>
      <c r="AP119" s="191"/>
      <c r="AQ119" s="191"/>
      <c r="AR119" s="191"/>
      <c r="AS119" s="191"/>
      <c r="AT119" s="191"/>
      <c r="AU119" s="191"/>
      <c r="AV119" s="191"/>
      <c r="AW119" s="191"/>
      <c r="AX119" s="191"/>
      <c r="AY119" s="191"/>
      <c r="AZ119" s="191"/>
      <c r="BA119" s="191"/>
      <c r="BB119" s="191"/>
      <c r="BC119" s="191"/>
      <c r="BD119" s="191"/>
      <c r="BE119" s="191"/>
      <c r="BF119" s="191"/>
      <c r="BG119" s="191"/>
    </row>
    <row r="120" spans="1:59">
      <c r="A120" s="985">
        <v>55</v>
      </c>
      <c r="B120" s="1021" t="s">
        <v>1090</v>
      </c>
      <c r="C120" s="1021">
        <v>11.49</v>
      </c>
      <c r="D120" s="1021"/>
      <c r="E120" s="1017">
        <f t="shared" si="8"/>
        <v>641.8900000000001</v>
      </c>
      <c r="F120" s="1018">
        <f t="shared" si="6"/>
        <v>3534.1099999999997</v>
      </c>
      <c r="G120" s="1018">
        <f t="shared" si="7"/>
        <v>3545.6</v>
      </c>
      <c r="H120" s="1019"/>
      <c r="I120" s="1017">
        <f t="shared" si="9"/>
        <v>4.9766510213551367</v>
      </c>
      <c r="J120" s="191"/>
      <c r="K120" s="191"/>
      <c r="L120" s="191"/>
      <c r="M120" s="191"/>
      <c r="N120" s="191"/>
      <c r="O120" s="191"/>
      <c r="P120" s="191"/>
      <c r="Q120" s="191"/>
      <c r="R120" s="191"/>
      <c r="S120" s="191"/>
      <c r="T120" s="191"/>
      <c r="U120" s="191"/>
      <c r="V120" s="191"/>
      <c r="W120" s="191"/>
      <c r="X120" s="191"/>
      <c r="Y120" s="191"/>
      <c r="Z120" s="191"/>
      <c r="AA120" s="191"/>
      <c r="AB120" s="191"/>
      <c r="AC120" s="191"/>
      <c r="AD120" s="191"/>
      <c r="AE120" s="191"/>
      <c r="AF120" s="191"/>
      <c r="AG120" s="191"/>
      <c r="AH120" s="191"/>
      <c r="AI120" s="191"/>
      <c r="AJ120" s="191"/>
      <c r="AK120" s="191"/>
      <c r="AL120" s="191"/>
      <c r="AM120" s="191"/>
      <c r="AN120" s="191"/>
      <c r="AO120" s="191"/>
      <c r="AP120" s="191"/>
      <c r="AQ120" s="191"/>
      <c r="AR120" s="191"/>
      <c r="AS120" s="191"/>
      <c r="AT120" s="191"/>
      <c r="AU120" s="191"/>
      <c r="AV120" s="191"/>
      <c r="AW120" s="191"/>
      <c r="AX120" s="191"/>
      <c r="AY120" s="191"/>
      <c r="AZ120" s="191"/>
      <c r="BA120" s="191"/>
      <c r="BB120" s="191"/>
      <c r="BC120" s="191"/>
      <c r="BD120" s="191"/>
      <c r="BE120" s="191"/>
      <c r="BF120" s="191"/>
      <c r="BG120" s="191"/>
    </row>
    <row r="121" spans="1:59">
      <c r="A121" s="985"/>
      <c r="B121" s="1021" t="s">
        <v>1094</v>
      </c>
      <c r="C121" s="1021">
        <v>0.48</v>
      </c>
      <c r="D121" s="1021"/>
      <c r="E121" s="1017">
        <f t="shared" si="8"/>
        <v>642.37000000000012</v>
      </c>
      <c r="F121" s="1018">
        <f t="shared" si="6"/>
        <v>3533.63</v>
      </c>
      <c r="G121" s="1018">
        <f t="shared" si="7"/>
        <v>3534.1099999999997</v>
      </c>
      <c r="H121" s="1019"/>
      <c r="I121" s="1017">
        <f t="shared" si="9"/>
        <v>4.980387830306503</v>
      </c>
      <c r="J121" s="191"/>
      <c r="K121" s="191"/>
      <c r="L121" s="191"/>
      <c r="M121" s="191"/>
      <c r="N121" s="191"/>
      <c r="O121" s="191"/>
      <c r="P121" s="191"/>
      <c r="Q121" s="191"/>
      <c r="R121" s="191"/>
      <c r="S121" s="191"/>
      <c r="T121" s="191"/>
      <c r="U121" s="191"/>
      <c r="V121" s="191"/>
      <c r="W121" s="191"/>
      <c r="X121" s="191"/>
      <c r="Y121" s="191"/>
      <c r="Z121" s="191"/>
      <c r="AA121" s="191"/>
      <c r="AB121" s="191"/>
      <c r="AC121" s="191"/>
      <c r="AD121" s="191"/>
      <c r="AE121" s="191"/>
      <c r="AF121" s="191"/>
      <c r="AG121" s="191"/>
      <c r="AH121" s="191"/>
      <c r="AI121" s="191"/>
      <c r="AJ121" s="191"/>
      <c r="AK121" s="191"/>
      <c r="AL121" s="191"/>
      <c r="AM121" s="191"/>
      <c r="AN121" s="191"/>
      <c r="AO121" s="191"/>
      <c r="AP121" s="191"/>
      <c r="AQ121" s="191"/>
      <c r="AR121" s="191"/>
      <c r="AS121" s="191"/>
      <c r="AT121" s="191"/>
      <c r="AU121" s="191"/>
      <c r="AV121" s="191"/>
      <c r="AW121" s="191"/>
      <c r="AX121" s="191"/>
      <c r="AY121" s="191"/>
      <c r="AZ121" s="191"/>
      <c r="BA121" s="191"/>
      <c r="BB121" s="191"/>
      <c r="BC121" s="191"/>
      <c r="BD121" s="191"/>
      <c r="BE121" s="191"/>
      <c r="BF121" s="191"/>
      <c r="BG121" s="191"/>
    </row>
    <row r="122" spans="1:59">
      <c r="A122" s="985">
        <v>56</v>
      </c>
      <c r="B122" s="1021" t="s">
        <v>1090</v>
      </c>
      <c r="C122" s="1021">
        <v>11.42</v>
      </c>
      <c r="D122" s="1021"/>
      <c r="E122" s="1017">
        <f t="shared" si="8"/>
        <v>653.79000000000008</v>
      </c>
      <c r="F122" s="1018">
        <f t="shared" si="6"/>
        <v>3522.21</v>
      </c>
      <c r="G122" s="1018">
        <f t="shared" si="7"/>
        <v>3533.63</v>
      </c>
      <c r="H122" s="1019"/>
      <c r="I122" s="1017">
        <f t="shared" si="9"/>
        <v>5.0692927432744277</v>
      </c>
      <c r="J122" s="191"/>
      <c r="K122" s="191"/>
      <c r="L122" s="191"/>
      <c r="M122" s="191"/>
      <c r="N122" s="191"/>
      <c r="O122" s="191"/>
      <c r="P122" s="191"/>
      <c r="Q122" s="191"/>
      <c r="R122" s="191"/>
      <c r="S122" s="191"/>
      <c r="T122" s="191"/>
      <c r="U122" s="191"/>
      <c r="V122" s="191"/>
      <c r="W122" s="191"/>
      <c r="X122" s="191"/>
      <c r="Y122" s="191"/>
      <c r="Z122" s="191"/>
      <c r="AA122" s="191"/>
      <c r="AB122" s="191"/>
      <c r="AC122" s="191"/>
      <c r="AD122" s="191"/>
      <c r="AE122" s="191"/>
      <c r="AF122" s="191"/>
      <c r="AG122" s="191"/>
      <c r="AH122" s="191"/>
      <c r="AI122" s="191"/>
      <c r="AJ122" s="191"/>
      <c r="AK122" s="191"/>
      <c r="AL122" s="191"/>
      <c r="AM122" s="191"/>
      <c r="AN122" s="191"/>
      <c r="AO122" s="191"/>
      <c r="AP122" s="191"/>
      <c r="AQ122" s="191"/>
      <c r="AR122" s="191"/>
      <c r="AS122" s="191"/>
      <c r="AT122" s="191"/>
      <c r="AU122" s="191"/>
      <c r="AV122" s="191"/>
      <c r="AW122" s="191"/>
      <c r="AX122" s="191"/>
      <c r="AY122" s="191"/>
      <c r="AZ122" s="191"/>
      <c r="BA122" s="191"/>
      <c r="BB122" s="191"/>
      <c r="BC122" s="191"/>
      <c r="BD122" s="191"/>
      <c r="BE122" s="191"/>
      <c r="BF122" s="191"/>
      <c r="BG122" s="191"/>
    </row>
    <row r="123" spans="1:59">
      <c r="A123" s="985">
        <v>57</v>
      </c>
      <c r="B123" s="1021" t="s">
        <v>1090</v>
      </c>
      <c r="C123" s="1021">
        <v>11.41</v>
      </c>
      <c r="D123" s="1021"/>
      <c r="E123" s="1017">
        <f t="shared" si="8"/>
        <v>665.2</v>
      </c>
      <c r="F123" s="1018">
        <f t="shared" si="6"/>
        <v>3510.8</v>
      </c>
      <c r="G123" s="1018">
        <f t="shared" si="7"/>
        <v>3522.21</v>
      </c>
      <c r="H123" s="1019"/>
      <c r="I123" s="1017">
        <f t="shared" si="9"/>
        <v>5.1581198060558657</v>
      </c>
      <c r="J123" s="191"/>
      <c r="K123" s="191"/>
      <c r="L123" s="191"/>
      <c r="M123" s="191"/>
      <c r="N123" s="191"/>
      <c r="O123" s="191"/>
      <c r="P123" s="191"/>
      <c r="Q123" s="191"/>
      <c r="R123" s="191"/>
      <c r="S123" s="191"/>
      <c r="T123" s="191"/>
      <c r="U123" s="191"/>
      <c r="V123" s="191"/>
      <c r="W123" s="191"/>
      <c r="X123" s="191"/>
      <c r="Y123" s="191"/>
      <c r="Z123" s="191"/>
      <c r="AA123" s="191"/>
      <c r="AB123" s="191"/>
      <c r="AC123" s="191"/>
      <c r="AD123" s="191"/>
      <c r="AE123" s="191"/>
      <c r="AF123" s="191"/>
      <c r="AG123" s="191"/>
      <c r="AH123" s="191"/>
      <c r="AI123" s="191"/>
      <c r="AJ123" s="191"/>
      <c r="AK123" s="191"/>
      <c r="AL123" s="191"/>
      <c r="AM123" s="191"/>
      <c r="AN123" s="191"/>
      <c r="AO123" s="191"/>
      <c r="AP123" s="191"/>
      <c r="AQ123" s="191"/>
      <c r="AR123" s="191"/>
      <c r="AS123" s="191"/>
      <c r="AT123" s="191"/>
      <c r="AU123" s="191"/>
      <c r="AV123" s="191"/>
      <c r="AW123" s="191"/>
      <c r="AX123" s="191"/>
      <c r="AY123" s="191"/>
      <c r="AZ123" s="191"/>
      <c r="BA123" s="191"/>
      <c r="BB123" s="191"/>
      <c r="BC123" s="191"/>
      <c r="BD123" s="191"/>
      <c r="BE123" s="191"/>
      <c r="BF123" s="191"/>
      <c r="BG123" s="191"/>
    </row>
    <row r="124" spans="1:59">
      <c r="A124" s="985">
        <v>58</v>
      </c>
      <c r="B124" s="1021" t="s">
        <v>1090</v>
      </c>
      <c r="C124" s="1021">
        <v>11.42</v>
      </c>
      <c r="D124" s="1021"/>
      <c r="E124" s="1017">
        <f t="shared" si="8"/>
        <v>676.62</v>
      </c>
      <c r="F124" s="1018">
        <f t="shared" si="6"/>
        <v>3499.38</v>
      </c>
      <c r="G124" s="1018">
        <f t="shared" si="7"/>
        <v>3510.8</v>
      </c>
      <c r="H124" s="1019"/>
      <c r="I124" s="1017">
        <f t="shared" si="9"/>
        <v>5.2470247190237904</v>
      </c>
      <c r="J124" s="191"/>
      <c r="K124" s="191"/>
      <c r="L124" s="191"/>
      <c r="M124" s="191"/>
      <c r="N124" s="191"/>
      <c r="O124" s="191"/>
      <c r="P124" s="191"/>
      <c r="Q124" s="191"/>
      <c r="R124" s="191"/>
      <c r="S124" s="191"/>
      <c r="T124" s="191"/>
      <c r="U124" s="191"/>
      <c r="V124" s="191"/>
      <c r="W124" s="191"/>
      <c r="X124" s="191"/>
      <c r="Y124" s="191"/>
      <c r="Z124" s="191"/>
      <c r="AA124" s="191"/>
      <c r="AB124" s="191"/>
      <c r="AC124" s="191"/>
      <c r="AD124" s="191"/>
      <c r="AE124" s="191"/>
      <c r="AF124" s="191"/>
      <c r="AG124" s="191"/>
      <c r="AH124" s="191"/>
      <c r="AI124" s="191"/>
      <c r="AJ124" s="191"/>
      <c r="AK124" s="191"/>
      <c r="AL124" s="191"/>
      <c r="AM124" s="191"/>
      <c r="AN124" s="191"/>
      <c r="AO124" s="191"/>
      <c r="AP124" s="191"/>
      <c r="AQ124" s="191"/>
      <c r="AR124" s="191"/>
      <c r="AS124" s="191"/>
      <c r="AT124" s="191"/>
      <c r="AU124" s="191"/>
      <c r="AV124" s="191"/>
      <c r="AW124" s="191"/>
      <c r="AX124" s="191"/>
      <c r="AY124" s="191"/>
      <c r="AZ124" s="191"/>
      <c r="BA124" s="191"/>
      <c r="BB124" s="191"/>
      <c r="BC124" s="191"/>
      <c r="BD124" s="191"/>
      <c r="BE124" s="191"/>
      <c r="BF124" s="191"/>
      <c r="BG124" s="191"/>
    </row>
    <row r="125" spans="1:59">
      <c r="A125" s="985"/>
      <c r="B125" s="1021" t="s">
        <v>1093</v>
      </c>
      <c r="C125" s="1021">
        <v>0.46</v>
      </c>
      <c r="D125" s="1021"/>
      <c r="E125" s="1017">
        <f t="shared" si="8"/>
        <v>677.08</v>
      </c>
      <c r="F125" s="1018">
        <f t="shared" si="6"/>
        <v>3498.92</v>
      </c>
      <c r="G125" s="1018">
        <f t="shared" si="7"/>
        <v>3499.38</v>
      </c>
      <c r="H125" s="1019"/>
      <c r="I125" s="1017">
        <f t="shared" si="9"/>
        <v>5.2506058276021834</v>
      </c>
      <c r="J125" s="191"/>
      <c r="K125" s="191"/>
      <c r="L125" s="191"/>
      <c r="M125" s="191"/>
      <c r="N125" s="191"/>
      <c r="O125" s="191"/>
      <c r="P125" s="191"/>
      <c r="Q125" s="191"/>
      <c r="R125" s="191"/>
      <c r="S125" s="191"/>
      <c r="T125" s="191"/>
      <c r="U125" s="191"/>
      <c r="V125" s="191"/>
      <c r="W125" s="191"/>
      <c r="X125" s="191"/>
      <c r="Y125" s="191"/>
      <c r="Z125" s="191"/>
      <c r="AA125" s="191"/>
      <c r="AB125" s="191"/>
      <c r="AC125" s="191"/>
      <c r="AD125" s="191"/>
      <c r="AE125" s="191"/>
      <c r="AF125" s="191"/>
      <c r="AG125" s="191"/>
      <c r="AH125" s="191"/>
      <c r="AI125" s="191"/>
      <c r="AJ125" s="191"/>
      <c r="AK125" s="191"/>
      <c r="AL125" s="191"/>
      <c r="AM125" s="191"/>
      <c r="AN125" s="191"/>
      <c r="AO125" s="191"/>
      <c r="AP125" s="191"/>
      <c r="AQ125" s="191"/>
      <c r="AR125" s="191"/>
      <c r="AS125" s="191"/>
      <c r="AT125" s="191"/>
      <c r="AU125" s="191"/>
      <c r="AV125" s="191"/>
      <c r="AW125" s="191"/>
      <c r="AX125" s="191"/>
      <c r="AY125" s="191"/>
      <c r="AZ125" s="191"/>
      <c r="BA125" s="191"/>
      <c r="BB125" s="191"/>
      <c r="BC125" s="191"/>
      <c r="BD125" s="191"/>
      <c r="BE125" s="191"/>
      <c r="BF125" s="191"/>
      <c r="BG125" s="191"/>
    </row>
    <row r="126" spans="1:59">
      <c r="A126" s="985">
        <v>59</v>
      </c>
      <c r="B126" s="1021" t="s">
        <v>1090</v>
      </c>
      <c r="C126" s="1021">
        <v>11.46</v>
      </c>
      <c r="D126" s="1021"/>
      <c r="E126" s="1017">
        <f t="shared" si="8"/>
        <v>688.54000000000008</v>
      </c>
      <c r="F126" s="1018">
        <f t="shared" si="6"/>
        <v>3487.46</v>
      </c>
      <c r="G126" s="1018">
        <f t="shared" si="7"/>
        <v>3498.92</v>
      </c>
      <c r="H126" s="1019"/>
      <c r="I126" s="1017">
        <f t="shared" si="9"/>
        <v>5.3398221413160556</v>
      </c>
      <c r="J126" s="191"/>
      <c r="K126" s="191"/>
      <c r="L126" s="191"/>
      <c r="M126" s="191"/>
      <c r="N126" s="191"/>
      <c r="O126" s="191"/>
      <c r="P126" s="191"/>
      <c r="Q126" s="191"/>
      <c r="R126" s="191"/>
      <c r="S126" s="191"/>
      <c r="T126" s="191"/>
      <c r="U126" s="191"/>
      <c r="V126" s="191"/>
      <c r="W126" s="191"/>
      <c r="X126" s="191"/>
      <c r="Y126" s="191"/>
      <c r="Z126" s="191"/>
      <c r="AA126" s="191"/>
      <c r="AB126" s="191"/>
      <c r="AC126" s="191"/>
      <c r="AD126" s="191"/>
      <c r="AE126" s="191"/>
      <c r="AF126" s="191"/>
      <c r="AG126" s="191"/>
      <c r="AH126" s="191"/>
      <c r="AI126" s="191"/>
      <c r="AJ126" s="191"/>
      <c r="AK126" s="191"/>
      <c r="AL126" s="191"/>
      <c r="AM126" s="191"/>
      <c r="AN126" s="191"/>
      <c r="AO126" s="191"/>
      <c r="AP126" s="191"/>
      <c r="AQ126" s="191"/>
      <c r="AR126" s="191"/>
      <c r="AS126" s="191"/>
      <c r="AT126" s="191"/>
      <c r="AU126" s="191"/>
      <c r="AV126" s="191"/>
      <c r="AW126" s="191"/>
      <c r="AX126" s="191"/>
      <c r="AY126" s="191"/>
      <c r="AZ126" s="191"/>
      <c r="BA126" s="191"/>
      <c r="BB126" s="191"/>
      <c r="BC126" s="191"/>
      <c r="BD126" s="191"/>
      <c r="BE126" s="191"/>
      <c r="BF126" s="191"/>
      <c r="BG126" s="191"/>
    </row>
    <row r="127" spans="1:59">
      <c r="A127" s="985">
        <v>60</v>
      </c>
      <c r="B127" s="1021" t="s">
        <v>1090</v>
      </c>
      <c r="C127" s="1021">
        <v>11.49</v>
      </c>
      <c r="D127" s="1021"/>
      <c r="E127" s="1017">
        <f t="shared" si="8"/>
        <v>700.03000000000009</v>
      </c>
      <c r="F127" s="1018">
        <f t="shared" si="6"/>
        <v>3475.97</v>
      </c>
      <c r="G127" s="1018">
        <f t="shared" si="7"/>
        <v>3487.46</v>
      </c>
      <c r="H127" s="1019"/>
      <c r="I127" s="1017">
        <f t="shared" si="9"/>
        <v>5.4292720055893877</v>
      </c>
      <c r="J127" s="191"/>
      <c r="K127" s="191"/>
      <c r="L127" s="191"/>
      <c r="M127" s="191"/>
      <c r="N127" s="191"/>
      <c r="O127" s="191"/>
      <c r="P127" s="191"/>
      <c r="Q127" s="191"/>
      <c r="R127" s="191"/>
      <c r="S127" s="191"/>
      <c r="T127" s="191"/>
      <c r="U127" s="191"/>
      <c r="V127" s="191"/>
      <c r="W127" s="191"/>
      <c r="X127" s="191"/>
      <c r="Y127" s="191"/>
      <c r="Z127" s="191"/>
      <c r="AA127" s="191"/>
      <c r="AB127" s="191"/>
      <c r="AC127" s="191"/>
      <c r="AD127" s="191"/>
      <c r="AE127" s="191"/>
      <c r="AF127" s="191"/>
      <c r="AG127" s="191"/>
      <c r="AH127" s="191"/>
      <c r="AI127" s="191"/>
      <c r="AJ127" s="191"/>
      <c r="AK127" s="191"/>
      <c r="AL127" s="191"/>
      <c r="AM127" s="191"/>
      <c r="AN127" s="191"/>
      <c r="AO127" s="191"/>
      <c r="AP127" s="191"/>
      <c r="AQ127" s="191"/>
      <c r="AR127" s="191"/>
      <c r="AS127" s="191"/>
      <c r="AT127" s="191"/>
      <c r="AU127" s="191"/>
      <c r="AV127" s="191"/>
      <c r="AW127" s="191"/>
      <c r="AX127" s="191"/>
      <c r="AY127" s="191"/>
      <c r="AZ127" s="191"/>
      <c r="BA127" s="191"/>
      <c r="BB127" s="191"/>
      <c r="BC127" s="191"/>
      <c r="BD127" s="191"/>
      <c r="BE127" s="191"/>
      <c r="BF127" s="191"/>
      <c r="BG127" s="191"/>
    </row>
    <row r="128" spans="1:59">
      <c r="A128" s="985">
        <v>61</v>
      </c>
      <c r="B128" s="1021" t="s">
        <v>1090</v>
      </c>
      <c r="C128" s="1021">
        <v>11.44</v>
      </c>
      <c r="D128" s="1021"/>
      <c r="E128" s="1017">
        <f t="shared" si="8"/>
        <v>711.47000000000014</v>
      </c>
      <c r="F128" s="1018">
        <f t="shared" si="6"/>
        <v>3464.5299999999997</v>
      </c>
      <c r="G128" s="1018">
        <f t="shared" si="7"/>
        <v>3475.97</v>
      </c>
      <c r="H128" s="1019"/>
      <c r="I128" s="1017">
        <f t="shared" si="9"/>
        <v>5.5183326189302866</v>
      </c>
      <c r="J128" s="191"/>
      <c r="K128" s="191"/>
      <c r="L128" s="191"/>
      <c r="M128" s="191"/>
      <c r="N128" s="191"/>
      <c r="O128" s="191"/>
      <c r="P128" s="191"/>
      <c r="Q128" s="191"/>
      <c r="R128" s="191"/>
      <c r="S128" s="191"/>
      <c r="T128" s="191"/>
      <c r="U128" s="191"/>
      <c r="V128" s="191"/>
      <c r="W128" s="191"/>
      <c r="X128" s="191"/>
      <c r="Y128" s="191"/>
      <c r="Z128" s="191"/>
      <c r="AA128" s="191"/>
      <c r="AB128" s="191"/>
      <c r="AC128" s="191"/>
      <c r="AD128" s="191"/>
      <c r="AE128" s="191"/>
      <c r="AF128" s="191"/>
      <c r="AG128" s="191"/>
      <c r="AH128" s="191"/>
      <c r="AI128" s="191"/>
      <c r="AJ128" s="191"/>
      <c r="AK128" s="191"/>
      <c r="AL128" s="191"/>
      <c r="AM128" s="191"/>
      <c r="AN128" s="191"/>
      <c r="AO128" s="191"/>
      <c r="AP128" s="191"/>
      <c r="AQ128" s="191"/>
      <c r="AR128" s="191"/>
      <c r="AS128" s="191"/>
      <c r="AT128" s="191"/>
      <c r="AU128" s="191"/>
      <c r="AV128" s="191"/>
      <c r="AW128" s="191"/>
      <c r="AX128" s="191"/>
      <c r="AY128" s="191"/>
      <c r="AZ128" s="191"/>
      <c r="BA128" s="191"/>
      <c r="BB128" s="191"/>
      <c r="BC128" s="191"/>
      <c r="BD128" s="191"/>
      <c r="BE128" s="191"/>
      <c r="BF128" s="191"/>
      <c r="BG128" s="191"/>
    </row>
    <row r="129" spans="1:59">
      <c r="A129" s="985"/>
      <c r="B129" s="1021" t="s">
        <v>1094</v>
      </c>
      <c r="C129" s="1021">
        <v>0.48</v>
      </c>
      <c r="D129" s="1021"/>
      <c r="E129" s="1017">
        <f t="shared" si="8"/>
        <v>711.95000000000016</v>
      </c>
      <c r="F129" s="1018">
        <f t="shared" si="6"/>
        <v>3464.0499999999997</v>
      </c>
      <c r="G129" s="1018">
        <f t="shared" si="7"/>
        <v>3464.5299999999997</v>
      </c>
      <c r="H129" s="1019"/>
      <c r="I129" s="1017">
        <f t="shared" si="9"/>
        <v>5.5220694278816529</v>
      </c>
      <c r="J129" s="191"/>
      <c r="K129" s="191"/>
      <c r="L129" s="191"/>
      <c r="M129" s="191"/>
      <c r="N129" s="191"/>
      <c r="O129" s="191"/>
      <c r="P129" s="191"/>
      <c r="Q129" s="191"/>
      <c r="R129" s="191"/>
      <c r="S129" s="191"/>
      <c r="T129" s="191"/>
      <c r="U129" s="191"/>
      <c r="V129" s="191"/>
      <c r="W129" s="191"/>
      <c r="X129" s="191"/>
      <c r="Y129" s="191"/>
      <c r="Z129" s="191"/>
      <c r="AA129" s="191"/>
      <c r="AB129" s="191"/>
      <c r="AC129" s="191"/>
      <c r="AD129" s="191"/>
      <c r="AE129" s="191"/>
      <c r="AF129" s="191"/>
      <c r="AG129" s="191"/>
      <c r="AH129" s="191"/>
      <c r="AI129" s="191"/>
      <c r="AJ129" s="191"/>
      <c r="AK129" s="191"/>
      <c r="AL129" s="191"/>
      <c r="AM129" s="191"/>
      <c r="AN129" s="191"/>
      <c r="AO129" s="191"/>
      <c r="AP129" s="191"/>
      <c r="AQ129" s="191"/>
      <c r="AR129" s="191"/>
      <c r="AS129" s="191"/>
      <c r="AT129" s="191"/>
      <c r="AU129" s="191"/>
      <c r="AV129" s="191"/>
      <c r="AW129" s="191"/>
      <c r="AX129" s="191"/>
      <c r="AY129" s="191"/>
      <c r="AZ129" s="191"/>
      <c r="BA129" s="191"/>
      <c r="BB129" s="191"/>
      <c r="BC129" s="191"/>
      <c r="BD129" s="191"/>
      <c r="BE129" s="191"/>
      <c r="BF129" s="191"/>
      <c r="BG129" s="191"/>
    </row>
    <row r="130" spans="1:59">
      <c r="A130" s="985">
        <v>62</v>
      </c>
      <c r="B130" s="1021" t="s">
        <v>1090</v>
      </c>
      <c r="C130" s="1021">
        <v>11.23</v>
      </c>
      <c r="D130" s="1021"/>
      <c r="E130" s="1017">
        <f t="shared" si="8"/>
        <v>723.18000000000018</v>
      </c>
      <c r="F130" s="1018">
        <f t="shared" si="6"/>
        <v>3452.8199999999997</v>
      </c>
      <c r="G130" s="1018">
        <f t="shared" si="7"/>
        <v>3464.0499999999997</v>
      </c>
      <c r="H130" s="1019"/>
      <c r="I130" s="1017">
        <f t="shared" si="9"/>
        <v>5.6094951873063286</v>
      </c>
      <c r="J130" s="191"/>
      <c r="K130" s="191"/>
      <c r="L130" s="191"/>
      <c r="M130" s="191"/>
      <c r="N130" s="191"/>
      <c r="O130" s="191"/>
      <c r="P130" s="191"/>
      <c r="Q130" s="191"/>
      <c r="R130" s="191"/>
      <c r="S130" s="191"/>
      <c r="T130" s="191"/>
      <c r="U130" s="191"/>
      <c r="V130" s="191"/>
      <c r="W130" s="191"/>
      <c r="X130" s="191"/>
      <c r="Y130" s="191"/>
      <c r="Z130" s="191"/>
      <c r="AA130" s="191"/>
      <c r="AB130" s="191"/>
      <c r="AC130" s="191"/>
      <c r="AD130" s="191"/>
      <c r="AE130" s="191"/>
      <c r="AF130" s="191"/>
      <c r="AG130" s="191"/>
      <c r="AH130" s="191"/>
      <c r="AI130" s="191"/>
      <c r="AJ130" s="191"/>
      <c r="AK130" s="191"/>
      <c r="AL130" s="191"/>
      <c r="AM130" s="191"/>
      <c r="AN130" s="191"/>
      <c r="AO130" s="191"/>
      <c r="AP130" s="191"/>
      <c r="AQ130" s="191"/>
      <c r="AR130" s="191"/>
      <c r="AS130" s="191"/>
      <c r="AT130" s="191"/>
      <c r="AU130" s="191"/>
      <c r="AV130" s="191"/>
      <c r="AW130" s="191"/>
      <c r="AX130" s="191"/>
      <c r="AY130" s="191"/>
      <c r="AZ130" s="191"/>
      <c r="BA130" s="191"/>
      <c r="BB130" s="191"/>
      <c r="BC130" s="191"/>
      <c r="BD130" s="191"/>
      <c r="BE130" s="191"/>
      <c r="BF130" s="191"/>
      <c r="BG130" s="191"/>
    </row>
    <row r="131" spans="1:59">
      <c r="A131" s="985">
        <v>63</v>
      </c>
      <c r="B131" s="1021" t="s">
        <v>1090</v>
      </c>
      <c r="C131" s="1021">
        <v>11.27</v>
      </c>
      <c r="D131" s="1021"/>
      <c r="E131" s="1017">
        <f t="shared" si="8"/>
        <v>734.45000000000016</v>
      </c>
      <c r="F131" s="1018">
        <f t="shared" si="6"/>
        <v>3441.5499999999997</v>
      </c>
      <c r="G131" s="1018">
        <f t="shared" si="7"/>
        <v>3452.8199999999997</v>
      </c>
      <c r="H131" s="1019"/>
      <c r="I131" s="1017">
        <f t="shared" si="9"/>
        <v>5.6972323474769517</v>
      </c>
      <c r="J131" s="191"/>
      <c r="K131" s="191"/>
      <c r="L131" s="191"/>
      <c r="M131" s="191"/>
      <c r="N131" s="191"/>
      <c r="O131" s="191"/>
      <c r="P131" s="191"/>
      <c r="Q131" s="191"/>
      <c r="R131" s="191"/>
      <c r="S131" s="191"/>
      <c r="T131" s="191"/>
      <c r="U131" s="191"/>
      <c r="V131" s="191"/>
      <c r="W131" s="191"/>
      <c r="X131" s="191"/>
      <c r="Y131" s="191"/>
      <c r="Z131" s="191"/>
      <c r="AA131" s="191"/>
      <c r="AB131" s="191"/>
      <c r="AC131" s="191"/>
      <c r="AD131" s="191"/>
      <c r="AE131" s="191"/>
      <c r="AF131" s="191"/>
      <c r="AG131" s="191"/>
      <c r="AH131" s="191"/>
      <c r="AI131" s="191"/>
      <c r="AJ131" s="191"/>
      <c r="AK131" s="191"/>
      <c r="AL131" s="191"/>
      <c r="AM131" s="191"/>
      <c r="AN131" s="191"/>
      <c r="AO131" s="191"/>
      <c r="AP131" s="191"/>
      <c r="AQ131" s="191"/>
      <c r="AR131" s="191"/>
      <c r="AS131" s="191"/>
      <c r="AT131" s="191"/>
      <c r="AU131" s="191"/>
      <c r="AV131" s="191"/>
      <c r="AW131" s="191"/>
      <c r="AX131" s="191"/>
      <c r="AY131" s="191"/>
      <c r="AZ131" s="191"/>
      <c r="BA131" s="191"/>
      <c r="BB131" s="191"/>
      <c r="BC131" s="191"/>
      <c r="BD131" s="191"/>
      <c r="BE131" s="191"/>
      <c r="BF131" s="191"/>
      <c r="BG131" s="191"/>
    </row>
    <row r="132" spans="1:59">
      <c r="A132" s="985">
        <v>64</v>
      </c>
      <c r="B132" s="1021" t="s">
        <v>1090</v>
      </c>
      <c r="C132" s="1021">
        <v>11.02</v>
      </c>
      <c r="D132" s="1021"/>
      <c r="E132" s="1017">
        <f t="shared" si="8"/>
        <v>745.47000000000014</v>
      </c>
      <c r="F132" s="1018">
        <f t="shared" si="6"/>
        <v>3430.5299999999997</v>
      </c>
      <c r="G132" s="1018">
        <f t="shared" si="7"/>
        <v>3441.5499999999997</v>
      </c>
      <c r="H132" s="1019"/>
      <c r="I132" s="1017">
        <f t="shared" si="9"/>
        <v>5.7830232529854051</v>
      </c>
      <c r="J132" s="191"/>
      <c r="K132" s="191"/>
      <c r="L132" s="191"/>
      <c r="M132" s="191"/>
      <c r="N132" s="191"/>
      <c r="O132" s="191"/>
      <c r="P132" s="191"/>
      <c r="Q132" s="191"/>
      <c r="R132" s="191"/>
      <c r="S132" s="191"/>
      <c r="T132" s="191"/>
      <c r="U132" s="191"/>
      <c r="V132" s="191"/>
      <c r="W132" s="191"/>
      <c r="X132" s="191"/>
      <c r="Y132" s="191"/>
      <c r="Z132" s="191"/>
      <c r="AA132" s="191"/>
      <c r="AB132" s="191"/>
      <c r="AC132" s="191"/>
      <c r="AD132" s="191"/>
      <c r="AE132" s="191"/>
      <c r="AF132" s="191"/>
      <c r="AG132" s="191"/>
      <c r="AH132" s="191"/>
      <c r="AI132" s="191"/>
      <c r="AJ132" s="191"/>
      <c r="AK132" s="191"/>
      <c r="AL132" s="191"/>
      <c r="AM132" s="191"/>
      <c r="AN132" s="191"/>
      <c r="AO132" s="191"/>
      <c r="AP132" s="191"/>
      <c r="AQ132" s="191"/>
      <c r="AR132" s="191"/>
      <c r="AS132" s="191"/>
      <c r="AT132" s="191"/>
      <c r="AU132" s="191"/>
      <c r="AV132" s="191"/>
      <c r="AW132" s="191"/>
      <c r="AX132" s="191"/>
      <c r="AY132" s="191"/>
      <c r="AZ132" s="191"/>
      <c r="BA132" s="191"/>
      <c r="BB132" s="191"/>
      <c r="BC132" s="191"/>
      <c r="BD132" s="191"/>
      <c r="BE132" s="191"/>
      <c r="BF132" s="191"/>
      <c r="BG132" s="191"/>
    </row>
    <row r="133" spans="1:59">
      <c r="A133" s="985"/>
      <c r="B133" s="1021" t="s">
        <v>1093</v>
      </c>
      <c r="C133" s="1021">
        <v>0.46</v>
      </c>
      <c r="D133" s="1021"/>
      <c r="E133" s="1017">
        <f t="shared" si="8"/>
        <v>745.93000000000018</v>
      </c>
      <c r="F133" s="1018">
        <f t="shared" si="6"/>
        <v>3430.0699999999997</v>
      </c>
      <c r="G133" s="1018">
        <f t="shared" si="7"/>
        <v>3430.5299999999997</v>
      </c>
      <c r="H133" s="1019"/>
      <c r="I133" s="1017">
        <f t="shared" si="9"/>
        <v>5.7866043615637981</v>
      </c>
      <c r="J133" s="191"/>
      <c r="K133" s="191"/>
      <c r="L133" s="191"/>
      <c r="M133" s="191"/>
      <c r="N133" s="191"/>
      <c r="O133" s="191"/>
      <c r="P133" s="191"/>
      <c r="Q133" s="191"/>
      <c r="R133" s="191"/>
      <c r="S133" s="191"/>
      <c r="T133" s="191"/>
      <c r="U133" s="191"/>
      <c r="V133" s="191"/>
      <c r="W133" s="191"/>
      <c r="X133" s="191"/>
      <c r="Y133" s="191"/>
      <c r="Z133" s="191"/>
      <c r="AA133" s="191"/>
      <c r="AB133" s="191"/>
      <c r="AC133" s="191"/>
      <c r="AD133" s="191"/>
      <c r="AE133" s="191"/>
      <c r="AF133" s="191"/>
      <c r="AG133" s="191"/>
      <c r="AH133" s="191"/>
      <c r="AI133" s="191"/>
      <c r="AJ133" s="191"/>
      <c r="AK133" s="191"/>
      <c r="AL133" s="191"/>
      <c r="AM133" s="191"/>
      <c r="AN133" s="191"/>
      <c r="AO133" s="191"/>
      <c r="AP133" s="191"/>
      <c r="AQ133" s="191"/>
      <c r="AR133" s="191"/>
      <c r="AS133" s="191"/>
      <c r="AT133" s="191"/>
      <c r="AU133" s="191"/>
      <c r="AV133" s="191"/>
      <c r="AW133" s="191"/>
      <c r="AX133" s="191"/>
      <c r="AY133" s="191"/>
      <c r="AZ133" s="191"/>
      <c r="BA133" s="191"/>
      <c r="BB133" s="191"/>
      <c r="BC133" s="191"/>
      <c r="BD133" s="191"/>
      <c r="BE133" s="191"/>
      <c r="BF133" s="191"/>
      <c r="BG133" s="191"/>
    </row>
    <row r="134" spans="1:59">
      <c r="A134" s="985">
        <v>65</v>
      </c>
      <c r="B134" s="1021" t="s">
        <v>1090</v>
      </c>
      <c r="C134" s="1021">
        <v>11.52</v>
      </c>
      <c r="D134" s="1021"/>
      <c r="E134" s="1017">
        <f t="shared" si="8"/>
        <v>757.45000000000016</v>
      </c>
      <c r="F134" s="1018">
        <f t="shared" si="6"/>
        <v>3418.5499999999997</v>
      </c>
      <c r="G134" s="1018">
        <f t="shared" si="7"/>
        <v>3430.0699999999997</v>
      </c>
      <c r="H134" s="1019"/>
      <c r="I134" s="1017">
        <f t="shared" si="9"/>
        <v>5.8762877763965911</v>
      </c>
      <c r="J134" s="191"/>
      <c r="K134" s="191"/>
      <c r="L134" s="191"/>
      <c r="M134" s="191"/>
      <c r="N134" s="191"/>
      <c r="O134" s="191"/>
      <c r="P134" s="191"/>
      <c r="Q134" s="191"/>
      <c r="R134" s="191"/>
      <c r="S134" s="191"/>
      <c r="T134" s="191"/>
      <c r="U134" s="191"/>
      <c r="V134" s="191"/>
      <c r="W134" s="191"/>
      <c r="X134" s="191"/>
      <c r="Y134" s="191"/>
      <c r="Z134" s="191"/>
      <c r="AA134" s="191"/>
      <c r="AB134" s="191"/>
      <c r="AC134" s="191"/>
      <c r="AD134" s="191"/>
      <c r="AE134" s="191"/>
      <c r="AF134" s="191"/>
      <c r="AG134" s="191"/>
      <c r="AH134" s="191"/>
      <c r="AI134" s="191"/>
      <c r="AJ134" s="191"/>
      <c r="AK134" s="191"/>
      <c r="AL134" s="191"/>
      <c r="AM134" s="191"/>
      <c r="AN134" s="191"/>
      <c r="AO134" s="191"/>
      <c r="AP134" s="191"/>
      <c r="AQ134" s="191"/>
      <c r="AR134" s="191"/>
      <c r="AS134" s="191"/>
      <c r="AT134" s="191"/>
      <c r="AU134" s="191"/>
      <c r="AV134" s="191"/>
      <c r="AW134" s="191"/>
      <c r="AX134" s="191"/>
      <c r="AY134" s="191"/>
      <c r="AZ134" s="191"/>
      <c r="BA134" s="191"/>
      <c r="BB134" s="191"/>
      <c r="BC134" s="191"/>
      <c r="BD134" s="191"/>
      <c r="BE134" s="191"/>
      <c r="BF134" s="191"/>
      <c r="BG134" s="191"/>
    </row>
    <row r="135" spans="1:59">
      <c r="A135" s="985">
        <v>66</v>
      </c>
      <c r="B135" s="1021" t="s">
        <v>1090</v>
      </c>
      <c r="C135" s="1021">
        <v>11.18</v>
      </c>
      <c r="D135" s="1021"/>
      <c r="E135" s="1017">
        <f t="shared" si="8"/>
        <v>768.63000000000011</v>
      </c>
      <c r="F135" s="1018">
        <f t="shared" si="6"/>
        <v>3407.37</v>
      </c>
      <c r="G135" s="1018">
        <f t="shared" si="7"/>
        <v>3418.5499999999997</v>
      </c>
      <c r="H135" s="1019"/>
      <c r="I135" s="1017">
        <f t="shared" si="9"/>
        <v>5.9633242848888326</v>
      </c>
      <c r="J135" s="191"/>
      <c r="K135" s="191"/>
      <c r="L135" s="191"/>
      <c r="M135" s="191"/>
      <c r="N135" s="191"/>
      <c r="O135" s="191"/>
      <c r="P135" s="191"/>
      <c r="Q135" s="191"/>
      <c r="R135" s="191"/>
      <c r="S135" s="191"/>
      <c r="T135" s="191"/>
      <c r="U135" s="191"/>
      <c r="V135" s="191"/>
      <c r="W135" s="191"/>
      <c r="X135" s="191"/>
      <c r="Y135" s="191"/>
      <c r="Z135" s="191"/>
      <c r="AA135" s="191"/>
      <c r="AB135" s="191"/>
      <c r="AC135" s="191"/>
      <c r="AD135" s="191"/>
      <c r="AE135" s="191"/>
      <c r="AF135" s="191"/>
      <c r="AG135" s="191"/>
      <c r="AH135" s="191"/>
      <c r="AI135" s="191"/>
      <c r="AJ135" s="191"/>
      <c r="AK135" s="191"/>
      <c r="AL135" s="191"/>
      <c r="AM135" s="191"/>
      <c r="AN135" s="191"/>
      <c r="AO135" s="191"/>
      <c r="AP135" s="191"/>
      <c r="AQ135" s="191"/>
      <c r="AR135" s="191"/>
      <c r="AS135" s="191"/>
      <c r="AT135" s="191"/>
      <c r="AU135" s="191"/>
      <c r="AV135" s="191"/>
      <c r="AW135" s="191"/>
      <c r="AX135" s="191"/>
      <c r="AY135" s="191"/>
      <c r="AZ135" s="191"/>
      <c r="BA135" s="191"/>
      <c r="BB135" s="191"/>
      <c r="BC135" s="191"/>
      <c r="BD135" s="191"/>
      <c r="BE135" s="191"/>
      <c r="BF135" s="191"/>
      <c r="BG135" s="191"/>
    </row>
    <row r="136" spans="1:59">
      <c r="A136" s="985">
        <v>67</v>
      </c>
      <c r="B136" s="1021" t="s">
        <v>1090</v>
      </c>
      <c r="C136" s="1021">
        <v>11.45</v>
      </c>
      <c r="D136" s="1021"/>
      <c r="E136" s="1017">
        <f t="shared" si="8"/>
        <v>780.08000000000015</v>
      </c>
      <c r="F136" s="1018">
        <f t="shared" si="6"/>
        <v>3395.92</v>
      </c>
      <c r="G136" s="1018">
        <f t="shared" si="7"/>
        <v>3407.37</v>
      </c>
      <c r="H136" s="1019"/>
      <c r="I136" s="1017">
        <f t="shared" si="9"/>
        <v>6.0524627484162181</v>
      </c>
      <c r="J136" s="191"/>
      <c r="K136" s="191"/>
      <c r="L136" s="191"/>
      <c r="M136" s="191"/>
      <c r="N136" s="191"/>
      <c r="O136" s="191"/>
      <c r="P136" s="191"/>
      <c r="Q136" s="191"/>
      <c r="R136" s="191"/>
      <c r="S136" s="191"/>
      <c r="T136" s="191"/>
      <c r="U136" s="191"/>
      <c r="V136" s="191"/>
      <c r="W136" s="191"/>
      <c r="X136" s="191"/>
      <c r="Y136" s="191"/>
      <c r="Z136" s="191"/>
      <c r="AA136" s="191"/>
      <c r="AB136" s="191"/>
      <c r="AC136" s="191"/>
      <c r="AD136" s="191"/>
      <c r="AE136" s="191"/>
      <c r="AF136" s="191"/>
      <c r="AG136" s="191"/>
      <c r="AH136" s="191"/>
      <c r="AI136" s="191"/>
      <c r="AJ136" s="191"/>
      <c r="AK136" s="191"/>
      <c r="AL136" s="191"/>
      <c r="AM136" s="191"/>
      <c r="AN136" s="191"/>
      <c r="AO136" s="191"/>
      <c r="AP136" s="191"/>
      <c r="AQ136" s="191"/>
      <c r="AR136" s="191"/>
      <c r="AS136" s="191"/>
      <c r="AT136" s="191"/>
      <c r="AU136" s="191"/>
      <c r="AV136" s="191"/>
      <c r="AW136" s="191"/>
      <c r="AX136" s="191"/>
      <c r="AY136" s="191"/>
      <c r="AZ136" s="191"/>
      <c r="BA136" s="191"/>
      <c r="BB136" s="191"/>
      <c r="BC136" s="191"/>
      <c r="BD136" s="191"/>
      <c r="BE136" s="191"/>
      <c r="BF136" s="191"/>
      <c r="BG136" s="191"/>
    </row>
    <row r="137" spans="1:59">
      <c r="A137" s="985"/>
      <c r="B137" s="1021" t="s">
        <v>1094</v>
      </c>
      <c r="C137" s="1021">
        <v>0.48</v>
      </c>
      <c r="D137" s="1021"/>
      <c r="E137" s="1017">
        <f t="shared" si="8"/>
        <v>780.56000000000017</v>
      </c>
      <c r="F137" s="1018">
        <f t="shared" si="6"/>
        <v>3395.4399999999996</v>
      </c>
      <c r="G137" s="1018">
        <f t="shared" si="7"/>
        <v>3395.92</v>
      </c>
      <c r="H137" s="1019"/>
      <c r="I137" s="1017">
        <f t="shared" si="9"/>
        <v>6.0561995573675844</v>
      </c>
      <c r="J137" s="191"/>
      <c r="K137" s="191"/>
      <c r="L137" s="191"/>
      <c r="M137" s="191"/>
      <c r="N137" s="191"/>
      <c r="O137" s="191"/>
      <c r="P137" s="191"/>
      <c r="Q137" s="191"/>
      <c r="R137" s="191"/>
      <c r="S137" s="191"/>
      <c r="T137" s="191"/>
      <c r="U137" s="191"/>
      <c r="V137" s="191"/>
      <c r="W137" s="191"/>
      <c r="X137" s="191"/>
      <c r="Y137" s="191"/>
      <c r="Z137" s="191"/>
      <c r="AA137" s="191"/>
      <c r="AB137" s="191"/>
      <c r="AC137" s="191"/>
      <c r="AD137" s="191"/>
      <c r="AE137" s="191"/>
      <c r="AF137" s="191"/>
      <c r="AG137" s="191"/>
      <c r="AH137" s="191"/>
      <c r="AI137" s="191"/>
      <c r="AJ137" s="191"/>
      <c r="AK137" s="191"/>
      <c r="AL137" s="191"/>
      <c r="AM137" s="191"/>
      <c r="AN137" s="191"/>
      <c r="AO137" s="191"/>
      <c r="AP137" s="191"/>
      <c r="AQ137" s="191"/>
      <c r="AR137" s="191"/>
      <c r="AS137" s="191"/>
      <c r="AT137" s="191"/>
      <c r="AU137" s="191"/>
      <c r="AV137" s="191"/>
      <c r="AW137" s="191"/>
      <c r="AX137" s="191"/>
      <c r="AY137" s="191"/>
      <c r="AZ137" s="191"/>
      <c r="BA137" s="191"/>
      <c r="BB137" s="191"/>
      <c r="BC137" s="191"/>
      <c r="BD137" s="191"/>
      <c r="BE137" s="191"/>
      <c r="BF137" s="191"/>
      <c r="BG137" s="191"/>
    </row>
    <row r="138" spans="1:59">
      <c r="A138" s="985">
        <v>68</v>
      </c>
      <c r="B138" s="1021" t="s">
        <v>1090</v>
      </c>
      <c r="C138" s="1021">
        <v>11.29</v>
      </c>
      <c r="D138" s="1021"/>
      <c r="E138" s="1017">
        <f t="shared" si="8"/>
        <v>791.85000000000014</v>
      </c>
      <c r="F138" s="1018">
        <f t="shared" si="6"/>
        <v>3384.1499999999996</v>
      </c>
      <c r="G138" s="1018">
        <f t="shared" si="7"/>
        <v>3395.4399999999996</v>
      </c>
      <c r="H138" s="1019"/>
      <c r="I138" s="1017">
        <f t="shared" si="9"/>
        <v>6.1440924179111809</v>
      </c>
      <c r="J138" s="191"/>
      <c r="K138" s="191"/>
      <c r="L138" s="191"/>
      <c r="M138" s="191"/>
      <c r="N138" s="191"/>
      <c r="O138" s="191"/>
      <c r="P138" s="191"/>
      <c r="Q138" s="191"/>
      <c r="R138" s="191"/>
      <c r="S138" s="191"/>
      <c r="T138" s="191"/>
      <c r="U138" s="191"/>
      <c r="V138" s="191"/>
      <c r="W138" s="191"/>
      <c r="X138" s="191"/>
      <c r="Y138" s="191"/>
      <c r="Z138" s="191"/>
      <c r="AA138" s="191"/>
      <c r="AB138" s="191"/>
      <c r="AC138" s="191"/>
      <c r="AD138" s="191"/>
      <c r="AE138" s="191"/>
      <c r="AF138" s="191"/>
      <c r="AG138" s="191"/>
      <c r="AH138" s="191"/>
      <c r="AI138" s="191"/>
      <c r="AJ138" s="191"/>
      <c r="AK138" s="191"/>
      <c r="AL138" s="191"/>
      <c r="AM138" s="191"/>
      <c r="AN138" s="191"/>
      <c r="AO138" s="191"/>
      <c r="AP138" s="191"/>
      <c r="AQ138" s="191"/>
      <c r="AR138" s="191"/>
      <c r="AS138" s="191"/>
      <c r="AT138" s="191"/>
      <c r="AU138" s="191"/>
      <c r="AV138" s="191"/>
      <c r="AW138" s="191"/>
      <c r="AX138" s="191"/>
      <c r="AY138" s="191"/>
      <c r="AZ138" s="191"/>
      <c r="BA138" s="191"/>
      <c r="BB138" s="191"/>
      <c r="BC138" s="191"/>
      <c r="BD138" s="191"/>
      <c r="BE138" s="191"/>
      <c r="BF138" s="191"/>
      <c r="BG138" s="191"/>
    </row>
    <row r="139" spans="1:59">
      <c r="A139" s="985">
        <v>69</v>
      </c>
      <c r="B139" s="1021" t="s">
        <v>1090</v>
      </c>
      <c r="C139" s="1021">
        <v>11.43</v>
      </c>
      <c r="D139" s="1021"/>
      <c r="E139" s="1017">
        <f t="shared" si="8"/>
        <v>803.28000000000009</v>
      </c>
      <c r="F139" s="1018">
        <f t="shared" si="6"/>
        <v>3372.72</v>
      </c>
      <c r="G139" s="1018">
        <f t="shared" si="7"/>
        <v>3384.1499999999996</v>
      </c>
      <c r="H139" s="1019"/>
      <c r="I139" s="1017">
        <f t="shared" si="9"/>
        <v>6.2330751810655922</v>
      </c>
      <c r="J139" s="191"/>
      <c r="K139" s="191"/>
      <c r="L139" s="191"/>
      <c r="M139" s="191"/>
      <c r="N139" s="191"/>
      <c r="O139" s="191"/>
      <c r="P139" s="191"/>
      <c r="Q139" s="191"/>
      <c r="R139" s="191"/>
      <c r="S139" s="191"/>
      <c r="T139" s="191"/>
      <c r="U139" s="191"/>
      <c r="V139" s="191"/>
      <c r="W139" s="191"/>
      <c r="X139" s="191"/>
      <c r="Y139" s="191"/>
      <c r="Z139" s="191"/>
      <c r="AA139" s="191"/>
      <c r="AB139" s="191"/>
      <c r="AC139" s="191"/>
      <c r="AD139" s="191"/>
      <c r="AE139" s="191"/>
      <c r="AF139" s="191"/>
      <c r="AG139" s="191"/>
      <c r="AH139" s="191"/>
      <c r="AI139" s="191"/>
      <c r="AJ139" s="191"/>
      <c r="AK139" s="191"/>
      <c r="AL139" s="191"/>
      <c r="AM139" s="191"/>
      <c r="AN139" s="191"/>
      <c r="AO139" s="191"/>
      <c r="AP139" s="191"/>
      <c r="AQ139" s="191"/>
      <c r="AR139" s="191"/>
      <c r="AS139" s="191"/>
      <c r="AT139" s="191"/>
      <c r="AU139" s="191"/>
      <c r="AV139" s="191"/>
      <c r="AW139" s="191"/>
      <c r="AX139" s="191"/>
      <c r="AY139" s="191"/>
      <c r="AZ139" s="191"/>
      <c r="BA139" s="191"/>
      <c r="BB139" s="191"/>
      <c r="BC139" s="191"/>
      <c r="BD139" s="191"/>
      <c r="BE139" s="191"/>
      <c r="BF139" s="191"/>
      <c r="BG139" s="191"/>
    </row>
    <row r="140" spans="1:59">
      <c r="A140" s="985">
        <v>70</v>
      </c>
      <c r="B140" s="1021" t="s">
        <v>1090</v>
      </c>
      <c r="C140" s="1021">
        <v>11.16</v>
      </c>
      <c r="D140" s="1021"/>
      <c r="E140" s="1017">
        <f t="shared" si="8"/>
        <v>814.44</v>
      </c>
      <c r="F140" s="1018">
        <f t="shared" si="6"/>
        <v>3361.56</v>
      </c>
      <c r="G140" s="1018">
        <f t="shared" si="7"/>
        <v>3372.72</v>
      </c>
      <c r="H140" s="1019"/>
      <c r="I140" s="1017">
        <f t="shared" si="9"/>
        <v>6.3199559891848605</v>
      </c>
      <c r="J140" s="191"/>
      <c r="K140" s="191"/>
      <c r="L140" s="191"/>
      <c r="M140" s="191"/>
      <c r="N140" s="191"/>
      <c r="O140" s="191"/>
      <c r="P140" s="191"/>
      <c r="Q140" s="191"/>
      <c r="R140" s="191"/>
      <c r="S140" s="191"/>
      <c r="T140" s="191"/>
      <c r="U140" s="191"/>
      <c r="V140" s="191"/>
      <c r="W140" s="191"/>
      <c r="X140" s="191"/>
      <c r="Y140" s="191"/>
      <c r="Z140" s="191"/>
      <c r="AA140" s="191"/>
      <c r="AB140" s="191"/>
      <c r="AC140" s="191"/>
      <c r="AD140" s="191"/>
      <c r="AE140" s="191"/>
      <c r="AF140" s="191"/>
      <c r="AG140" s="191"/>
      <c r="AH140" s="191"/>
      <c r="AI140" s="191"/>
      <c r="AJ140" s="191"/>
      <c r="AK140" s="191"/>
      <c r="AL140" s="191"/>
      <c r="AM140" s="191"/>
      <c r="AN140" s="191"/>
      <c r="AO140" s="191"/>
      <c r="AP140" s="191"/>
      <c r="AQ140" s="191"/>
      <c r="AR140" s="191"/>
      <c r="AS140" s="191"/>
      <c r="AT140" s="191"/>
      <c r="AU140" s="191"/>
      <c r="AV140" s="191"/>
      <c r="AW140" s="191"/>
      <c r="AX140" s="191"/>
      <c r="AY140" s="191"/>
      <c r="AZ140" s="191"/>
      <c r="BA140" s="191"/>
      <c r="BB140" s="191"/>
      <c r="BC140" s="191"/>
      <c r="BD140" s="191"/>
      <c r="BE140" s="191"/>
      <c r="BF140" s="191"/>
      <c r="BG140" s="191"/>
    </row>
    <row r="141" spans="1:59">
      <c r="A141" s="985"/>
      <c r="B141" s="1021" t="s">
        <v>1093</v>
      </c>
      <c r="C141" s="1021">
        <v>0.46</v>
      </c>
      <c r="D141" s="1021"/>
      <c r="E141" s="1017">
        <f t="shared" si="8"/>
        <v>814.90000000000009</v>
      </c>
      <c r="F141" s="1018">
        <f t="shared" si="6"/>
        <v>3361.1</v>
      </c>
      <c r="G141" s="1018">
        <f t="shared" si="7"/>
        <v>3361.56</v>
      </c>
      <c r="H141" s="1019"/>
      <c r="I141" s="1017">
        <f t="shared" si="9"/>
        <v>6.3235370977632535</v>
      </c>
      <c r="J141" s="191"/>
      <c r="K141" s="191"/>
      <c r="L141" s="191"/>
      <c r="M141" s="191"/>
      <c r="N141" s="191"/>
      <c r="O141" s="191"/>
      <c r="P141" s="191"/>
      <c r="Q141" s="191"/>
      <c r="R141" s="191"/>
      <c r="S141" s="191"/>
      <c r="T141" s="191"/>
      <c r="U141" s="191"/>
      <c r="V141" s="191"/>
      <c r="W141" s="191"/>
      <c r="X141" s="191"/>
      <c r="Y141" s="191"/>
      <c r="Z141" s="191"/>
      <c r="AA141" s="191"/>
      <c r="AB141" s="191"/>
      <c r="AC141" s="191"/>
      <c r="AD141" s="191"/>
      <c r="AE141" s="191"/>
      <c r="AF141" s="191"/>
      <c r="AG141" s="191"/>
      <c r="AH141" s="191"/>
      <c r="AI141" s="191"/>
      <c r="AJ141" s="191"/>
      <c r="AK141" s="191"/>
      <c r="AL141" s="191"/>
      <c r="AM141" s="191"/>
      <c r="AN141" s="191"/>
      <c r="AO141" s="191"/>
      <c r="AP141" s="191"/>
      <c r="AQ141" s="191"/>
      <c r="AR141" s="191"/>
      <c r="AS141" s="191"/>
      <c r="AT141" s="191"/>
      <c r="AU141" s="191"/>
      <c r="AV141" s="191"/>
      <c r="AW141" s="191"/>
      <c r="AX141" s="191"/>
      <c r="AY141" s="191"/>
      <c r="AZ141" s="191"/>
      <c r="BA141" s="191"/>
      <c r="BB141" s="191"/>
      <c r="BC141" s="191"/>
      <c r="BD141" s="191"/>
      <c r="BE141" s="191"/>
      <c r="BF141" s="191"/>
      <c r="BG141" s="191"/>
    </row>
    <row r="142" spans="1:59">
      <c r="A142" s="985">
        <v>71</v>
      </c>
      <c r="B142" s="1021" t="s">
        <v>1090</v>
      </c>
      <c r="C142" s="1021">
        <v>11.12</v>
      </c>
      <c r="D142" s="1021"/>
      <c r="E142" s="1017">
        <f t="shared" si="8"/>
        <v>826.0200000000001</v>
      </c>
      <c r="F142" s="1018">
        <f t="shared" si="6"/>
        <v>3349.98</v>
      </c>
      <c r="G142" s="1018">
        <f t="shared" si="7"/>
        <v>3361.1</v>
      </c>
      <c r="H142" s="1019"/>
      <c r="I142" s="1017">
        <f t="shared" si="9"/>
        <v>6.4101065051365742</v>
      </c>
      <c r="J142" s="191"/>
      <c r="K142" s="191"/>
      <c r="L142" s="191"/>
      <c r="M142" s="191"/>
      <c r="N142" s="191"/>
      <c r="O142" s="191"/>
      <c r="P142" s="191"/>
      <c r="Q142" s="191"/>
      <c r="R142" s="191"/>
      <c r="S142" s="191"/>
      <c r="T142" s="191"/>
      <c r="U142" s="191"/>
      <c r="V142" s="191"/>
      <c r="W142" s="191"/>
      <c r="X142" s="191"/>
      <c r="Y142" s="191"/>
      <c r="Z142" s="191"/>
      <c r="AA142" s="191"/>
      <c r="AB142" s="191"/>
      <c r="AC142" s="191"/>
      <c r="AD142" s="191"/>
      <c r="AE142" s="191"/>
      <c r="AF142" s="191"/>
      <c r="AG142" s="191"/>
      <c r="AH142" s="191"/>
      <c r="AI142" s="191"/>
      <c r="AJ142" s="191"/>
      <c r="AK142" s="191"/>
      <c r="AL142" s="191"/>
      <c r="AM142" s="191"/>
      <c r="AN142" s="191"/>
      <c r="AO142" s="191"/>
      <c r="AP142" s="191"/>
      <c r="AQ142" s="191"/>
      <c r="AR142" s="191"/>
      <c r="AS142" s="191"/>
      <c r="AT142" s="191"/>
      <c r="AU142" s="191"/>
      <c r="AV142" s="191"/>
      <c r="AW142" s="191"/>
      <c r="AX142" s="191"/>
      <c r="AY142" s="191"/>
      <c r="AZ142" s="191"/>
      <c r="BA142" s="191"/>
      <c r="BB142" s="191"/>
      <c r="BC142" s="191"/>
      <c r="BD142" s="191"/>
      <c r="BE142" s="191"/>
      <c r="BF142" s="191"/>
      <c r="BG142" s="191"/>
    </row>
    <row r="143" spans="1:59">
      <c r="A143" s="985">
        <v>72</v>
      </c>
      <c r="B143" s="1021" t="s">
        <v>1090</v>
      </c>
      <c r="C143" s="1021">
        <v>11.49</v>
      </c>
      <c r="D143" s="1021"/>
      <c r="E143" s="1017">
        <f t="shared" si="8"/>
        <v>837.5100000000001</v>
      </c>
      <c r="F143" s="1018">
        <f t="shared" ref="F143:F206" si="10">IF(E143="","",$G$41-E143)</f>
        <v>3338.49</v>
      </c>
      <c r="G143" s="1018">
        <f t="shared" ref="G143:G206" si="11">IF(E143="","",$G$41-E142)</f>
        <v>3349.98</v>
      </c>
      <c r="H143" s="1019"/>
      <c r="I143" s="1017">
        <f t="shared" si="9"/>
        <v>6.4995563694099063</v>
      </c>
      <c r="J143" s="191"/>
      <c r="K143" s="191"/>
      <c r="L143" s="191"/>
      <c r="M143" s="191"/>
      <c r="N143" s="191"/>
      <c r="O143" s="191"/>
      <c r="P143" s="191"/>
      <c r="Q143" s="191"/>
      <c r="R143" s="191"/>
      <c r="S143" s="191"/>
      <c r="T143" s="191"/>
      <c r="U143" s="191"/>
      <c r="V143" s="191"/>
      <c r="W143" s="191"/>
      <c r="X143" s="191"/>
      <c r="Y143" s="191"/>
      <c r="Z143" s="191"/>
      <c r="AA143" s="191"/>
      <c r="AB143" s="191"/>
      <c r="AC143" s="191"/>
      <c r="AD143" s="191"/>
      <c r="AE143" s="191"/>
      <c r="AF143" s="191"/>
      <c r="AG143" s="191"/>
      <c r="AH143" s="191"/>
      <c r="AI143" s="191"/>
      <c r="AJ143" s="191"/>
      <c r="AK143" s="191"/>
      <c r="AL143" s="191"/>
      <c r="AM143" s="191"/>
      <c r="AN143" s="191"/>
      <c r="AO143" s="191"/>
      <c r="AP143" s="191"/>
      <c r="AQ143" s="191"/>
      <c r="AR143" s="191"/>
      <c r="AS143" s="191"/>
      <c r="AT143" s="191"/>
      <c r="AU143" s="191"/>
      <c r="AV143" s="191"/>
      <c r="AW143" s="191"/>
      <c r="AX143" s="191"/>
      <c r="AY143" s="191"/>
      <c r="AZ143" s="191"/>
      <c r="BA143" s="191"/>
      <c r="BB143" s="191"/>
      <c r="BC143" s="191"/>
      <c r="BD143" s="191"/>
      <c r="BE143" s="191"/>
      <c r="BF143" s="191"/>
      <c r="BG143" s="191"/>
    </row>
    <row r="144" spans="1:59">
      <c r="A144" s="985">
        <v>73</v>
      </c>
      <c r="B144" s="1021" t="s">
        <v>1090</v>
      </c>
      <c r="C144" s="1021">
        <v>11.31</v>
      </c>
      <c r="D144" s="1021"/>
      <c r="E144" s="1017">
        <f t="shared" si="8"/>
        <v>848.82</v>
      </c>
      <c r="F144" s="1018">
        <f t="shared" si="10"/>
        <v>3327.18</v>
      </c>
      <c r="G144" s="1018">
        <f t="shared" si="11"/>
        <v>3338.49</v>
      </c>
      <c r="H144" s="1019"/>
      <c r="I144" s="1017">
        <f t="shared" si="9"/>
        <v>6.5876049303264761</v>
      </c>
      <c r="J144" s="191"/>
      <c r="K144" s="191"/>
      <c r="L144" s="191"/>
      <c r="M144" s="191"/>
      <c r="N144" s="191"/>
      <c r="O144" s="191"/>
      <c r="P144" s="191"/>
      <c r="Q144" s="191"/>
      <c r="R144" s="191"/>
      <c r="S144" s="191"/>
      <c r="T144" s="191"/>
      <c r="U144" s="191"/>
      <c r="V144" s="191"/>
      <c r="W144" s="191"/>
      <c r="X144" s="191"/>
      <c r="Y144" s="191"/>
      <c r="Z144" s="191"/>
      <c r="AA144" s="191"/>
      <c r="AB144" s="191"/>
      <c r="AC144" s="191"/>
      <c r="AD144" s="191"/>
      <c r="AE144" s="191"/>
      <c r="AF144" s="191"/>
      <c r="AG144" s="191"/>
      <c r="AH144" s="191"/>
      <c r="AI144" s="191"/>
      <c r="AJ144" s="191"/>
      <c r="AK144" s="191"/>
      <c r="AL144" s="191"/>
      <c r="AM144" s="191"/>
      <c r="AN144" s="191"/>
      <c r="AO144" s="191"/>
      <c r="AP144" s="191"/>
      <c r="AQ144" s="191"/>
      <c r="AR144" s="191"/>
      <c r="AS144" s="191"/>
      <c r="AT144" s="191"/>
      <c r="AU144" s="191"/>
      <c r="AV144" s="191"/>
      <c r="AW144" s="191"/>
      <c r="AX144" s="191"/>
      <c r="AY144" s="191"/>
      <c r="AZ144" s="191"/>
      <c r="BA144" s="191"/>
      <c r="BB144" s="191"/>
      <c r="BC144" s="191"/>
      <c r="BD144" s="191"/>
      <c r="BE144" s="191"/>
      <c r="BF144" s="191"/>
      <c r="BG144" s="191"/>
    </row>
    <row r="145" spans="1:59">
      <c r="A145" s="985"/>
      <c r="B145" s="1021" t="s">
        <v>1094</v>
      </c>
      <c r="C145" s="1021">
        <v>0.48</v>
      </c>
      <c r="D145" s="1021"/>
      <c r="E145" s="1017">
        <f t="shared" si="8"/>
        <v>849.30000000000007</v>
      </c>
      <c r="F145" s="1018">
        <f t="shared" si="10"/>
        <v>3326.7</v>
      </c>
      <c r="G145" s="1018">
        <f t="shared" si="11"/>
        <v>3327.18</v>
      </c>
      <c r="H145" s="1019"/>
      <c r="I145" s="1017">
        <f t="shared" si="9"/>
        <v>6.5913417392778424</v>
      </c>
      <c r="J145" s="191"/>
      <c r="K145" s="191"/>
      <c r="L145" s="191"/>
      <c r="M145" s="191"/>
      <c r="N145" s="191"/>
      <c r="O145" s="191"/>
      <c r="P145" s="191"/>
      <c r="Q145" s="191"/>
      <c r="R145" s="191"/>
      <c r="S145" s="191"/>
      <c r="T145" s="191"/>
      <c r="U145" s="191"/>
      <c r="V145" s="191"/>
      <c r="W145" s="191"/>
      <c r="X145" s="191"/>
      <c r="Y145" s="191"/>
      <c r="Z145" s="191"/>
      <c r="AA145" s="191"/>
      <c r="AB145" s="191"/>
      <c r="AC145" s="191"/>
      <c r="AD145" s="191"/>
      <c r="AE145" s="191"/>
      <c r="AF145" s="191"/>
      <c r="AG145" s="191"/>
      <c r="AH145" s="191"/>
      <c r="AI145" s="191"/>
      <c r="AJ145" s="191"/>
      <c r="AK145" s="191"/>
      <c r="AL145" s="191"/>
      <c r="AM145" s="191"/>
      <c r="AN145" s="191"/>
      <c r="AO145" s="191"/>
      <c r="AP145" s="191"/>
      <c r="AQ145" s="191"/>
      <c r="AR145" s="191"/>
      <c r="AS145" s="191"/>
      <c r="AT145" s="191"/>
      <c r="AU145" s="191"/>
      <c r="AV145" s="191"/>
      <c r="AW145" s="191"/>
      <c r="AX145" s="191"/>
      <c r="AY145" s="191"/>
      <c r="AZ145" s="191"/>
      <c r="BA145" s="191"/>
      <c r="BB145" s="191"/>
      <c r="BC145" s="191"/>
      <c r="BD145" s="191"/>
      <c r="BE145" s="191"/>
      <c r="BF145" s="191"/>
      <c r="BG145" s="191"/>
    </row>
    <row r="146" spans="1:59">
      <c r="A146" s="985">
        <v>74</v>
      </c>
      <c r="B146" s="1021" t="s">
        <v>1090</v>
      </c>
      <c r="C146" s="1021">
        <v>11.32</v>
      </c>
      <c r="D146" s="1021"/>
      <c r="E146" s="1017">
        <f t="shared" si="8"/>
        <v>860.62000000000012</v>
      </c>
      <c r="F146" s="1018">
        <f t="shared" si="10"/>
        <v>3315.38</v>
      </c>
      <c r="G146" s="1018">
        <f t="shared" si="11"/>
        <v>3326.7</v>
      </c>
      <c r="H146" s="1019"/>
      <c r="I146" s="1017">
        <f t="shared" si="9"/>
        <v>6.6794681503808997</v>
      </c>
      <c r="J146" s="191"/>
      <c r="K146" s="191"/>
      <c r="L146" s="191"/>
      <c r="M146" s="191"/>
      <c r="N146" s="191"/>
      <c r="O146" s="191"/>
      <c r="P146" s="191"/>
      <c r="Q146" s="191"/>
      <c r="R146" s="191"/>
      <c r="S146" s="191"/>
      <c r="T146" s="191"/>
      <c r="U146" s="191"/>
      <c r="V146" s="191"/>
      <c r="W146" s="191"/>
      <c r="X146" s="191"/>
      <c r="Y146" s="191"/>
      <c r="Z146" s="191"/>
      <c r="AA146" s="191"/>
      <c r="AB146" s="191"/>
      <c r="AC146" s="191"/>
      <c r="AD146" s="191"/>
      <c r="AE146" s="191"/>
      <c r="AF146" s="191"/>
      <c r="AG146" s="191"/>
      <c r="AH146" s="191"/>
      <c r="AI146" s="191"/>
      <c r="AJ146" s="191"/>
      <c r="AK146" s="191"/>
      <c r="AL146" s="191"/>
      <c r="AM146" s="191"/>
      <c r="AN146" s="191"/>
      <c r="AO146" s="191"/>
      <c r="AP146" s="191"/>
      <c r="AQ146" s="191"/>
      <c r="AR146" s="191"/>
      <c r="AS146" s="191"/>
      <c r="AT146" s="191"/>
      <c r="AU146" s="191"/>
      <c r="AV146" s="191"/>
      <c r="AW146" s="191"/>
      <c r="AX146" s="191"/>
      <c r="AY146" s="191"/>
      <c r="AZ146" s="191"/>
      <c r="BA146" s="191"/>
      <c r="BB146" s="191"/>
      <c r="BC146" s="191"/>
      <c r="BD146" s="191"/>
      <c r="BE146" s="191"/>
      <c r="BF146" s="191"/>
      <c r="BG146" s="191"/>
    </row>
    <row r="147" spans="1:59">
      <c r="A147" s="985">
        <v>75</v>
      </c>
      <c r="B147" s="1021" t="s">
        <v>1090</v>
      </c>
      <c r="C147" s="1021">
        <v>11.45</v>
      </c>
      <c r="D147" s="1021"/>
      <c r="E147" s="1017">
        <f t="shared" si="8"/>
        <v>872.07000000000016</v>
      </c>
      <c r="F147" s="1018">
        <f t="shared" si="10"/>
        <v>3303.93</v>
      </c>
      <c r="G147" s="1018">
        <f t="shared" si="11"/>
        <v>3315.38</v>
      </c>
      <c r="H147" s="1019"/>
      <c r="I147" s="1017">
        <f t="shared" si="9"/>
        <v>6.7686066139082852</v>
      </c>
      <c r="J147" s="191"/>
      <c r="K147" s="191"/>
      <c r="L147" s="191"/>
      <c r="M147" s="191"/>
      <c r="N147" s="191"/>
      <c r="O147" s="191"/>
      <c r="P147" s="191"/>
      <c r="Q147" s="191"/>
      <c r="R147" s="191"/>
      <c r="S147" s="191"/>
      <c r="T147" s="191"/>
      <c r="U147" s="191"/>
      <c r="V147" s="191"/>
      <c r="W147" s="191"/>
      <c r="X147" s="191"/>
      <c r="Y147" s="191"/>
      <c r="Z147" s="191"/>
      <c r="AA147" s="191"/>
      <c r="AB147" s="191"/>
      <c r="AC147" s="191"/>
      <c r="AD147" s="191"/>
      <c r="AE147" s="191"/>
      <c r="AF147" s="191"/>
      <c r="AG147" s="191"/>
      <c r="AH147" s="191"/>
      <c r="AI147" s="191"/>
      <c r="AJ147" s="191"/>
      <c r="AK147" s="191"/>
      <c r="AL147" s="191"/>
      <c r="AM147" s="191"/>
      <c r="AN147" s="191"/>
      <c r="AO147" s="191"/>
      <c r="AP147" s="191"/>
      <c r="AQ147" s="191"/>
      <c r="AR147" s="191"/>
      <c r="AS147" s="191"/>
      <c r="AT147" s="191"/>
      <c r="AU147" s="191"/>
      <c r="AV147" s="191"/>
      <c r="AW147" s="191"/>
      <c r="AX147" s="191"/>
      <c r="AY147" s="191"/>
      <c r="AZ147" s="191"/>
      <c r="BA147" s="191"/>
      <c r="BB147" s="191"/>
      <c r="BC147" s="191"/>
      <c r="BD147" s="191"/>
      <c r="BE147" s="191"/>
      <c r="BF147" s="191"/>
      <c r="BG147" s="191"/>
    </row>
    <row r="148" spans="1:59">
      <c r="A148" s="985">
        <v>76</v>
      </c>
      <c r="B148" s="1021" t="s">
        <v>1090</v>
      </c>
      <c r="C148" s="1021">
        <v>11.55</v>
      </c>
      <c r="D148" s="1021"/>
      <c r="E148" s="1017">
        <f t="shared" si="8"/>
        <v>883.62000000000012</v>
      </c>
      <c r="F148" s="1018">
        <f t="shared" si="10"/>
        <v>3292.38</v>
      </c>
      <c r="G148" s="1018">
        <f t="shared" si="11"/>
        <v>3303.93</v>
      </c>
      <c r="H148" s="1019"/>
      <c r="I148" s="1017">
        <f t="shared" si="9"/>
        <v>6.8585235793005381</v>
      </c>
      <c r="J148" s="191"/>
      <c r="K148" s="191"/>
      <c r="L148" s="191"/>
      <c r="M148" s="191"/>
      <c r="N148" s="191"/>
      <c r="O148" s="191"/>
      <c r="P148" s="191"/>
      <c r="Q148" s="191"/>
      <c r="R148" s="191"/>
      <c r="S148" s="191"/>
      <c r="T148" s="191"/>
      <c r="U148" s="191"/>
      <c r="V148" s="191"/>
      <c r="W148" s="191"/>
      <c r="X148" s="191"/>
      <c r="Y148" s="191"/>
      <c r="Z148" s="191"/>
      <c r="AA148" s="191"/>
      <c r="AB148" s="191"/>
      <c r="AC148" s="191"/>
      <c r="AD148" s="191"/>
      <c r="AE148" s="191"/>
      <c r="AF148" s="191"/>
      <c r="AG148" s="191"/>
      <c r="AH148" s="191"/>
      <c r="AI148" s="191"/>
      <c r="AJ148" s="191"/>
      <c r="AK148" s="191"/>
      <c r="AL148" s="191"/>
      <c r="AM148" s="191"/>
      <c r="AN148" s="191"/>
      <c r="AO148" s="191"/>
      <c r="AP148" s="191"/>
      <c r="AQ148" s="191"/>
      <c r="AR148" s="191"/>
      <c r="AS148" s="191"/>
      <c r="AT148" s="191"/>
      <c r="AU148" s="191"/>
      <c r="AV148" s="191"/>
      <c r="AW148" s="191"/>
      <c r="AX148" s="191"/>
      <c r="AY148" s="191"/>
      <c r="AZ148" s="191"/>
      <c r="BA148" s="191"/>
      <c r="BB148" s="191"/>
      <c r="BC148" s="191"/>
      <c r="BD148" s="191"/>
      <c r="BE148" s="191"/>
      <c r="BF148" s="191"/>
      <c r="BG148" s="191"/>
    </row>
    <row r="149" spans="1:59">
      <c r="A149" s="985"/>
      <c r="B149" s="1021" t="s">
        <v>1093</v>
      </c>
      <c r="C149" s="1021">
        <v>0.46</v>
      </c>
      <c r="D149" s="1021"/>
      <c r="E149" s="1017">
        <f t="shared" si="8"/>
        <v>884.08000000000015</v>
      </c>
      <c r="F149" s="1018">
        <f t="shared" si="10"/>
        <v>3291.92</v>
      </c>
      <c r="G149" s="1018">
        <f t="shared" si="11"/>
        <v>3292.38</v>
      </c>
      <c r="H149" s="1019"/>
      <c r="I149" s="1017">
        <f t="shared" si="9"/>
        <v>6.8621046878789311</v>
      </c>
      <c r="J149" s="191"/>
      <c r="K149" s="191"/>
      <c r="L149" s="191"/>
      <c r="M149" s="191"/>
      <c r="N149" s="191"/>
      <c r="O149" s="191"/>
      <c r="P149" s="191"/>
      <c r="Q149" s="191"/>
      <c r="R149" s="191"/>
      <c r="S149" s="191"/>
      <c r="T149" s="191"/>
      <c r="U149" s="191"/>
      <c r="V149" s="191"/>
      <c r="W149" s="191"/>
      <c r="X149" s="191"/>
      <c r="Y149" s="191"/>
      <c r="Z149" s="191"/>
      <c r="AA149" s="191"/>
      <c r="AB149" s="191"/>
      <c r="AC149" s="191"/>
      <c r="AD149" s="191"/>
      <c r="AE149" s="191"/>
      <c r="AF149" s="191"/>
      <c r="AG149" s="191"/>
      <c r="AH149" s="191"/>
      <c r="AI149" s="191"/>
      <c r="AJ149" s="191"/>
      <c r="AK149" s="191"/>
      <c r="AL149" s="191"/>
      <c r="AM149" s="191"/>
      <c r="AN149" s="191"/>
      <c r="AO149" s="191"/>
      <c r="AP149" s="191"/>
      <c r="AQ149" s="191"/>
      <c r="AR149" s="191"/>
      <c r="AS149" s="191"/>
      <c r="AT149" s="191"/>
      <c r="AU149" s="191"/>
      <c r="AV149" s="191"/>
      <c r="AW149" s="191"/>
      <c r="AX149" s="191"/>
      <c r="AY149" s="191"/>
      <c r="AZ149" s="191"/>
      <c r="BA149" s="191"/>
      <c r="BB149" s="191"/>
      <c r="BC149" s="191"/>
      <c r="BD149" s="191"/>
      <c r="BE149" s="191"/>
      <c r="BF149" s="191"/>
      <c r="BG149" s="191"/>
    </row>
    <row r="150" spans="1:59">
      <c r="A150" s="985">
        <v>77</v>
      </c>
      <c r="B150" s="1021" t="s">
        <v>1090</v>
      </c>
      <c r="C150" s="1021">
        <v>11.48</v>
      </c>
      <c r="D150" s="1021"/>
      <c r="E150" s="1017">
        <f t="shared" si="8"/>
        <v>895.56000000000017</v>
      </c>
      <c r="F150" s="1018">
        <f t="shared" si="10"/>
        <v>3280.4399999999996</v>
      </c>
      <c r="G150" s="1018">
        <f t="shared" si="11"/>
        <v>3291.92</v>
      </c>
      <c r="H150" s="1019"/>
      <c r="I150" s="1017">
        <f t="shared" si="9"/>
        <v>6.9514767019657766</v>
      </c>
      <c r="J150" s="191"/>
      <c r="K150" s="191"/>
      <c r="L150" s="191"/>
      <c r="M150" s="191"/>
      <c r="N150" s="191"/>
      <c r="O150" s="191"/>
      <c r="P150" s="191"/>
      <c r="Q150" s="191"/>
      <c r="R150" s="191"/>
      <c r="S150" s="191"/>
      <c r="T150" s="191"/>
      <c r="U150" s="191"/>
      <c r="V150" s="191"/>
      <c r="W150" s="191"/>
      <c r="X150" s="191"/>
      <c r="Y150" s="191"/>
      <c r="Z150" s="191"/>
      <c r="AA150" s="191"/>
      <c r="AB150" s="191"/>
      <c r="AC150" s="191"/>
      <c r="AD150" s="191"/>
      <c r="AE150" s="191"/>
      <c r="AF150" s="191"/>
      <c r="AG150" s="191"/>
      <c r="AH150" s="191"/>
      <c r="AI150" s="191"/>
      <c r="AJ150" s="191"/>
      <c r="AK150" s="191"/>
      <c r="AL150" s="191"/>
      <c r="AM150" s="191"/>
      <c r="AN150" s="191"/>
      <c r="AO150" s="191"/>
      <c r="AP150" s="191"/>
      <c r="AQ150" s="191"/>
      <c r="AR150" s="191"/>
      <c r="AS150" s="191"/>
      <c r="AT150" s="191"/>
      <c r="AU150" s="191"/>
      <c r="AV150" s="191"/>
      <c r="AW150" s="191"/>
      <c r="AX150" s="191"/>
      <c r="AY150" s="191"/>
      <c r="AZ150" s="191"/>
      <c r="BA150" s="191"/>
      <c r="BB150" s="191"/>
      <c r="BC150" s="191"/>
      <c r="BD150" s="191"/>
      <c r="BE150" s="191"/>
      <c r="BF150" s="191"/>
      <c r="BG150" s="191"/>
    </row>
    <row r="151" spans="1:59">
      <c r="A151" s="985">
        <v>78</v>
      </c>
      <c r="B151" s="1021" t="s">
        <v>1090</v>
      </c>
      <c r="C151" s="1021">
        <v>11.48</v>
      </c>
      <c r="D151" s="1021"/>
      <c r="E151" s="1017">
        <f t="shared" si="8"/>
        <v>907.04000000000019</v>
      </c>
      <c r="F151" s="1018">
        <f t="shared" si="10"/>
        <v>3268.96</v>
      </c>
      <c r="G151" s="1018">
        <f t="shared" si="11"/>
        <v>3280.4399999999996</v>
      </c>
      <c r="H151" s="1019"/>
      <c r="I151" s="1017">
        <f t="shared" si="9"/>
        <v>7.0408487160526221</v>
      </c>
      <c r="J151" s="191"/>
      <c r="K151" s="191"/>
      <c r="L151" s="191"/>
      <c r="M151" s="191"/>
      <c r="N151" s="191"/>
      <c r="O151" s="191"/>
      <c r="P151" s="191"/>
      <c r="Q151" s="191"/>
      <c r="R151" s="191"/>
      <c r="S151" s="191"/>
      <c r="T151" s="191"/>
      <c r="U151" s="191"/>
      <c r="V151" s="191"/>
      <c r="W151" s="191"/>
      <c r="X151" s="191"/>
      <c r="Y151" s="191"/>
      <c r="Z151" s="191"/>
      <c r="AA151" s="191"/>
      <c r="AB151" s="191"/>
      <c r="AC151" s="191"/>
      <c r="AD151" s="191"/>
      <c r="AE151" s="191"/>
      <c r="AF151" s="191"/>
      <c r="AG151" s="191"/>
      <c r="AH151" s="191"/>
      <c r="AI151" s="191"/>
      <c r="AJ151" s="191"/>
      <c r="AK151" s="191"/>
      <c r="AL151" s="191"/>
      <c r="AM151" s="191"/>
      <c r="AN151" s="191"/>
      <c r="AO151" s="191"/>
      <c r="AP151" s="191"/>
      <c r="AQ151" s="191"/>
      <c r="AR151" s="191"/>
      <c r="AS151" s="191"/>
      <c r="AT151" s="191"/>
      <c r="AU151" s="191"/>
      <c r="AV151" s="191"/>
      <c r="AW151" s="191"/>
      <c r="AX151" s="191"/>
      <c r="AY151" s="191"/>
      <c r="AZ151" s="191"/>
      <c r="BA151" s="191"/>
      <c r="BB151" s="191"/>
      <c r="BC151" s="191"/>
      <c r="BD151" s="191"/>
      <c r="BE151" s="191"/>
      <c r="BF151" s="191"/>
      <c r="BG151" s="191"/>
    </row>
    <row r="152" spans="1:59">
      <c r="A152" s="985">
        <v>79</v>
      </c>
      <c r="B152" s="1021" t="s">
        <v>1090</v>
      </c>
      <c r="C152" s="1021">
        <v>11.46</v>
      </c>
      <c r="D152" s="1021"/>
      <c r="E152" s="1017">
        <f t="shared" si="8"/>
        <v>918.50000000000023</v>
      </c>
      <c r="F152" s="1018">
        <f t="shared" si="10"/>
        <v>3257.5</v>
      </c>
      <c r="G152" s="1018">
        <f t="shared" si="11"/>
        <v>3268.96</v>
      </c>
      <c r="H152" s="1019"/>
      <c r="I152" s="1017">
        <f t="shared" si="9"/>
        <v>7.1300650297664943</v>
      </c>
      <c r="J152" s="191"/>
      <c r="K152" s="191"/>
      <c r="L152" s="191"/>
      <c r="M152" s="191"/>
      <c r="N152" s="191"/>
      <c r="O152" s="191"/>
      <c r="P152" s="191"/>
      <c r="Q152" s="191"/>
      <c r="R152" s="191"/>
      <c r="S152" s="191"/>
      <c r="T152" s="191"/>
      <c r="U152" s="191"/>
      <c r="V152" s="191"/>
      <c r="W152" s="191"/>
      <c r="X152" s="191"/>
      <c r="Y152" s="191"/>
      <c r="Z152" s="191"/>
      <c r="AA152" s="191"/>
      <c r="AB152" s="191"/>
      <c r="AC152" s="191"/>
      <c r="AD152" s="191"/>
      <c r="AE152" s="191"/>
      <c r="AF152" s="191"/>
      <c r="AG152" s="191"/>
      <c r="AH152" s="191"/>
      <c r="AI152" s="191"/>
      <c r="AJ152" s="191"/>
      <c r="AK152" s="191"/>
      <c r="AL152" s="191"/>
      <c r="AM152" s="191"/>
      <c r="AN152" s="191"/>
      <c r="AO152" s="191"/>
      <c r="AP152" s="191"/>
      <c r="AQ152" s="191"/>
      <c r="AR152" s="191"/>
      <c r="AS152" s="191"/>
      <c r="AT152" s="191"/>
      <c r="AU152" s="191"/>
      <c r="AV152" s="191"/>
      <c r="AW152" s="191"/>
      <c r="AX152" s="191"/>
      <c r="AY152" s="191"/>
      <c r="AZ152" s="191"/>
      <c r="BA152" s="191"/>
      <c r="BB152" s="191"/>
      <c r="BC152" s="191"/>
      <c r="BD152" s="191"/>
      <c r="BE152" s="191"/>
      <c r="BF152" s="191"/>
      <c r="BG152" s="191"/>
    </row>
    <row r="153" spans="1:59">
      <c r="A153" s="985"/>
      <c r="B153" s="1021" t="s">
        <v>1094</v>
      </c>
      <c r="C153" s="1021">
        <v>0.48</v>
      </c>
      <c r="D153" s="1021"/>
      <c r="E153" s="1017">
        <f t="shared" si="8"/>
        <v>918.98000000000025</v>
      </c>
      <c r="F153" s="1018">
        <f t="shared" si="10"/>
        <v>3257.0199999999995</v>
      </c>
      <c r="G153" s="1018">
        <f t="shared" si="11"/>
        <v>3257.5</v>
      </c>
      <c r="H153" s="1019"/>
      <c r="I153" s="1017">
        <f t="shared" si="9"/>
        <v>7.1338018387178606</v>
      </c>
      <c r="J153" s="191"/>
      <c r="K153" s="191"/>
      <c r="L153" s="191"/>
      <c r="M153" s="191"/>
      <c r="N153" s="191"/>
      <c r="O153" s="191"/>
      <c r="P153" s="191"/>
      <c r="Q153" s="191"/>
      <c r="R153" s="191"/>
      <c r="S153" s="191"/>
      <c r="T153" s="191"/>
      <c r="U153" s="191"/>
      <c r="V153" s="191"/>
      <c r="W153" s="191"/>
      <c r="X153" s="191"/>
      <c r="Y153" s="191"/>
      <c r="Z153" s="191"/>
      <c r="AA153" s="191"/>
      <c r="AB153" s="191"/>
      <c r="AC153" s="191"/>
      <c r="AD153" s="191"/>
      <c r="AE153" s="191"/>
      <c r="AF153" s="191"/>
      <c r="AG153" s="191"/>
      <c r="AH153" s="191"/>
      <c r="AI153" s="191"/>
      <c r="AJ153" s="191"/>
      <c r="AK153" s="191"/>
      <c r="AL153" s="191"/>
      <c r="AM153" s="191"/>
      <c r="AN153" s="191"/>
      <c r="AO153" s="191"/>
      <c r="AP153" s="191"/>
      <c r="AQ153" s="191"/>
      <c r="AR153" s="191"/>
      <c r="AS153" s="191"/>
      <c r="AT153" s="191"/>
      <c r="AU153" s="191"/>
      <c r="AV153" s="191"/>
      <c r="AW153" s="191"/>
      <c r="AX153" s="191"/>
      <c r="AY153" s="191"/>
      <c r="AZ153" s="191"/>
      <c r="BA153" s="191"/>
      <c r="BB153" s="191"/>
      <c r="BC153" s="191"/>
      <c r="BD153" s="191"/>
      <c r="BE153" s="191"/>
      <c r="BF153" s="191"/>
      <c r="BG153" s="191"/>
    </row>
    <row r="154" spans="1:59">
      <c r="A154" s="985">
        <v>80</v>
      </c>
      <c r="B154" s="1021" t="s">
        <v>1090</v>
      </c>
      <c r="C154" s="1021">
        <v>11.28</v>
      </c>
      <c r="D154" s="1021"/>
      <c r="E154" s="1017">
        <f t="shared" si="8"/>
        <v>930.26000000000022</v>
      </c>
      <c r="F154" s="1018">
        <f t="shared" si="10"/>
        <v>3245.74</v>
      </c>
      <c r="G154" s="1018">
        <f t="shared" si="11"/>
        <v>3257.0199999999995</v>
      </c>
      <c r="H154" s="1019"/>
      <c r="I154" s="1017">
        <f t="shared" si="9"/>
        <v>7.2216168490749704</v>
      </c>
      <c r="J154" s="191"/>
      <c r="K154" s="191"/>
      <c r="L154" s="191"/>
      <c r="M154" s="191"/>
      <c r="N154" s="191"/>
      <c r="O154" s="191"/>
      <c r="P154" s="191"/>
      <c r="Q154" s="191"/>
      <c r="R154" s="191"/>
      <c r="S154" s="191"/>
      <c r="T154" s="191"/>
      <c r="U154" s="191"/>
      <c r="V154" s="191"/>
      <c r="W154" s="191"/>
      <c r="X154" s="191"/>
      <c r="Y154" s="191"/>
      <c r="Z154" s="191"/>
      <c r="AA154" s="191"/>
      <c r="AB154" s="191"/>
      <c r="AC154" s="191"/>
      <c r="AD154" s="191"/>
      <c r="AE154" s="191"/>
      <c r="AF154" s="191"/>
      <c r="AG154" s="191"/>
      <c r="AH154" s="191"/>
      <c r="AI154" s="191"/>
      <c r="AJ154" s="191"/>
      <c r="AK154" s="191"/>
      <c r="AL154" s="191"/>
      <c r="AM154" s="191"/>
      <c r="AN154" s="191"/>
      <c r="AO154" s="191"/>
      <c r="AP154" s="191"/>
      <c r="AQ154" s="191"/>
      <c r="AR154" s="191"/>
      <c r="AS154" s="191"/>
      <c r="AT154" s="191"/>
      <c r="AU154" s="191"/>
      <c r="AV154" s="191"/>
      <c r="AW154" s="191"/>
      <c r="AX154" s="191"/>
      <c r="AY154" s="191"/>
      <c r="AZ154" s="191"/>
      <c r="BA154" s="191"/>
      <c r="BB154" s="191"/>
      <c r="BC154" s="191"/>
      <c r="BD154" s="191"/>
      <c r="BE154" s="191"/>
      <c r="BF154" s="191"/>
      <c r="BG154" s="191"/>
    </row>
    <row r="155" spans="1:59">
      <c r="A155" s="985">
        <v>81</v>
      </c>
      <c r="B155" s="1021" t="s">
        <v>1090</v>
      </c>
      <c r="C155" s="1021">
        <v>11.25</v>
      </c>
      <c r="D155" s="1021"/>
      <c r="E155" s="1017">
        <f t="shared" si="8"/>
        <v>941.51000000000022</v>
      </c>
      <c r="F155" s="1018">
        <f t="shared" si="10"/>
        <v>3234.49</v>
      </c>
      <c r="G155" s="1018">
        <f t="shared" si="11"/>
        <v>3245.74</v>
      </c>
      <c r="H155" s="1019"/>
      <c r="I155" s="1017">
        <f t="shared" si="9"/>
        <v>7.3091983088726193</v>
      </c>
      <c r="J155" s="191"/>
      <c r="K155" s="191"/>
      <c r="L155" s="191"/>
      <c r="M155" s="191"/>
      <c r="N155" s="191"/>
      <c r="O155" s="191"/>
      <c r="P155" s="191"/>
      <c r="Q155" s="191"/>
      <c r="R155" s="191"/>
      <c r="S155" s="191"/>
      <c r="T155" s="191"/>
      <c r="U155" s="191"/>
      <c r="V155" s="191"/>
      <c r="W155" s="191"/>
      <c r="X155" s="191"/>
      <c r="Y155" s="191"/>
      <c r="Z155" s="191"/>
      <c r="AA155" s="191"/>
      <c r="AB155" s="191"/>
      <c r="AC155" s="191"/>
      <c r="AD155" s="191"/>
      <c r="AE155" s="191"/>
      <c r="AF155" s="191"/>
      <c r="AG155" s="191"/>
      <c r="AH155" s="191"/>
      <c r="AI155" s="191"/>
      <c r="AJ155" s="191"/>
      <c r="AK155" s="191"/>
      <c r="AL155" s="191"/>
      <c r="AM155" s="191"/>
      <c r="AN155" s="191"/>
      <c r="AO155" s="191"/>
      <c r="AP155" s="191"/>
      <c r="AQ155" s="191"/>
      <c r="AR155" s="191"/>
      <c r="AS155" s="191"/>
      <c r="AT155" s="191"/>
      <c r="AU155" s="191"/>
      <c r="AV155" s="191"/>
      <c r="AW155" s="191"/>
      <c r="AX155" s="191"/>
      <c r="AY155" s="191"/>
      <c r="AZ155" s="191"/>
      <c r="BA155" s="191"/>
      <c r="BB155" s="191"/>
      <c r="BC155" s="191"/>
      <c r="BD155" s="191"/>
      <c r="BE155" s="191"/>
      <c r="BF155" s="191"/>
      <c r="BG155" s="191"/>
    </row>
    <row r="156" spans="1:59">
      <c r="A156" s="985">
        <v>82</v>
      </c>
      <c r="B156" s="1021" t="s">
        <v>1090</v>
      </c>
      <c r="C156" s="1021">
        <v>11.38</v>
      </c>
      <c r="D156" s="1021"/>
      <c r="E156" s="1017">
        <f t="shared" si="8"/>
        <v>952.89000000000021</v>
      </c>
      <c r="F156" s="1018">
        <f t="shared" si="10"/>
        <v>3223.1099999999997</v>
      </c>
      <c r="G156" s="1018">
        <f t="shared" si="11"/>
        <v>3234.49</v>
      </c>
      <c r="H156" s="1019"/>
      <c r="I156" s="1017">
        <f t="shared" si="9"/>
        <v>7.3977918210945974</v>
      </c>
      <c r="J156" s="191"/>
      <c r="K156" s="191"/>
      <c r="L156" s="191"/>
      <c r="M156" s="191"/>
      <c r="N156" s="191"/>
      <c r="O156" s="191"/>
      <c r="P156" s="191"/>
      <c r="Q156" s="191"/>
      <c r="R156" s="191"/>
      <c r="S156" s="191"/>
      <c r="T156" s="191"/>
      <c r="U156" s="191"/>
      <c r="V156" s="191"/>
      <c r="W156" s="191"/>
      <c r="X156" s="191"/>
      <c r="Y156" s="191"/>
      <c r="Z156" s="191"/>
      <c r="AA156" s="191"/>
      <c r="AB156" s="191"/>
      <c r="AC156" s="191"/>
      <c r="AD156" s="191"/>
      <c r="AE156" s="191"/>
      <c r="AF156" s="191"/>
      <c r="AG156" s="191"/>
      <c r="AH156" s="191"/>
      <c r="AI156" s="191"/>
      <c r="AJ156" s="191"/>
      <c r="AK156" s="191"/>
      <c r="AL156" s="191"/>
      <c r="AM156" s="191"/>
      <c r="AN156" s="191"/>
      <c r="AO156" s="191"/>
      <c r="AP156" s="191"/>
      <c r="AQ156" s="191"/>
      <c r="AR156" s="191"/>
      <c r="AS156" s="191"/>
      <c r="AT156" s="191"/>
      <c r="AU156" s="191"/>
      <c r="AV156" s="191"/>
      <c r="AW156" s="191"/>
      <c r="AX156" s="191"/>
      <c r="AY156" s="191"/>
      <c r="AZ156" s="191"/>
      <c r="BA156" s="191"/>
      <c r="BB156" s="191"/>
      <c r="BC156" s="191"/>
      <c r="BD156" s="191"/>
      <c r="BE156" s="191"/>
      <c r="BF156" s="191"/>
      <c r="BG156" s="191"/>
    </row>
    <row r="157" spans="1:59">
      <c r="A157" s="985"/>
      <c r="B157" s="1021" t="s">
        <v>1093</v>
      </c>
      <c r="C157" s="1021">
        <v>0.46</v>
      </c>
      <c r="D157" s="1021"/>
      <c r="E157" s="1017">
        <f t="shared" si="8"/>
        <v>953.35000000000025</v>
      </c>
      <c r="F157" s="1018">
        <f t="shared" si="10"/>
        <v>3222.6499999999996</v>
      </c>
      <c r="G157" s="1018">
        <f t="shared" si="11"/>
        <v>3223.1099999999997</v>
      </c>
      <c r="H157" s="1019"/>
      <c r="I157" s="1017">
        <f t="shared" si="9"/>
        <v>7.4013729296729904</v>
      </c>
      <c r="J157" s="191"/>
      <c r="K157" s="191"/>
      <c r="L157" s="191"/>
      <c r="M157" s="191"/>
      <c r="N157" s="191"/>
      <c r="O157" s="191"/>
      <c r="P157" s="191"/>
      <c r="Q157" s="191"/>
      <c r="R157" s="191"/>
      <c r="S157" s="191"/>
      <c r="T157" s="191"/>
      <c r="U157" s="191"/>
      <c r="V157" s="191"/>
      <c r="W157" s="191"/>
      <c r="X157" s="191"/>
      <c r="Y157" s="191"/>
      <c r="Z157" s="191"/>
      <c r="AA157" s="191"/>
      <c r="AB157" s="191"/>
      <c r="AC157" s="191"/>
      <c r="AD157" s="191"/>
      <c r="AE157" s="191"/>
      <c r="AF157" s="191"/>
      <c r="AG157" s="191"/>
      <c r="AH157" s="191"/>
      <c r="AI157" s="191"/>
      <c r="AJ157" s="191"/>
      <c r="AK157" s="191"/>
      <c r="AL157" s="191"/>
      <c r="AM157" s="191"/>
      <c r="AN157" s="191"/>
      <c r="AO157" s="191"/>
      <c r="AP157" s="191"/>
      <c r="AQ157" s="191"/>
      <c r="AR157" s="191"/>
      <c r="AS157" s="191"/>
      <c r="AT157" s="191"/>
      <c r="AU157" s="191"/>
      <c r="AV157" s="191"/>
      <c r="AW157" s="191"/>
      <c r="AX157" s="191"/>
      <c r="AY157" s="191"/>
      <c r="AZ157" s="191"/>
      <c r="BA157" s="191"/>
      <c r="BB157" s="191"/>
      <c r="BC157" s="191"/>
      <c r="BD157" s="191"/>
      <c r="BE157" s="191"/>
      <c r="BF157" s="191"/>
      <c r="BG157" s="191"/>
    </row>
    <row r="158" spans="1:59">
      <c r="A158" s="985">
        <v>83</v>
      </c>
      <c r="B158" s="1021" t="s">
        <v>1090</v>
      </c>
      <c r="C158" s="1021">
        <v>11.58</v>
      </c>
      <c r="D158" s="1021"/>
      <c r="E158" s="1017">
        <f t="shared" si="8"/>
        <v>964.93000000000029</v>
      </c>
      <c r="F158" s="1018">
        <f t="shared" si="10"/>
        <v>3211.0699999999997</v>
      </c>
      <c r="G158" s="1018">
        <f t="shared" si="11"/>
        <v>3222.6499999999996</v>
      </c>
      <c r="H158" s="1019"/>
      <c r="I158" s="1017">
        <f t="shared" si="9"/>
        <v>7.4915234456247042</v>
      </c>
      <c r="J158" s="191"/>
      <c r="K158" s="191"/>
      <c r="L158" s="191"/>
      <c r="M158" s="191"/>
      <c r="N158" s="191"/>
      <c r="O158" s="191"/>
      <c r="P158" s="191"/>
      <c r="Q158" s="191"/>
      <c r="R158" s="191"/>
      <c r="S158" s="191"/>
      <c r="T158" s="191"/>
      <c r="U158" s="191"/>
      <c r="V158" s="191"/>
      <c r="W158" s="191"/>
      <c r="X158" s="191"/>
      <c r="Y158" s="191"/>
      <c r="Z158" s="191"/>
      <c r="AA158" s="191"/>
      <c r="AB158" s="191"/>
      <c r="AC158" s="191"/>
      <c r="AD158" s="191"/>
      <c r="AE158" s="191"/>
      <c r="AF158" s="191"/>
      <c r="AG158" s="191"/>
      <c r="AH158" s="191"/>
      <c r="AI158" s="191"/>
      <c r="AJ158" s="191"/>
      <c r="AK158" s="191"/>
      <c r="AL158" s="191"/>
      <c r="AM158" s="191"/>
      <c r="AN158" s="191"/>
      <c r="AO158" s="191"/>
      <c r="AP158" s="191"/>
      <c r="AQ158" s="191"/>
      <c r="AR158" s="191"/>
      <c r="AS158" s="191"/>
      <c r="AT158" s="191"/>
      <c r="AU158" s="191"/>
      <c r="AV158" s="191"/>
      <c r="AW158" s="191"/>
      <c r="AX158" s="191"/>
      <c r="AY158" s="191"/>
      <c r="AZ158" s="191"/>
      <c r="BA158" s="191"/>
      <c r="BB158" s="191"/>
      <c r="BC158" s="191"/>
      <c r="BD158" s="191"/>
      <c r="BE158" s="191"/>
      <c r="BF158" s="191"/>
      <c r="BG158" s="191"/>
    </row>
    <row r="159" spans="1:59">
      <c r="A159" s="985">
        <v>84</v>
      </c>
      <c r="B159" s="1021" t="s">
        <v>1090</v>
      </c>
      <c r="C159" s="1021">
        <v>11.29</v>
      </c>
      <c r="D159" s="1021"/>
      <c r="E159" s="1017">
        <f t="shared" si="8"/>
        <v>976.22000000000025</v>
      </c>
      <c r="F159" s="1018">
        <f t="shared" si="10"/>
        <v>3199.7799999999997</v>
      </c>
      <c r="G159" s="1018">
        <f t="shared" si="11"/>
        <v>3211.0699999999997</v>
      </c>
      <c r="H159" s="1019"/>
      <c r="I159" s="1017">
        <f t="shared" si="9"/>
        <v>7.5794163061683006</v>
      </c>
      <c r="J159" s="191"/>
      <c r="K159" s="191"/>
      <c r="L159" s="191"/>
      <c r="M159" s="191"/>
      <c r="N159" s="191"/>
      <c r="O159" s="191"/>
      <c r="P159" s="191"/>
      <c r="Q159" s="191"/>
      <c r="R159" s="191"/>
      <c r="S159" s="191"/>
      <c r="T159" s="191"/>
      <c r="U159" s="191"/>
      <c r="V159" s="191"/>
      <c r="W159" s="191"/>
      <c r="X159" s="191"/>
      <c r="Y159" s="191"/>
      <c r="Z159" s="191"/>
      <c r="AA159" s="191"/>
      <c r="AB159" s="191"/>
      <c r="AC159" s="191"/>
      <c r="AD159" s="191"/>
      <c r="AE159" s="191"/>
      <c r="AF159" s="191"/>
      <c r="AG159" s="191"/>
      <c r="AH159" s="191"/>
      <c r="AI159" s="191"/>
      <c r="AJ159" s="191"/>
      <c r="AK159" s="191"/>
      <c r="AL159" s="191"/>
      <c r="AM159" s="191"/>
      <c r="AN159" s="191"/>
      <c r="AO159" s="191"/>
      <c r="AP159" s="191"/>
      <c r="AQ159" s="191"/>
      <c r="AR159" s="191"/>
      <c r="AS159" s="191"/>
      <c r="AT159" s="191"/>
      <c r="AU159" s="191"/>
      <c r="AV159" s="191"/>
      <c r="AW159" s="191"/>
      <c r="AX159" s="191"/>
      <c r="AY159" s="191"/>
      <c r="AZ159" s="191"/>
      <c r="BA159" s="191"/>
      <c r="BB159" s="191"/>
      <c r="BC159" s="191"/>
      <c r="BD159" s="191"/>
      <c r="BE159" s="191"/>
      <c r="BF159" s="191"/>
      <c r="BG159" s="191"/>
    </row>
    <row r="160" spans="1:59">
      <c r="A160" s="985">
        <v>85</v>
      </c>
      <c r="B160" s="1021" t="s">
        <v>1090</v>
      </c>
      <c r="C160" s="1021">
        <v>11.44</v>
      </c>
      <c r="D160" s="1021"/>
      <c r="E160" s="1017">
        <f t="shared" si="8"/>
        <v>987.66000000000031</v>
      </c>
      <c r="F160" s="1018">
        <f t="shared" si="10"/>
        <v>3188.3399999999997</v>
      </c>
      <c r="G160" s="1018">
        <f t="shared" si="11"/>
        <v>3199.7799999999997</v>
      </c>
      <c r="H160" s="1019"/>
      <c r="I160" s="1017">
        <f t="shared" si="9"/>
        <v>7.6684769195091995</v>
      </c>
      <c r="J160" s="191"/>
      <c r="K160" s="191"/>
      <c r="L160" s="191"/>
      <c r="M160" s="191"/>
      <c r="N160" s="191"/>
      <c r="O160" s="191"/>
      <c r="P160" s="191"/>
      <c r="Q160" s="191"/>
      <c r="R160" s="191"/>
      <c r="S160" s="191"/>
      <c r="T160" s="191"/>
      <c r="U160" s="191"/>
      <c r="V160" s="191"/>
      <c r="W160" s="191"/>
      <c r="X160" s="191"/>
      <c r="Y160" s="191"/>
      <c r="Z160" s="191"/>
      <c r="AA160" s="191"/>
      <c r="AB160" s="191"/>
      <c r="AC160" s="191"/>
      <c r="AD160" s="191"/>
      <c r="AE160" s="191"/>
      <c r="AF160" s="191"/>
      <c r="AG160" s="191"/>
      <c r="AH160" s="191"/>
      <c r="AI160" s="191"/>
      <c r="AJ160" s="191"/>
      <c r="AK160" s="191"/>
      <c r="AL160" s="191"/>
      <c r="AM160" s="191"/>
      <c r="AN160" s="191"/>
      <c r="AO160" s="191"/>
      <c r="AP160" s="191"/>
      <c r="AQ160" s="191"/>
      <c r="AR160" s="191"/>
      <c r="AS160" s="191"/>
      <c r="AT160" s="191"/>
      <c r="AU160" s="191"/>
      <c r="AV160" s="191"/>
      <c r="AW160" s="191"/>
      <c r="AX160" s="191"/>
      <c r="AY160" s="191"/>
      <c r="AZ160" s="191"/>
      <c r="BA160" s="191"/>
      <c r="BB160" s="191"/>
      <c r="BC160" s="191"/>
      <c r="BD160" s="191"/>
      <c r="BE160" s="191"/>
      <c r="BF160" s="191"/>
      <c r="BG160" s="191"/>
    </row>
    <row r="161" spans="1:59">
      <c r="A161" s="985"/>
      <c r="B161" s="1021" t="s">
        <v>1094</v>
      </c>
      <c r="C161" s="1021">
        <v>0.48</v>
      </c>
      <c r="D161" s="1021"/>
      <c r="E161" s="1017">
        <f t="shared" si="8"/>
        <v>988.14000000000033</v>
      </c>
      <c r="F161" s="1018">
        <f t="shared" si="10"/>
        <v>3187.8599999999997</v>
      </c>
      <c r="G161" s="1018">
        <f t="shared" si="11"/>
        <v>3188.3399999999997</v>
      </c>
      <c r="H161" s="1019"/>
      <c r="I161" s="1017">
        <f t="shared" si="9"/>
        <v>7.6722137284605658</v>
      </c>
      <c r="J161" s="191"/>
      <c r="K161" s="191"/>
      <c r="L161" s="191"/>
      <c r="M161" s="191"/>
      <c r="N161" s="191"/>
      <c r="O161" s="191"/>
      <c r="P161" s="191"/>
      <c r="Q161" s="191"/>
      <c r="R161" s="191"/>
      <c r="S161" s="191"/>
      <c r="T161" s="191"/>
      <c r="U161" s="191"/>
      <c r="V161" s="191"/>
      <c r="W161" s="191"/>
      <c r="X161" s="191"/>
      <c r="Y161" s="191"/>
      <c r="Z161" s="191"/>
      <c r="AA161" s="191"/>
      <c r="AB161" s="191"/>
      <c r="AC161" s="191"/>
      <c r="AD161" s="191"/>
      <c r="AE161" s="191"/>
      <c r="AF161" s="191"/>
      <c r="AG161" s="191"/>
      <c r="AH161" s="191"/>
      <c r="AI161" s="191"/>
      <c r="AJ161" s="191"/>
      <c r="AK161" s="191"/>
      <c r="AL161" s="191"/>
      <c r="AM161" s="191"/>
      <c r="AN161" s="191"/>
      <c r="AO161" s="191"/>
      <c r="AP161" s="191"/>
      <c r="AQ161" s="191"/>
      <c r="AR161" s="191"/>
      <c r="AS161" s="191"/>
      <c r="AT161" s="191"/>
      <c r="AU161" s="191"/>
      <c r="AV161" s="191"/>
      <c r="AW161" s="191"/>
      <c r="AX161" s="191"/>
      <c r="AY161" s="191"/>
      <c r="AZ161" s="191"/>
      <c r="BA161" s="191"/>
      <c r="BB161" s="191"/>
      <c r="BC161" s="191"/>
      <c r="BD161" s="191"/>
      <c r="BE161" s="191"/>
      <c r="BF161" s="191"/>
      <c r="BG161" s="191"/>
    </row>
    <row r="162" spans="1:59">
      <c r="A162" s="985">
        <v>86</v>
      </c>
      <c r="B162" s="1021" t="s">
        <v>1090</v>
      </c>
      <c r="C162" s="1021">
        <v>11.43</v>
      </c>
      <c r="D162" s="1021"/>
      <c r="E162" s="1017">
        <f t="shared" si="8"/>
        <v>999.57000000000028</v>
      </c>
      <c r="F162" s="1018">
        <f t="shared" si="10"/>
        <v>3176.43</v>
      </c>
      <c r="G162" s="1018">
        <f t="shared" si="11"/>
        <v>3187.8599999999997</v>
      </c>
      <c r="H162" s="1019"/>
      <c r="I162" s="1017">
        <f t="shared" si="9"/>
        <v>7.7611964916149772</v>
      </c>
      <c r="J162" s="191"/>
      <c r="K162" s="191"/>
      <c r="L162" s="191"/>
      <c r="M162" s="191"/>
      <c r="N162" s="191"/>
      <c r="O162" s="191"/>
      <c r="P162" s="191"/>
      <c r="Q162" s="191"/>
      <c r="R162" s="191"/>
      <c r="S162" s="191"/>
      <c r="T162" s="191"/>
      <c r="U162" s="191"/>
      <c r="V162" s="191"/>
      <c r="W162" s="191"/>
      <c r="X162" s="191"/>
      <c r="Y162" s="191"/>
      <c r="Z162" s="191"/>
      <c r="AA162" s="191"/>
      <c r="AB162" s="191"/>
      <c r="AC162" s="191"/>
      <c r="AD162" s="191"/>
      <c r="AE162" s="191"/>
      <c r="AF162" s="191"/>
      <c r="AG162" s="191"/>
      <c r="AH162" s="191"/>
      <c r="AI162" s="191"/>
      <c r="AJ162" s="191"/>
      <c r="AK162" s="191"/>
      <c r="AL162" s="191"/>
      <c r="AM162" s="191"/>
      <c r="AN162" s="191"/>
      <c r="AO162" s="191"/>
      <c r="AP162" s="191"/>
      <c r="AQ162" s="191"/>
      <c r="AR162" s="191"/>
      <c r="AS162" s="191"/>
      <c r="AT162" s="191"/>
      <c r="AU162" s="191"/>
      <c r="AV162" s="191"/>
      <c r="AW162" s="191"/>
      <c r="AX162" s="191"/>
      <c r="AY162" s="191"/>
      <c r="AZ162" s="191"/>
      <c r="BA162" s="191"/>
      <c r="BB162" s="191"/>
      <c r="BC162" s="191"/>
      <c r="BD162" s="191"/>
      <c r="BE162" s="191"/>
      <c r="BF162" s="191"/>
      <c r="BG162" s="191"/>
    </row>
    <row r="163" spans="1:59">
      <c r="A163" s="985">
        <v>87</v>
      </c>
      <c r="B163" s="1021" t="s">
        <v>1090</v>
      </c>
      <c r="C163" s="1021">
        <v>11.29</v>
      </c>
      <c r="D163" s="1021"/>
      <c r="E163" s="1017">
        <f t="shared" si="8"/>
        <v>1010.8600000000002</v>
      </c>
      <c r="F163" s="1018">
        <f t="shared" si="10"/>
        <v>3165.14</v>
      </c>
      <c r="G163" s="1018">
        <f t="shared" si="11"/>
        <v>3176.43</v>
      </c>
      <c r="H163" s="1019"/>
      <c r="I163" s="1017">
        <f t="shared" si="9"/>
        <v>7.8490893521585736</v>
      </c>
      <c r="J163" s="191"/>
      <c r="K163" s="191"/>
      <c r="L163" s="191"/>
      <c r="M163" s="191"/>
      <c r="N163" s="191"/>
      <c r="O163" s="191"/>
      <c r="P163" s="191"/>
      <c r="Q163" s="191"/>
      <c r="R163" s="191"/>
      <c r="S163" s="191"/>
      <c r="T163" s="191"/>
      <c r="U163" s="191"/>
      <c r="V163" s="191"/>
      <c r="W163" s="191"/>
      <c r="X163" s="191"/>
      <c r="Y163" s="191"/>
      <c r="Z163" s="191"/>
      <c r="AA163" s="191"/>
      <c r="AB163" s="191"/>
      <c r="AC163" s="191"/>
      <c r="AD163" s="191"/>
      <c r="AE163" s="191"/>
      <c r="AF163" s="191"/>
      <c r="AG163" s="191"/>
      <c r="AH163" s="191"/>
      <c r="AI163" s="191"/>
      <c r="AJ163" s="191"/>
      <c r="AK163" s="191"/>
      <c r="AL163" s="191"/>
      <c r="AM163" s="191"/>
      <c r="AN163" s="191"/>
      <c r="AO163" s="191"/>
      <c r="AP163" s="191"/>
      <c r="AQ163" s="191"/>
      <c r="AR163" s="191"/>
      <c r="AS163" s="191"/>
      <c r="AT163" s="191"/>
      <c r="AU163" s="191"/>
      <c r="AV163" s="191"/>
      <c r="AW163" s="191"/>
      <c r="AX163" s="191"/>
      <c r="AY163" s="191"/>
      <c r="AZ163" s="191"/>
      <c r="BA163" s="191"/>
      <c r="BB163" s="191"/>
      <c r="BC163" s="191"/>
      <c r="BD163" s="191"/>
      <c r="BE163" s="191"/>
      <c r="BF163" s="191"/>
      <c r="BG163" s="191"/>
    </row>
    <row r="164" spans="1:59">
      <c r="A164" s="985">
        <v>88</v>
      </c>
      <c r="B164" s="1021" t="s">
        <v>1090</v>
      </c>
      <c r="C164" s="1021">
        <v>11.4</v>
      </c>
      <c r="D164" s="1021"/>
      <c r="E164" s="1017">
        <f t="shared" si="8"/>
        <v>1022.2600000000002</v>
      </c>
      <c r="F164" s="1018">
        <f t="shared" si="10"/>
        <v>3153.74</v>
      </c>
      <c r="G164" s="1018">
        <f t="shared" si="11"/>
        <v>3165.14</v>
      </c>
      <c r="H164" s="1019"/>
      <c r="I164" s="1017">
        <f t="shared" si="9"/>
        <v>7.937838564753525</v>
      </c>
      <c r="J164" s="191"/>
      <c r="K164" s="191"/>
      <c r="L164" s="191"/>
      <c r="M164" s="191"/>
      <c r="N164" s="191"/>
      <c r="O164" s="191"/>
      <c r="P164" s="191"/>
      <c r="Q164" s="191"/>
      <c r="R164" s="191"/>
      <c r="S164" s="191"/>
      <c r="T164" s="191"/>
      <c r="U164" s="191"/>
      <c r="V164" s="191"/>
      <c r="W164" s="191"/>
      <c r="X164" s="191"/>
      <c r="Y164" s="191"/>
      <c r="Z164" s="191"/>
      <c r="AA164" s="191"/>
      <c r="AB164" s="191"/>
      <c r="AC164" s="191"/>
      <c r="AD164" s="191"/>
      <c r="AE164" s="191"/>
      <c r="AF164" s="191"/>
      <c r="AG164" s="191"/>
      <c r="AH164" s="191"/>
      <c r="AI164" s="191"/>
      <c r="AJ164" s="191"/>
      <c r="AK164" s="191"/>
      <c r="AL164" s="191"/>
      <c r="AM164" s="191"/>
      <c r="AN164" s="191"/>
      <c r="AO164" s="191"/>
      <c r="AP164" s="191"/>
      <c r="AQ164" s="191"/>
      <c r="AR164" s="191"/>
      <c r="AS164" s="191"/>
      <c r="AT164" s="191"/>
      <c r="AU164" s="191"/>
      <c r="AV164" s="191"/>
      <c r="AW164" s="191"/>
      <c r="AX164" s="191"/>
      <c r="AY164" s="191"/>
      <c r="AZ164" s="191"/>
      <c r="BA164" s="191"/>
      <c r="BB164" s="191"/>
      <c r="BC164" s="191"/>
      <c r="BD164" s="191"/>
      <c r="BE164" s="191"/>
      <c r="BF164" s="191"/>
      <c r="BG164" s="191"/>
    </row>
    <row r="165" spans="1:59">
      <c r="A165" s="985"/>
      <c r="B165" s="1021" t="s">
        <v>1093</v>
      </c>
      <c r="C165" s="1021">
        <v>0.46</v>
      </c>
      <c r="D165" s="1021"/>
      <c r="E165" s="1017">
        <f t="shared" si="8"/>
        <v>1022.7200000000003</v>
      </c>
      <c r="F165" s="1018">
        <f t="shared" si="10"/>
        <v>3153.2799999999997</v>
      </c>
      <c r="G165" s="1018">
        <f t="shared" si="11"/>
        <v>3153.74</v>
      </c>
      <c r="H165" s="1019"/>
      <c r="I165" s="1017">
        <f t="shared" si="9"/>
        <v>7.941419673331918</v>
      </c>
      <c r="J165" s="191"/>
      <c r="K165" s="191"/>
      <c r="L165" s="191"/>
      <c r="M165" s="191"/>
      <c r="N165" s="191"/>
      <c r="O165" s="191"/>
      <c r="P165" s="191"/>
      <c r="Q165" s="191"/>
      <c r="R165" s="191"/>
      <c r="S165" s="191"/>
      <c r="T165" s="191"/>
      <c r="U165" s="191"/>
      <c r="V165" s="191"/>
      <c r="W165" s="191"/>
      <c r="X165" s="191"/>
      <c r="Y165" s="191"/>
      <c r="Z165" s="191"/>
      <c r="AA165" s="191"/>
      <c r="AB165" s="191"/>
      <c r="AC165" s="191"/>
      <c r="AD165" s="191"/>
      <c r="AE165" s="191"/>
      <c r="AF165" s="191"/>
      <c r="AG165" s="191"/>
      <c r="AH165" s="191"/>
      <c r="AI165" s="191"/>
      <c r="AJ165" s="191"/>
      <c r="AK165" s="191"/>
      <c r="AL165" s="191"/>
      <c r="AM165" s="191"/>
      <c r="AN165" s="191"/>
      <c r="AO165" s="191"/>
      <c r="AP165" s="191"/>
      <c r="AQ165" s="191"/>
      <c r="AR165" s="191"/>
      <c r="AS165" s="191"/>
      <c r="AT165" s="191"/>
      <c r="AU165" s="191"/>
      <c r="AV165" s="191"/>
      <c r="AW165" s="191"/>
      <c r="AX165" s="191"/>
      <c r="AY165" s="191"/>
      <c r="AZ165" s="191"/>
      <c r="BA165" s="191"/>
      <c r="BB165" s="191"/>
      <c r="BC165" s="191"/>
      <c r="BD165" s="191"/>
      <c r="BE165" s="191"/>
      <c r="BF165" s="191"/>
      <c r="BG165" s="191"/>
    </row>
    <row r="166" spans="1:59">
      <c r="A166" s="985">
        <v>89</v>
      </c>
      <c r="B166" s="1021" t="s">
        <v>1090</v>
      </c>
      <c r="C166" s="1021">
        <v>11.49</v>
      </c>
      <c r="D166" s="1021"/>
      <c r="E166" s="1017">
        <f t="shared" si="8"/>
        <v>1034.2100000000003</v>
      </c>
      <c r="F166" s="1018">
        <f t="shared" si="10"/>
        <v>3141.79</v>
      </c>
      <c r="G166" s="1018">
        <f t="shared" si="11"/>
        <v>3153.2799999999997</v>
      </c>
      <c r="H166" s="1019"/>
      <c r="I166" s="1017">
        <f t="shared" si="9"/>
        <v>8.0308695376052501</v>
      </c>
      <c r="J166" s="191"/>
      <c r="K166" s="191"/>
      <c r="L166" s="191"/>
      <c r="M166" s="191"/>
      <c r="N166" s="191"/>
      <c r="O166" s="191"/>
      <c r="P166" s="191"/>
      <c r="Q166" s="191"/>
      <c r="R166" s="191"/>
      <c r="S166" s="191"/>
      <c r="T166" s="191"/>
      <c r="U166" s="191"/>
      <c r="V166" s="191"/>
      <c r="W166" s="191"/>
      <c r="X166" s="191"/>
      <c r="Y166" s="191"/>
      <c r="Z166" s="191"/>
      <c r="AA166" s="191"/>
      <c r="AB166" s="191"/>
      <c r="AC166" s="191"/>
      <c r="AD166" s="191"/>
      <c r="AE166" s="191"/>
      <c r="AF166" s="191"/>
      <c r="AG166" s="191"/>
      <c r="AH166" s="191"/>
      <c r="AI166" s="191"/>
      <c r="AJ166" s="191"/>
      <c r="AK166" s="191"/>
      <c r="AL166" s="191"/>
      <c r="AM166" s="191"/>
      <c r="AN166" s="191"/>
      <c r="AO166" s="191"/>
      <c r="AP166" s="191"/>
      <c r="AQ166" s="191"/>
      <c r="AR166" s="191"/>
      <c r="AS166" s="191"/>
      <c r="AT166" s="191"/>
      <c r="AU166" s="191"/>
      <c r="AV166" s="191"/>
      <c r="AW166" s="191"/>
      <c r="AX166" s="191"/>
      <c r="AY166" s="191"/>
      <c r="AZ166" s="191"/>
      <c r="BA166" s="191"/>
      <c r="BB166" s="191"/>
      <c r="BC166" s="191"/>
      <c r="BD166" s="191"/>
      <c r="BE166" s="191"/>
      <c r="BF166" s="191"/>
      <c r="BG166" s="191"/>
    </row>
    <row r="167" spans="1:59">
      <c r="A167" s="985">
        <v>90</v>
      </c>
      <c r="B167" s="1021" t="s">
        <v>1090</v>
      </c>
      <c r="C167" s="1021">
        <v>11.47</v>
      </c>
      <c r="D167" s="1021"/>
      <c r="E167" s="1017">
        <f t="shared" si="8"/>
        <v>1045.6800000000003</v>
      </c>
      <c r="F167" s="1018">
        <f t="shared" si="10"/>
        <v>3130.3199999999997</v>
      </c>
      <c r="G167" s="1018">
        <f t="shared" si="11"/>
        <v>3141.79</v>
      </c>
      <c r="H167" s="1019"/>
      <c r="I167" s="1017">
        <f t="shared" si="9"/>
        <v>8.120163701505609</v>
      </c>
      <c r="J167" s="191"/>
      <c r="K167" s="191"/>
      <c r="L167" s="191"/>
      <c r="M167" s="191"/>
      <c r="N167" s="191"/>
      <c r="O167" s="191"/>
      <c r="P167" s="191"/>
      <c r="Q167" s="191"/>
      <c r="R167" s="191"/>
      <c r="S167" s="191"/>
      <c r="T167" s="191"/>
      <c r="U167" s="191"/>
      <c r="V167" s="191"/>
      <c r="W167" s="191"/>
      <c r="X167" s="191"/>
      <c r="Y167" s="191"/>
      <c r="Z167" s="191"/>
      <c r="AA167" s="191"/>
      <c r="AB167" s="191"/>
      <c r="AC167" s="191"/>
      <c r="AD167" s="191"/>
      <c r="AE167" s="191"/>
      <c r="AF167" s="191"/>
      <c r="AG167" s="191"/>
      <c r="AH167" s="191"/>
      <c r="AI167" s="191"/>
      <c r="AJ167" s="191"/>
      <c r="AK167" s="191"/>
      <c r="AL167" s="191"/>
      <c r="AM167" s="191"/>
      <c r="AN167" s="191"/>
      <c r="AO167" s="191"/>
      <c r="AP167" s="191"/>
      <c r="AQ167" s="191"/>
      <c r="AR167" s="191"/>
      <c r="AS167" s="191"/>
      <c r="AT167" s="191"/>
      <c r="AU167" s="191"/>
      <c r="AV167" s="191"/>
      <c r="AW167" s="191"/>
      <c r="AX167" s="191"/>
      <c r="AY167" s="191"/>
      <c r="AZ167" s="191"/>
      <c r="BA167" s="191"/>
      <c r="BB167" s="191"/>
      <c r="BC167" s="191"/>
      <c r="BD167" s="191"/>
      <c r="BE167" s="191"/>
      <c r="BF167" s="191"/>
      <c r="BG167" s="191"/>
    </row>
    <row r="168" spans="1:59">
      <c r="A168" s="985">
        <v>91</v>
      </c>
      <c r="B168" s="1021" t="s">
        <v>1090</v>
      </c>
      <c r="C168" s="1021">
        <v>11.53</v>
      </c>
      <c r="D168" s="1021"/>
      <c r="E168" s="1017">
        <f t="shared" si="8"/>
        <v>1057.2100000000003</v>
      </c>
      <c r="F168" s="1018">
        <f t="shared" si="10"/>
        <v>3118.79</v>
      </c>
      <c r="G168" s="1018">
        <f t="shared" si="11"/>
        <v>3130.3199999999997</v>
      </c>
      <c r="H168" s="1019"/>
      <c r="I168" s="1017">
        <f t="shared" si="9"/>
        <v>8.2099249665248895</v>
      </c>
      <c r="J168" s="191"/>
      <c r="K168" s="191"/>
      <c r="L168" s="191"/>
      <c r="M168" s="191"/>
      <c r="N168" s="191"/>
      <c r="O168" s="191"/>
      <c r="P168" s="191"/>
      <c r="Q168" s="191"/>
      <c r="R168" s="191"/>
      <c r="S168" s="191"/>
      <c r="T168" s="191"/>
      <c r="U168" s="191"/>
      <c r="V168" s="191"/>
      <c r="W168" s="191"/>
      <c r="X168" s="191"/>
      <c r="Y168" s="191"/>
      <c r="Z168" s="191"/>
      <c r="AA168" s="191"/>
      <c r="AB168" s="191"/>
      <c r="AC168" s="191"/>
      <c r="AD168" s="191"/>
      <c r="AE168" s="191"/>
      <c r="AF168" s="191"/>
      <c r="AG168" s="191"/>
      <c r="AH168" s="191"/>
      <c r="AI168" s="191"/>
      <c r="AJ168" s="191"/>
      <c r="AK168" s="191"/>
      <c r="AL168" s="191"/>
      <c r="AM168" s="191"/>
      <c r="AN168" s="191"/>
      <c r="AO168" s="191"/>
      <c r="AP168" s="191"/>
      <c r="AQ168" s="191"/>
      <c r="AR168" s="191"/>
      <c r="AS168" s="191"/>
      <c r="AT168" s="191"/>
      <c r="AU168" s="191"/>
      <c r="AV168" s="191"/>
      <c r="AW168" s="191"/>
      <c r="AX168" s="191"/>
      <c r="AY168" s="191"/>
      <c r="AZ168" s="191"/>
      <c r="BA168" s="191"/>
      <c r="BB168" s="191"/>
      <c r="BC168" s="191"/>
      <c r="BD168" s="191"/>
      <c r="BE168" s="191"/>
      <c r="BF168" s="191"/>
      <c r="BG168" s="191"/>
    </row>
    <row r="169" spans="1:59">
      <c r="A169" s="985"/>
      <c r="B169" s="1021" t="s">
        <v>1094</v>
      </c>
      <c r="C169" s="1021">
        <v>0.48</v>
      </c>
      <c r="D169" s="1021"/>
      <c r="E169" s="1017">
        <f t="shared" si="8"/>
        <v>1057.6900000000003</v>
      </c>
      <c r="F169" s="1018">
        <f t="shared" si="10"/>
        <v>3118.3099999999995</v>
      </c>
      <c r="G169" s="1018">
        <f t="shared" si="11"/>
        <v>3118.79</v>
      </c>
      <c r="H169" s="1019"/>
      <c r="I169" s="1017">
        <f t="shared" si="9"/>
        <v>8.2136617754762558</v>
      </c>
      <c r="J169" s="191"/>
      <c r="K169" s="191"/>
      <c r="L169" s="191"/>
      <c r="M169" s="191"/>
      <c r="N169" s="191"/>
      <c r="O169" s="191"/>
      <c r="P169" s="191"/>
      <c r="Q169" s="191"/>
      <c r="R169" s="191"/>
      <c r="S169" s="191"/>
      <c r="T169" s="191"/>
      <c r="U169" s="191"/>
      <c r="V169" s="191"/>
      <c r="W169" s="191"/>
      <c r="X169" s="191"/>
      <c r="Y169" s="191"/>
      <c r="Z169" s="191"/>
      <c r="AA169" s="191"/>
      <c r="AB169" s="191"/>
      <c r="AC169" s="191"/>
      <c r="AD169" s="191"/>
      <c r="AE169" s="191"/>
      <c r="AF169" s="191"/>
      <c r="AG169" s="191"/>
      <c r="AH169" s="191"/>
      <c r="AI169" s="191"/>
      <c r="AJ169" s="191"/>
      <c r="AK169" s="191"/>
      <c r="AL169" s="191"/>
      <c r="AM169" s="191"/>
      <c r="AN169" s="191"/>
      <c r="AO169" s="191"/>
      <c r="AP169" s="191"/>
      <c r="AQ169" s="191"/>
      <c r="AR169" s="191"/>
      <c r="AS169" s="191"/>
      <c r="AT169" s="191"/>
      <c r="AU169" s="191"/>
      <c r="AV169" s="191"/>
      <c r="AW169" s="191"/>
      <c r="AX169" s="191"/>
      <c r="AY169" s="191"/>
      <c r="AZ169" s="191"/>
      <c r="BA169" s="191"/>
      <c r="BB169" s="191"/>
      <c r="BC169" s="191"/>
      <c r="BD169" s="191"/>
      <c r="BE169" s="191"/>
      <c r="BF169" s="191"/>
      <c r="BG169" s="191"/>
    </row>
    <row r="170" spans="1:59">
      <c r="A170" s="985">
        <v>92</v>
      </c>
      <c r="B170" s="1021" t="s">
        <v>1090</v>
      </c>
      <c r="C170" s="1021">
        <v>11.5</v>
      </c>
      <c r="D170" s="1021"/>
      <c r="E170" s="1017">
        <f t="shared" si="8"/>
        <v>1069.1900000000003</v>
      </c>
      <c r="F170" s="1018">
        <f t="shared" si="10"/>
        <v>3106.8099999999995</v>
      </c>
      <c r="G170" s="1018">
        <f t="shared" si="11"/>
        <v>3118.3099999999995</v>
      </c>
      <c r="H170" s="1019"/>
      <c r="I170" s="1017">
        <f t="shared" si="9"/>
        <v>8.3031894899360754</v>
      </c>
      <c r="J170" s="191"/>
      <c r="K170" s="191"/>
      <c r="L170" s="191"/>
      <c r="M170" s="191"/>
      <c r="N170" s="191"/>
      <c r="O170" s="191"/>
      <c r="P170" s="191"/>
      <c r="Q170" s="191"/>
      <c r="R170" s="191"/>
      <c r="S170" s="191"/>
      <c r="T170" s="191"/>
      <c r="U170" s="191"/>
      <c r="V170" s="191"/>
      <c r="W170" s="191"/>
      <c r="X170" s="191"/>
      <c r="Y170" s="191"/>
      <c r="Z170" s="191"/>
      <c r="AA170" s="191"/>
      <c r="AB170" s="191"/>
      <c r="AC170" s="191"/>
      <c r="AD170" s="191"/>
      <c r="AE170" s="191"/>
      <c r="AF170" s="191"/>
      <c r="AG170" s="191"/>
      <c r="AH170" s="191"/>
      <c r="AI170" s="191"/>
      <c r="AJ170" s="191"/>
      <c r="AK170" s="191"/>
      <c r="AL170" s="191"/>
      <c r="AM170" s="191"/>
      <c r="AN170" s="191"/>
      <c r="AO170" s="191"/>
      <c r="AP170" s="191"/>
      <c r="AQ170" s="191"/>
      <c r="AR170" s="191"/>
      <c r="AS170" s="191"/>
      <c r="AT170" s="191"/>
      <c r="AU170" s="191"/>
      <c r="AV170" s="191"/>
      <c r="AW170" s="191"/>
      <c r="AX170" s="191"/>
      <c r="AY170" s="191"/>
      <c r="AZ170" s="191"/>
      <c r="BA170" s="191"/>
      <c r="BB170" s="191"/>
      <c r="BC170" s="191"/>
      <c r="BD170" s="191"/>
      <c r="BE170" s="191"/>
      <c r="BF170" s="191"/>
      <c r="BG170" s="191"/>
    </row>
    <row r="171" spans="1:59">
      <c r="A171" s="985">
        <v>93</v>
      </c>
      <c r="B171" s="1021" t="s">
        <v>1090</v>
      </c>
      <c r="C171" s="1021">
        <v>11.62</v>
      </c>
      <c r="D171" s="1021"/>
      <c r="E171" s="1017">
        <f t="shared" ref="E171:E234" si="12">IF(C171="","",IF(D171="O",E170,E170+C171))</f>
        <v>1080.8100000000002</v>
      </c>
      <c r="F171" s="1018">
        <f t="shared" si="10"/>
        <v>3095.1899999999996</v>
      </c>
      <c r="G171" s="1018">
        <f t="shared" si="11"/>
        <v>3106.8099999999995</v>
      </c>
      <c r="H171" s="1019"/>
      <c r="I171" s="1017">
        <f t="shared" ref="I171:I234" si="13">IF(C171="","",IF(D171="O",I170,$C$12*C171+I170))</f>
        <v>8.3936514066337367</v>
      </c>
      <c r="J171" s="191"/>
      <c r="K171" s="191"/>
      <c r="L171" s="191"/>
      <c r="M171" s="191"/>
      <c r="N171" s="191"/>
      <c r="O171" s="191"/>
      <c r="P171" s="191"/>
      <c r="Q171" s="191"/>
      <c r="R171" s="191"/>
      <c r="S171" s="191"/>
      <c r="T171" s="191"/>
      <c r="U171" s="191"/>
      <c r="V171" s="191"/>
      <c r="W171" s="191"/>
      <c r="X171" s="191"/>
      <c r="Y171" s="191"/>
      <c r="Z171" s="191"/>
      <c r="AA171" s="191"/>
      <c r="AB171" s="191"/>
      <c r="AC171" s="191"/>
      <c r="AD171" s="191"/>
      <c r="AE171" s="191"/>
      <c r="AF171" s="191"/>
      <c r="AG171" s="191"/>
      <c r="AH171" s="191"/>
      <c r="AI171" s="191"/>
      <c r="AJ171" s="191"/>
      <c r="AK171" s="191"/>
      <c r="AL171" s="191"/>
      <c r="AM171" s="191"/>
      <c r="AN171" s="191"/>
      <c r="AO171" s="191"/>
      <c r="AP171" s="191"/>
      <c r="AQ171" s="191"/>
      <c r="AR171" s="191"/>
      <c r="AS171" s="191"/>
      <c r="AT171" s="191"/>
      <c r="AU171" s="191"/>
      <c r="AV171" s="191"/>
      <c r="AW171" s="191"/>
      <c r="AX171" s="191"/>
      <c r="AY171" s="191"/>
      <c r="AZ171" s="191"/>
      <c r="BA171" s="191"/>
      <c r="BB171" s="191"/>
      <c r="BC171" s="191"/>
      <c r="BD171" s="191"/>
      <c r="BE171" s="191"/>
      <c r="BF171" s="191"/>
      <c r="BG171" s="191"/>
    </row>
    <row r="172" spans="1:59">
      <c r="A172" s="985">
        <v>94</v>
      </c>
      <c r="B172" s="1021" t="s">
        <v>1090</v>
      </c>
      <c r="C172" s="1021">
        <v>11.36</v>
      </c>
      <c r="D172" s="1021"/>
      <c r="E172" s="1017">
        <f t="shared" si="12"/>
        <v>1092.17</v>
      </c>
      <c r="F172" s="1018">
        <f t="shared" si="10"/>
        <v>3083.83</v>
      </c>
      <c r="G172" s="1018">
        <f t="shared" si="11"/>
        <v>3095.1899999999996</v>
      </c>
      <c r="H172" s="1019"/>
      <c r="I172" s="1017">
        <f t="shared" si="13"/>
        <v>8.4820892184827414</v>
      </c>
      <c r="J172" s="191"/>
      <c r="K172" s="191"/>
      <c r="L172" s="191"/>
      <c r="M172" s="191"/>
      <c r="N172" s="191"/>
      <c r="O172" s="191"/>
      <c r="P172" s="191"/>
      <c r="Q172" s="191"/>
      <c r="R172" s="191"/>
      <c r="S172" s="191"/>
      <c r="T172" s="191"/>
      <c r="U172" s="191"/>
      <c r="V172" s="191"/>
      <c r="W172" s="191"/>
      <c r="X172" s="191"/>
      <c r="Y172" s="191"/>
      <c r="Z172" s="191"/>
      <c r="AA172" s="191"/>
      <c r="AB172" s="191"/>
      <c r="AC172" s="191"/>
      <c r="AD172" s="191"/>
      <c r="AE172" s="191"/>
      <c r="AF172" s="191"/>
      <c r="AG172" s="191"/>
      <c r="AH172" s="191"/>
      <c r="AI172" s="191"/>
      <c r="AJ172" s="191"/>
      <c r="AK172" s="191"/>
      <c r="AL172" s="191"/>
      <c r="AM172" s="191"/>
      <c r="AN172" s="191"/>
      <c r="AO172" s="191"/>
      <c r="AP172" s="191"/>
      <c r="AQ172" s="191"/>
      <c r="AR172" s="191"/>
      <c r="AS172" s="191"/>
      <c r="AT172" s="191"/>
      <c r="AU172" s="191"/>
      <c r="AV172" s="191"/>
      <c r="AW172" s="191"/>
      <c r="AX172" s="191"/>
      <c r="AY172" s="191"/>
      <c r="AZ172" s="191"/>
      <c r="BA172" s="191"/>
      <c r="BB172" s="191"/>
      <c r="BC172" s="191"/>
      <c r="BD172" s="191"/>
      <c r="BE172" s="191"/>
      <c r="BF172" s="191"/>
      <c r="BG172" s="191"/>
    </row>
    <row r="173" spans="1:59">
      <c r="A173" s="985"/>
      <c r="B173" s="1021" t="s">
        <v>1093</v>
      </c>
      <c r="C173" s="1021">
        <v>0.46</v>
      </c>
      <c r="D173" s="1021"/>
      <c r="E173" s="1017">
        <f t="shared" si="12"/>
        <v>1092.6300000000001</v>
      </c>
      <c r="F173" s="1018">
        <f t="shared" si="10"/>
        <v>3083.37</v>
      </c>
      <c r="G173" s="1018">
        <f t="shared" si="11"/>
        <v>3083.83</v>
      </c>
      <c r="H173" s="1019"/>
      <c r="I173" s="1017">
        <f t="shared" si="13"/>
        <v>8.4856703270611344</v>
      </c>
      <c r="J173" s="191"/>
      <c r="K173" s="191"/>
      <c r="L173" s="191"/>
      <c r="M173" s="191"/>
      <c r="N173" s="191"/>
      <c r="O173" s="191"/>
      <c r="P173" s="191"/>
      <c r="Q173" s="191"/>
      <c r="R173" s="191"/>
      <c r="S173" s="191"/>
      <c r="T173" s="191"/>
      <c r="U173" s="191"/>
      <c r="V173" s="191"/>
      <c r="W173" s="191"/>
      <c r="X173" s="191"/>
      <c r="Y173" s="191"/>
      <c r="Z173" s="191"/>
      <c r="AA173" s="191"/>
      <c r="AB173" s="191"/>
      <c r="AC173" s="191"/>
      <c r="AD173" s="191"/>
      <c r="AE173" s="191"/>
      <c r="AF173" s="191"/>
      <c r="AG173" s="191"/>
      <c r="AH173" s="191"/>
      <c r="AI173" s="191"/>
      <c r="AJ173" s="191"/>
      <c r="AK173" s="191"/>
      <c r="AL173" s="191"/>
      <c r="AM173" s="191"/>
      <c r="AN173" s="191"/>
      <c r="AO173" s="191"/>
      <c r="AP173" s="191"/>
      <c r="AQ173" s="191"/>
      <c r="AR173" s="191"/>
      <c r="AS173" s="191"/>
      <c r="AT173" s="191"/>
      <c r="AU173" s="191"/>
      <c r="AV173" s="191"/>
      <c r="AW173" s="191"/>
      <c r="AX173" s="191"/>
      <c r="AY173" s="191"/>
      <c r="AZ173" s="191"/>
      <c r="BA173" s="191"/>
      <c r="BB173" s="191"/>
      <c r="BC173" s="191"/>
      <c r="BD173" s="191"/>
      <c r="BE173" s="191"/>
      <c r="BF173" s="191"/>
      <c r="BG173" s="191"/>
    </row>
    <row r="174" spans="1:59">
      <c r="A174" s="985">
        <v>95</v>
      </c>
      <c r="B174" s="1021" t="s">
        <v>1090</v>
      </c>
      <c r="C174" s="1021">
        <v>11.58</v>
      </c>
      <c r="D174" s="1021"/>
      <c r="E174" s="1017">
        <f t="shared" si="12"/>
        <v>1104.21</v>
      </c>
      <c r="F174" s="1018">
        <f t="shared" si="10"/>
        <v>3071.79</v>
      </c>
      <c r="G174" s="1018">
        <f t="shared" si="11"/>
        <v>3083.37</v>
      </c>
      <c r="H174" s="1019"/>
      <c r="I174" s="1017">
        <f t="shared" si="13"/>
        <v>8.5758208430128473</v>
      </c>
      <c r="J174" s="191"/>
      <c r="K174" s="191"/>
      <c r="L174" s="191"/>
      <c r="M174" s="191"/>
      <c r="N174" s="191"/>
      <c r="O174" s="191"/>
      <c r="P174" s="191"/>
      <c r="Q174" s="191"/>
      <c r="R174" s="191"/>
      <c r="S174" s="191"/>
      <c r="T174" s="191"/>
      <c r="U174" s="191"/>
      <c r="V174" s="191"/>
      <c r="W174" s="191"/>
      <c r="X174" s="191"/>
      <c r="Y174" s="191"/>
      <c r="Z174" s="191"/>
      <c r="AA174" s="191"/>
      <c r="AB174" s="191"/>
      <c r="AC174" s="191"/>
      <c r="AD174" s="191"/>
      <c r="AE174" s="191"/>
      <c r="AF174" s="191"/>
      <c r="AG174" s="191"/>
      <c r="AH174" s="191"/>
      <c r="AI174" s="191"/>
      <c r="AJ174" s="191"/>
      <c r="AK174" s="191"/>
      <c r="AL174" s="191"/>
      <c r="AM174" s="191"/>
      <c r="AN174" s="191"/>
      <c r="AO174" s="191"/>
      <c r="AP174" s="191"/>
      <c r="AQ174" s="191"/>
      <c r="AR174" s="191"/>
      <c r="AS174" s="191"/>
      <c r="AT174" s="191"/>
      <c r="AU174" s="191"/>
      <c r="AV174" s="191"/>
      <c r="AW174" s="191"/>
      <c r="AX174" s="191"/>
      <c r="AY174" s="191"/>
      <c r="AZ174" s="191"/>
      <c r="BA174" s="191"/>
      <c r="BB174" s="191"/>
      <c r="BC174" s="191"/>
      <c r="BD174" s="191"/>
      <c r="BE174" s="191"/>
      <c r="BF174" s="191"/>
      <c r="BG174" s="191"/>
    </row>
    <row r="175" spans="1:59">
      <c r="A175" s="985">
        <v>96</v>
      </c>
      <c r="B175" s="1021" t="s">
        <v>1090</v>
      </c>
      <c r="C175" s="1021">
        <v>11.27</v>
      </c>
      <c r="D175" s="1021"/>
      <c r="E175" s="1017">
        <f t="shared" si="12"/>
        <v>1115.48</v>
      </c>
      <c r="F175" s="1018">
        <f t="shared" si="10"/>
        <v>3060.52</v>
      </c>
      <c r="G175" s="1018">
        <f t="shared" si="11"/>
        <v>3071.79</v>
      </c>
      <c r="H175" s="1019"/>
      <c r="I175" s="1017">
        <f t="shared" si="13"/>
        <v>8.6635580031834696</v>
      </c>
      <c r="J175" s="191"/>
      <c r="K175" s="191"/>
      <c r="L175" s="191"/>
      <c r="M175" s="191"/>
      <c r="N175" s="191"/>
      <c r="O175" s="191"/>
      <c r="P175" s="191"/>
      <c r="Q175" s="191"/>
      <c r="R175" s="191"/>
      <c r="S175" s="191"/>
      <c r="T175" s="191"/>
      <c r="U175" s="191"/>
      <c r="V175" s="191"/>
      <c r="W175" s="191"/>
      <c r="X175" s="191"/>
      <c r="Y175" s="191"/>
      <c r="Z175" s="191"/>
      <c r="AA175" s="191"/>
      <c r="AB175" s="191"/>
      <c r="AC175" s="191"/>
      <c r="AD175" s="191"/>
      <c r="AE175" s="191"/>
      <c r="AF175" s="191"/>
      <c r="AG175" s="191"/>
      <c r="AH175" s="191"/>
      <c r="AI175" s="191"/>
      <c r="AJ175" s="191"/>
      <c r="AK175" s="191"/>
      <c r="AL175" s="191"/>
      <c r="AM175" s="191"/>
      <c r="AN175" s="191"/>
      <c r="AO175" s="191"/>
      <c r="AP175" s="191"/>
      <c r="AQ175" s="191"/>
      <c r="AR175" s="191"/>
      <c r="AS175" s="191"/>
      <c r="AT175" s="191"/>
      <c r="AU175" s="191"/>
      <c r="AV175" s="191"/>
      <c r="AW175" s="191"/>
      <c r="AX175" s="191"/>
      <c r="AY175" s="191"/>
      <c r="AZ175" s="191"/>
      <c r="BA175" s="191"/>
      <c r="BB175" s="191"/>
      <c r="BC175" s="191"/>
      <c r="BD175" s="191"/>
      <c r="BE175" s="191"/>
      <c r="BF175" s="191"/>
      <c r="BG175" s="191"/>
    </row>
    <row r="176" spans="1:59">
      <c r="A176" s="985">
        <v>97</v>
      </c>
      <c r="B176" s="1021" t="s">
        <v>1090</v>
      </c>
      <c r="C176" s="1021">
        <v>11.62</v>
      </c>
      <c r="D176" s="1021"/>
      <c r="E176" s="1017">
        <f t="shared" si="12"/>
        <v>1127.0999999999999</v>
      </c>
      <c r="F176" s="1018">
        <f t="shared" si="10"/>
        <v>3048.9</v>
      </c>
      <c r="G176" s="1018">
        <f t="shared" si="11"/>
        <v>3060.52</v>
      </c>
      <c r="H176" s="1019"/>
      <c r="I176" s="1017">
        <f t="shared" si="13"/>
        <v>8.7540199198811308</v>
      </c>
      <c r="J176" s="191"/>
      <c r="K176" s="191"/>
      <c r="L176" s="191"/>
      <c r="M176" s="191"/>
      <c r="N176" s="191"/>
      <c r="O176" s="191"/>
      <c r="P176" s="191"/>
      <c r="Q176" s="191"/>
      <c r="R176" s="191"/>
      <c r="S176" s="191"/>
      <c r="T176" s="191"/>
      <c r="U176" s="191"/>
      <c r="V176" s="191"/>
      <c r="W176" s="191"/>
      <c r="X176" s="191"/>
      <c r="Y176" s="191"/>
      <c r="Z176" s="191"/>
      <c r="AA176" s="191"/>
      <c r="AB176" s="191"/>
      <c r="AC176" s="191"/>
      <c r="AD176" s="191"/>
      <c r="AE176" s="191"/>
      <c r="AF176" s="191"/>
      <c r="AG176" s="191"/>
      <c r="AH176" s="191"/>
      <c r="AI176" s="191"/>
      <c r="AJ176" s="191"/>
      <c r="AK176" s="191"/>
      <c r="AL176" s="191"/>
      <c r="AM176" s="191"/>
      <c r="AN176" s="191"/>
      <c r="AO176" s="191"/>
      <c r="AP176" s="191"/>
      <c r="AQ176" s="191"/>
      <c r="AR176" s="191"/>
      <c r="AS176" s="191"/>
      <c r="AT176" s="191"/>
      <c r="AU176" s="191"/>
      <c r="AV176" s="191"/>
      <c r="AW176" s="191"/>
      <c r="AX176" s="191"/>
      <c r="AY176" s="191"/>
      <c r="AZ176" s="191"/>
      <c r="BA176" s="191"/>
      <c r="BB176" s="191"/>
      <c r="BC176" s="191"/>
      <c r="BD176" s="191"/>
      <c r="BE176" s="191"/>
      <c r="BF176" s="191"/>
      <c r="BG176" s="191"/>
    </row>
    <row r="177" spans="1:59">
      <c r="A177" s="985"/>
      <c r="B177" s="1021" t="s">
        <v>1094</v>
      </c>
      <c r="C177" s="1021">
        <v>0.48</v>
      </c>
      <c r="D177" s="1021"/>
      <c r="E177" s="1017">
        <f t="shared" si="12"/>
        <v>1127.58</v>
      </c>
      <c r="F177" s="1018">
        <f t="shared" si="10"/>
        <v>3048.42</v>
      </c>
      <c r="G177" s="1018">
        <f t="shared" si="11"/>
        <v>3048.9</v>
      </c>
      <c r="H177" s="1019"/>
      <c r="I177" s="1017">
        <f t="shared" si="13"/>
        <v>8.7577567288324971</v>
      </c>
      <c r="J177" s="191"/>
      <c r="K177" s="191"/>
      <c r="L177" s="191"/>
      <c r="M177" s="191"/>
      <c r="N177" s="191"/>
      <c r="O177" s="191"/>
      <c r="P177" s="191"/>
      <c r="Q177" s="191"/>
      <c r="R177" s="191"/>
      <c r="S177" s="191"/>
      <c r="T177" s="191"/>
      <c r="U177" s="191"/>
      <c r="V177" s="191"/>
      <c r="W177" s="191"/>
      <c r="X177" s="191"/>
      <c r="Y177" s="191"/>
      <c r="Z177" s="191"/>
      <c r="AA177" s="191"/>
      <c r="AB177" s="191"/>
      <c r="AC177" s="191"/>
      <c r="AD177" s="191"/>
      <c r="AE177" s="191"/>
      <c r="AF177" s="191"/>
      <c r="AG177" s="191"/>
      <c r="AH177" s="191"/>
      <c r="AI177" s="191"/>
      <c r="AJ177" s="191"/>
      <c r="AK177" s="191"/>
      <c r="AL177" s="191"/>
      <c r="AM177" s="191"/>
      <c r="AN177" s="191"/>
      <c r="AO177" s="191"/>
      <c r="AP177" s="191"/>
      <c r="AQ177" s="191"/>
      <c r="AR177" s="191"/>
      <c r="AS177" s="191"/>
      <c r="AT177" s="191"/>
      <c r="AU177" s="191"/>
      <c r="AV177" s="191"/>
      <c r="AW177" s="191"/>
      <c r="AX177" s="191"/>
      <c r="AY177" s="191"/>
      <c r="AZ177" s="191"/>
      <c r="BA177" s="191"/>
      <c r="BB177" s="191"/>
      <c r="BC177" s="191"/>
      <c r="BD177" s="191"/>
      <c r="BE177" s="191"/>
      <c r="BF177" s="191"/>
      <c r="BG177" s="191"/>
    </row>
    <row r="178" spans="1:59">
      <c r="A178" s="985">
        <v>98</v>
      </c>
      <c r="B178" s="1021" t="s">
        <v>1090</v>
      </c>
      <c r="C178" s="1021">
        <v>11.55</v>
      </c>
      <c r="D178" s="1021"/>
      <c r="E178" s="1017">
        <f t="shared" si="12"/>
        <v>1139.1299999999999</v>
      </c>
      <c r="F178" s="1018">
        <f t="shared" si="10"/>
        <v>3036.87</v>
      </c>
      <c r="G178" s="1018">
        <f t="shared" si="11"/>
        <v>3048.42</v>
      </c>
      <c r="H178" s="1019"/>
      <c r="I178" s="1017">
        <f t="shared" si="13"/>
        <v>8.8476736942247509</v>
      </c>
      <c r="J178" s="191"/>
      <c r="K178" s="191"/>
      <c r="L178" s="191"/>
      <c r="M178" s="191"/>
      <c r="N178" s="191"/>
      <c r="O178" s="191"/>
      <c r="P178" s="191"/>
      <c r="Q178" s="191"/>
      <c r="R178" s="191"/>
      <c r="S178" s="191"/>
      <c r="T178" s="191"/>
      <c r="U178" s="191"/>
      <c r="V178" s="191"/>
      <c r="W178" s="191"/>
      <c r="X178" s="191"/>
      <c r="Y178" s="191"/>
      <c r="Z178" s="191"/>
      <c r="AA178" s="191"/>
      <c r="AB178" s="191"/>
      <c r="AC178" s="191"/>
      <c r="AD178" s="191"/>
      <c r="AE178" s="191"/>
      <c r="AF178" s="191"/>
      <c r="AG178" s="191"/>
      <c r="AH178" s="191"/>
      <c r="AI178" s="191"/>
      <c r="AJ178" s="191"/>
      <c r="AK178" s="191"/>
      <c r="AL178" s="191"/>
      <c r="AM178" s="191"/>
      <c r="AN178" s="191"/>
      <c r="AO178" s="191"/>
      <c r="AP178" s="191"/>
      <c r="AQ178" s="191"/>
      <c r="AR178" s="191"/>
      <c r="AS178" s="191"/>
      <c r="AT178" s="191"/>
      <c r="AU178" s="191"/>
      <c r="AV178" s="191"/>
      <c r="AW178" s="191"/>
      <c r="AX178" s="191"/>
      <c r="AY178" s="191"/>
      <c r="AZ178" s="191"/>
      <c r="BA178" s="191"/>
      <c r="BB178" s="191"/>
      <c r="BC178" s="191"/>
      <c r="BD178" s="191"/>
      <c r="BE178" s="191"/>
      <c r="BF178" s="191"/>
      <c r="BG178" s="191"/>
    </row>
    <row r="179" spans="1:59">
      <c r="A179" s="985">
        <v>99</v>
      </c>
      <c r="B179" s="1021" t="s">
        <v>1090</v>
      </c>
      <c r="C179" s="1021">
        <v>11.41</v>
      </c>
      <c r="D179" s="1021"/>
      <c r="E179" s="1017">
        <f t="shared" si="12"/>
        <v>1150.54</v>
      </c>
      <c r="F179" s="1018">
        <f t="shared" si="10"/>
        <v>3025.46</v>
      </c>
      <c r="G179" s="1018">
        <f t="shared" si="11"/>
        <v>3036.87</v>
      </c>
      <c r="H179" s="1019"/>
      <c r="I179" s="1017">
        <f t="shared" si="13"/>
        <v>8.9365007570061898</v>
      </c>
      <c r="J179" s="191"/>
      <c r="K179" s="191"/>
      <c r="L179" s="191"/>
      <c r="M179" s="191"/>
      <c r="N179" s="191"/>
      <c r="O179" s="191"/>
      <c r="P179" s="191"/>
      <c r="Q179" s="191"/>
      <c r="R179" s="191"/>
      <c r="S179" s="191"/>
      <c r="T179" s="191"/>
      <c r="U179" s="191"/>
      <c r="V179" s="191"/>
      <c r="W179" s="191"/>
      <c r="X179" s="191"/>
      <c r="Y179" s="191"/>
      <c r="Z179" s="191"/>
      <c r="AA179" s="191"/>
      <c r="AB179" s="191"/>
      <c r="AC179" s="191"/>
      <c r="AD179" s="191"/>
      <c r="AE179" s="191"/>
      <c r="AF179" s="191"/>
      <c r="AG179" s="191"/>
      <c r="AH179" s="191"/>
      <c r="AI179" s="191"/>
      <c r="AJ179" s="191"/>
      <c r="AK179" s="191"/>
      <c r="AL179" s="191"/>
      <c r="AM179" s="191"/>
      <c r="AN179" s="191"/>
      <c r="AO179" s="191"/>
      <c r="AP179" s="191"/>
      <c r="AQ179" s="191"/>
      <c r="AR179" s="191"/>
      <c r="AS179" s="191"/>
      <c r="AT179" s="191"/>
      <c r="AU179" s="191"/>
      <c r="AV179" s="191"/>
      <c r="AW179" s="191"/>
      <c r="AX179" s="191"/>
      <c r="AY179" s="191"/>
      <c r="AZ179" s="191"/>
      <c r="BA179" s="191"/>
      <c r="BB179" s="191"/>
      <c r="BC179" s="191"/>
      <c r="BD179" s="191"/>
      <c r="BE179" s="191"/>
      <c r="BF179" s="191"/>
      <c r="BG179" s="191"/>
    </row>
    <row r="180" spans="1:59">
      <c r="A180" s="985">
        <v>100</v>
      </c>
      <c r="B180" s="1021" t="s">
        <v>1090</v>
      </c>
      <c r="C180" s="1021">
        <v>11.53</v>
      </c>
      <c r="D180" s="1021"/>
      <c r="E180" s="1017">
        <f t="shared" si="12"/>
        <v>1162.07</v>
      </c>
      <c r="F180" s="1018">
        <f t="shared" si="10"/>
        <v>3013.9300000000003</v>
      </c>
      <c r="G180" s="1018">
        <f t="shared" si="11"/>
        <v>3025.46</v>
      </c>
      <c r="H180" s="1019"/>
      <c r="I180" s="1017">
        <f t="shared" si="13"/>
        <v>9.0262620220254703</v>
      </c>
      <c r="J180" s="191"/>
      <c r="K180" s="191"/>
      <c r="L180" s="191"/>
      <c r="M180" s="191"/>
      <c r="N180" s="191"/>
      <c r="O180" s="191"/>
      <c r="P180" s="191"/>
      <c r="Q180" s="191"/>
      <c r="R180" s="191"/>
      <c r="S180" s="191"/>
      <c r="T180" s="191"/>
      <c r="U180" s="191"/>
      <c r="V180" s="191"/>
      <c r="W180" s="191"/>
      <c r="X180" s="191"/>
      <c r="Y180" s="191"/>
      <c r="Z180" s="191"/>
      <c r="AA180" s="191"/>
      <c r="AB180" s="191"/>
      <c r="AC180" s="191"/>
      <c r="AD180" s="191"/>
      <c r="AE180" s="191"/>
      <c r="AF180" s="191"/>
      <c r="AG180" s="191"/>
      <c r="AH180" s="191"/>
      <c r="AI180" s="191"/>
      <c r="AJ180" s="191"/>
      <c r="AK180" s="191"/>
      <c r="AL180" s="191"/>
      <c r="AM180" s="191"/>
      <c r="AN180" s="191"/>
      <c r="AO180" s="191"/>
      <c r="AP180" s="191"/>
      <c r="AQ180" s="191"/>
      <c r="AR180" s="191"/>
      <c r="AS180" s="191"/>
      <c r="AT180" s="191"/>
      <c r="AU180" s="191"/>
      <c r="AV180" s="191"/>
      <c r="AW180" s="191"/>
      <c r="AX180" s="191"/>
      <c r="AY180" s="191"/>
      <c r="AZ180" s="191"/>
      <c r="BA180" s="191"/>
      <c r="BB180" s="191"/>
      <c r="BC180" s="191"/>
      <c r="BD180" s="191"/>
      <c r="BE180" s="191"/>
      <c r="BF180" s="191"/>
      <c r="BG180" s="191"/>
    </row>
    <row r="181" spans="1:59">
      <c r="A181" s="985"/>
      <c r="B181" s="1021" t="s">
        <v>1093</v>
      </c>
      <c r="C181" s="1021">
        <v>0.46</v>
      </c>
      <c r="D181" s="1021"/>
      <c r="E181" s="1017">
        <f t="shared" si="12"/>
        <v>1162.53</v>
      </c>
      <c r="F181" s="1018">
        <f t="shared" si="10"/>
        <v>3013.4700000000003</v>
      </c>
      <c r="G181" s="1018">
        <f t="shared" si="11"/>
        <v>3013.9300000000003</v>
      </c>
      <c r="H181" s="1019"/>
      <c r="I181" s="1017">
        <f t="shared" si="13"/>
        <v>9.0298431306038633</v>
      </c>
      <c r="J181" s="191"/>
      <c r="K181" s="191"/>
      <c r="L181" s="191"/>
      <c r="M181" s="191"/>
      <c r="N181" s="191"/>
      <c r="O181" s="191"/>
      <c r="P181" s="191"/>
      <c r="Q181" s="191"/>
      <c r="R181" s="191"/>
      <c r="S181" s="191"/>
      <c r="T181" s="191"/>
      <c r="U181" s="191"/>
      <c r="V181" s="191"/>
      <c r="W181" s="191"/>
      <c r="X181" s="191"/>
      <c r="Y181" s="191"/>
      <c r="Z181" s="191"/>
      <c r="AA181" s="191"/>
      <c r="AB181" s="191"/>
      <c r="AC181" s="191"/>
      <c r="AD181" s="191"/>
      <c r="AE181" s="191"/>
      <c r="AF181" s="191"/>
      <c r="AG181" s="191"/>
      <c r="AH181" s="191"/>
      <c r="AI181" s="191"/>
      <c r="AJ181" s="191"/>
      <c r="AK181" s="191"/>
      <c r="AL181" s="191"/>
      <c r="AM181" s="191"/>
      <c r="AN181" s="191"/>
      <c r="AO181" s="191"/>
      <c r="AP181" s="191"/>
      <c r="AQ181" s="191"/>
      <c r="AR181" s="191"/>
      <c r="AS181" s="191"/>
      <c r="AT181" s="191"/>
      <c r="AU181" s="191"/>
      <c r="AV181" s="191"/>
      <c r="AW181" s="191"/>
      <c r="AX181" s="191"/>
      <c r="AY181" s="191"/>
      <c r="AZ181" s="191"/>
      <c r="BA181" s="191"/>
      <c r="BB181" s="191"/>
      <c r="BC181" s="191"/>
      <c r="BD181" s="191"/>
      <c r="BE181" s="191"/>
      <c r="BF181" s="191"/>
      <c r="BG181" s="191"/>
    </row>
    <row r="182" spans="1:59">
      <c r="A182" s="985">
        <v>101</v>
      </c>
      <c r="B182" s="1021" t="s">
        <v>1090</v>
      </c>
      <c r="C182" s="1021">
        <v>11.53</v>
      </c>
      <c r="D182" s="1021"/>
      <c r="E182" s="1017">
        <f t="shared" si="12"/>
        <v>1174.06</v>
      </c>
      <c r="F182" s="1018">
        <f t="shared" si="10"/>
        <v>3001.94</v>
      </c>
      <c r="G182" s="1018">
        <f t="shared" si="11"/>
        <v>3013.4700000000003</v>
      </c>
      <c r="H182" s="1019"/>
      <c r="I182" s="1017">
        <f t="shared" si="13"/>
        <v>9.1196043956231438</v>
      </c>
      <c r="J182" s="191"/>
      <c r="K182" s="191"/>
      <c r="L182" s="191"/>
      <c r="M182" s="191"/>
      <c r="N182" s="191"/>
      <c r="O182" s="191"/>
      <c r="P182" s="191"/>
      <c r="Q182" s="191"/>
      <c r="R182" s="191"/>
      <c r="S182" s="191"/>
      <c r="T182" s="191"/>
      <c r="U182" s="191"/>
      <c r="V182" s="191"/>
      <c r="W182" s="191"/>
      <c r="X182" s="191"/>
      <c r="Y182" s="191"/>
      <c r="Z182" s="191"/>
      <c r="AA182" s="191"/>
      <c r="AB182" s="191"/>
      <c r="AC182" s="191"/>
      <c r="AD182" s="191"/>
      <c r="AE182" s="191"/>
      <c r="AF182" s="191"/>
      <c r="AG182" s="191"/>
      <c r="AH182" s="191"/>
      <c r="AI182" s="191"/>
      <c r="AJ182" s="191"/>
      <c r="AK182" s="191"/>
      <c r="AL182" s="191"/>
      <c r="AM182" s="191"/>
      <c r="AN182" s="191"/>
      <c r="AO182" s="191"/>
      <c r="AP182" s="191"/>
      <c r="AQ182" s="191"/>
      <c r="AR182" s="191"/>
      <c r="AS182" s="191"/>
      <c r="AT182" s="191"/>
      <c r="AU182" s="191"/>
      <c r="AV182" s="191"/>
      <c r="AW182" s="191"/>
      <c r="AX182" s="191"/>
      <c r="AY182" s="191"/>
      <c r="AZ182" s="191"/>
      <c r="BA182" s="191"/>
      <c r="BB182" s="191"/>
      <c r="BC182" s="191"/>
      <c r="BD182" s="191"/>
      <c r="BE182" s="191"/>
      <c r="BF182" s="191"/>
      <c r="BG182" s="191"/>
    </row>
    <row r="183" spans="1:59">
      <c r="A183" s="985">
        <v>102</v>
      </c>
      <c r="B183" s="1021" t="s">
        <v>1090</v>
      </c>
      <c r="C183" s="1021">
        <v>11.55</v>
      </c>
      <c r="D183" s="1021"/>
      <c r="E183" s="1017">
        <f t="shared" si="12"/>
        <v>1185.6099999999999</v>
      </c>
      <c r="F183" s="1018">
        <f t="shared" si="10"/>
        <v>2990.3900000000003</v>
      </c>
      <c r="G183" s="1018">
        <f t="shared" si="11"/>
        <v>3001.94</v>
      </c>
      <c r="H183" s="1019"/>
      <c r="I183" s="1017">
        <f t="shared" si="13"/>
        <v>9.2095213610153976</v>
      </c>
      <c r="J183" s="191"/>
      <c r="K183" s="191"/>
      <c r="L183" s="191"/>
      <c r="M183" s="191"/>
      <c r="N183" s="191"/>
      <c r="O183" s="191"/>
      <c r="P183" s="191"/>
      <c r="Q183" s="191"/>
      <c r="R183" s="191"/>
      <c r="S183" s="191"/>
      <c r="T183" s="191"/>
      <c r="U183" s="191"/>
      <c r="V183" s="191"/>
      <c r="W183" s="191"/>
      <c r="X183" s="191"/>
      <c r="Y183" s="191"/>
      <c r="Z183" s="191"/>
      <c r="AA183" s="191"/>
      <c r="AB183" s="191"/>
      <c r="AC183" s="191"/>
      <c r="AD183" s="191"/>
      <c r="AE183" s="191"/>
      <c r="AF183" s="191"/>
      <c r="AG183" s="191"/>
      <c r="AH183" s="191"/>
      <c r="AI183" s="191"/>
      <c r="AJ183" s="191"/>
      <c r="AK183" s="191"/>
      <c r="AL183" s="191"/>
      <c r="AM183" s="191"/>
      <c r="AN183" s="191"/>
      <c r="AO183" s="191"/>
      <c r="AP183" s="191"/>
      <c r="AQ183" s="191"/>
      <c r="AR183" s="191"/>
      <c r="AS183" s="191"/>
      <c r="AT183" s="191"/>
      <c r="AU183" s="191"/>
      <c r="AV183" s="191"/>
      <c r="AW183" s="191"/>
      <c r="AX183" s="191"/>
      <c r="AY183" s="191"/>
      <c r="AZ183" s="191"/>
      <c r="BA183" s="191"/>
      <c r="BB183" s="191"/>
      <c r="BC183" s="191"/>
      <c r="BD183" s="191"/>
      <c r="BE183" s="191"/>
      <c r="BF183" s="191"/>
      <c r="BG183" s="191"/>
    </row>
    <row r="184" spans="1:59">
      <c r="A184" s="985">
        <v>103</v>
      </c>
      <c r="B184" s="1021" t="s">
        <v>1090</v>
      </c>
      <c r="C184" s="1021">
        <v>11.53</v>
      </c>
      <c r="D184" s="1021"/>
      <c r="E184" s="1017">
        <f t="shared" si="12"/>
        <v>1197.1399999999999</v>
      </c>
      <c r="F184" s="1018">
        <f t="shared" si="10"/>
        <v>2978.86</v>
      </c>
      <c r="G184" s="1018">
        <f t="shared" si="11"/>
        <v>2990.3900000000003</v>
      </c>
      <c r="H184" s="1019"/>
      <c r="I184" s="1017">
        <f t="shared" si="13"/>
        <v>9.2992826260346781</v>
      </c>
      <c r="J184" s="191"/>
      <c r="K184" s="191"/>
      <c r="L184" s="191"/>
      <c r="M184" s="191"/>
      <c r="N184" s="191"/>
      <c r="O184" s="191"/>
      <c r="P184" s="191"/>
      <c r="Q184" s="191"/>
      <c r="R184" s="191"/>
      <c r="S184" s="191"/>
      <c r="T184" s="191"/>
      <c r="U184" s="191"/>
      <c r="V184" s="191"/>
      <c r="W184" s="191"/>
      <c r="X184" s="191"/>
      <c r="Y184" s="191"/>
      <c r="Z184" s="191"/>
      <c r="AA184" s="191"/>
      <c r="AB184" s="191"/>
      <c r="AC184" s="191"/>
      <c r="AD184" s="191"/>
      <c r="AE184" s="191"/>
      <c r="AF184" s="191"/>
      <c r="AG184" s="191"/>
      <c r="AH184" s="191"/>
      <c r="AI184" s="191"/>
      <c r="AJ184" s="191"/>
      <c r="AK184" s="191"/>
      <c r="AL184" s="191"/>
      <c r="AM184" s="191"/>
      <c r="AN184" s="191"/>
      <c r="AO184" s="191"/>
      <c r="AP184" s="191"/>
      <c r="AQ184" s="191"/>
      <c r="AR184" s="191"/>
      <c r="AS184" s="191"/>
      <c r="AT184" s="191"/>
      <c r="AU184" s="191"/>
      <c r="AV184" s="191"/>
      <c r="AW184" s="191"/>
      <c r="AX184" s="191"/>
      <c r="AY184" s="191"/>
      <c r="AZ184" s="191"/>
      <c r="BA184" s="191"/>
      <c r="BB184" s="191"/>
      <c r="BC184" s="191"/>
      <c r="BD184" s="191"/>
      <c r="BE184" s="191"/>
      <c r="BF184" s="191"/>
      <c r="BG184" s="191"/>
    </row>
    <row r="185" spans="1:59">
      <c r="A185" s="985"/>
      <c r="B185" s="1021" t="s">
        <v>1094</v>
      </c>
      <c r="C185" s="1021">
        <v>0.48</v>
      </c>
      <c r="D185" s="1021"/>
      <c r="E185" s="1017">
        <f t="shared" si="12"/>
        <v>1197.6199999999999</v>
      </c>
      <c r="F185" s="1018">
        <f t="shared" si="10"/>
        <v>2978.38</v>
      </c>
      <c r="G185" s="1018">
        <f t="shared" si="11"/>
        <v>2978.86</v>
      </c>
      <c r="H185" s="1019"/>
      <c r="I185" s="1017">
        <f t="shared" si="13"/>
        <v>9.3030194349860444</v>
      </c>
      <c r="J185" s="191"/>
      <c r="K185" s="191"/>
      <c r="L185" s="191"/>
      <c r="M185" s="191"/>
      <c r="N185" s="191"/>
      <c r="O185" s="191"/>
      <c r="P185" s="191"/>
      <c r="Q185" s="191"/>
      <c r="R185" s="191"/>
      <c r="S185" s="191"/>
      <c r="T185" s="191"/>
      <c r="U185" s="191"/>
      <c r="V185" s="191"/>
      <c r="W185" s="191"/>
      <c r="X185" s="191"/>
      <c r="Y185" s="191"/>
      <c r="Z185" s="191"/>
      <c r="AA185" s="191"/>
      <c r="AB185" s="191"/>
      <c r="AC185" s="191"/>
      <c r="AD185" s="191"/>
      <c r="AE185" s="191"/>
      <c r="AF185" s="191"/>
      <c r="AG185" s="191"/>
      <c r="AH185" s="191"/>
      <c r="AI185" s="191"/>
      <c r="AJ185" s="191"/>
      <c r="AK185" s="191"/>
      <c r="AL185" s="191"/>
      <c r="AM185" s="191"/>
      <c r="AN185" s="191"/>
      <c r="AO185" s="191"/>
      <c r="AP185" s="191"/>
      <c r="AQ185" s="191"/>
      <c r="AR185" s="191"/>
      <c r="AS185" s="191"/>
      <c r="AT185" s="191"/>
      <c r="AU185" s="191"/>
      <c r="AV185" s="191"/>
      <c r="AW185" s="191"/>
      <c r="AX185" s="191"/>
      <c r="AY185" s="191"/>
      <c r="AZ185" s="191"/>
      <c r="BA185" s="191"/>
      <c r="BB185" s="191"/>
      <c r="BC185" s="191"/>
      <c r="BD185" s="191"/>
      <c r="BE185" s="191"/>
      <c r="BF185" s="191"/>
      <c r="BG185" s="191"/>
    </row>
    <row r="186" spans="1:59">
      <c r="A186" s="985">
        <v>104</v>
      </c>
      <c r="B186" s="1021" t="s">
        <v>1090</v>
      </c>
      <c r="C186" s="1021">
        <v>11.53</v>
      </c>
      <c r="D186" s="1021"/>
      <c r="E186" s="1017">
        <f t="shared" si="12"/>
        <v>1209.1499999999999</v>
      </c>
      <c r="F186" s="1018">
        <f t="shared" si="10"/>
        <v>2966.8500000000004</v>
      </c>
      <c r="G186" s="1018">
        <f t="shared" si="11"/>
        <v>2978.38</v>
      </c>
      <c r="H186" s="1019"/>
      <c r="I186" s="1017">
        <f t="shared" si="13"/>
        <v>9.3927807000053249</v>
      </c>
      <c r="J186" s="191"/>
      <c r="K186" s="191"/>
      <c r="L186" s="191"/>
      <c r="M186" s="191"/>
      <c r="N186" s="191"/>
      <c r="O186" s="191"/>
      <c r="P186" s="191"/>
      <c r="Q186" s="191"/>
      <c r="R186" s="191"/>
      <c r="S186" s="191"/>
      <c r="T186" s="191"/>
      <c r="U186" s="191"/>
      <c r="V186" s="191"/>
      <c r="W186" s="191"/>
      <c r="X186" s="191"/>
      <c r="Y186" s="191"/>
      <c r="Z186" s="191"/>
      <c r="AA186" s="191"/>
      <c r="AB186" s="191"/>
      <c r="AC186" s="191"/>
      <c r="AD186" s="191"/>
      <c r="AE186" s="191"/>
      <c r="AF186" s="191"/>
      <c r="AG186" s="191"/>
      <c r="AH186" s="191"/>
      <c r="AI186" s="191"/>
      <c r="AJ186" s="191"/>
      <c r="AK186" s="191"/>
      <c r="AL186" s="191"/>
      <c r="AM186" s="191"/>
      <c r="AN186" s="191"/>
      <c r="AO186" s="191"/>
      <c r="AP186" s="191"/>
      <c r="AQ186" s="191"/>
      <c r="AR186" s="191"/>
      <c r="AS186" s="191"/>
      <c r="AT186" s="191"/>
      <c r="AU186" s="191"/>
      <c r="AV186" s="191"/>
      <c r="AW186" s="191"/>
      <c r="AX186" s="191"/>
      <c r="AY186" s="191"/>
      <c r="AZ186" s="191"/>
      <c r="BA186" s="191"/>
      <c r="BB186" s="191"/>
      <c r="BC186" s="191"/>
      <c r="BD186" s="191"/>
      <c r="BE186" s="191"/>
      <c r="BF186" s="191"/>
      <c r="BG186" s="191"/>
    </row>
    <row r="187" spans="1:59">
      <c r="A187" s="985">
        <v>105</v>
      </c>
      <c r="B187" s="1021" t="s">
        <v>1090</v>
      </c>
      <c r="C187" s="1021">
        <v>11.58</v>
      </c>
      <c r="D187" s="1021"/>
      <c r="E187" s="1017">
        <f t="shared" si="12"/>
        <v>1220.7299999999998</v>
      </c>
      <c r="F187" s="1018">
        <f t="shared" si="10"/>
        <v>2955.2700000000004</v>
      </c>
      <c r="G187" s="1018">
        <f t="shared" si="11"/>
        <v>2966.8500000000004</v>
      </c>
      <c r="H187" s="1019"/>
      <c r="I187" s="1017">
        <f t="shared" si="13"/>
        <v>9.4829312159570378</v>
      </c>
      <c r="J187" s="191"/>
      <c r="K187" s="191"/>
      <c r="L187" s="191"/>
      <c r="M187" s="191"/>
      <c r="N187" s="191"/>
      <c r="O187" s="191"/>
      <c r="P187" s="191"/>
      <c r="Q187" s="191"/>
      <c r="R187" s="191"/>
      <c r="S187" s="191"/>
      <c r="T187" s="191"/>
      <c r="U187" s="191"/>
      <c r="V187" s="191"/>
      <c r="W187" s="191"/>
      <c r="X187" s="191"/>
      <c r="Y187" s="191"/>
      <c r="Z187" s="191"/>
      <c r="AA187" s="191"/>
      <c r="AB187" s="191"/>
      <c r="AC187" s="191"/>
      <c r="AD187" s="191"/>
      <c r="AE187" s="191"/>
      <c r="AF187" s="191"/>
      <c r="AG187" s="191"/>
      <c r="AH187" s="191"/>
      <c r="AI187" s="191"/>
      <c r="AJ187" s="191"/>
      <c r="AK187" s="191"/>
      <c r="AL187" s="191"/>
      <c r="AM187" s="191"/>
      <c r="AN187" s="191"/>
      <c r="AO187" s="191"/>
      <c r="AP187" s="191"/>
      <c r="AQ187" s="191"/>
      <c r="AR187" s="191"/>
      <c r="AS187" s="191"/>
      <c r="AT187" s="191"/>
      <c r="AU187" s="191"/>
      <c r="AV187" s="191"/>
      <c r="AW187" s="191"/>
      <c r="AX187" s="191"/>
      <c r="AY187" s="191"/>
      <c r="AZ187" s="191"/>
      <c r="BA187" s="191"/>
      <c r="BB187" s="191"/>
      <c r="BC187" s="191"/>
      <c r="BD187" s="191"/>
      <c r="BE187" s="191"/>
      <c r="BF187" s="191"/>
      <c r="BG187" s="191"/>
    </row>
    <row r="188" spans="1:59">
      <c r="A188" s="985">
        <v>106</v>
      </c>
      <c r="B188" s="1021" t="s">
        <v>1090</v>
      </c>
      <c r="C188" s="1021">
        <v>10.62</v>
      </c>
      <c r="D188" s="1021"/>
      <c r="E188" s="1017">
        <f t="shared" si="12"/>
        <v>1231.3499999999997</v>
      </c>
      <c r="F188" s="1018">
        <f t="shared" si="10"/>
        <v>2944.6500000000005</v>
      </c>
      <c r="G188" s="1018">
        <f t="shared" si="11"/>
        <v>2955.2700000000004</v>
      </c>
      <c r="H188" s="1019"/>
      <c r="I188" s="1017">
        <f t="shared" si="13"/>
        <v>9.5656081140060181</v>
      </c>
      <c r="J188" s="191"/>
      <c r="K188" s="191"/>
      <c r="L188" s="191"/>
      <c r="M188" s="191"/>
      <c r="N188" s="191"/>
      <c r="O188" s="191"/>
      <c r="P188" s="191"/>
      <c r="Q188" s="191"/>
      <c r="R188" s="191"/>
      <c r="S188" s="191"/>
      <c r="T188" s="191"/>
      <c r="U188" s="191"/>
      <c r="V188" s="191"/>
      <c r="W188" s="191"/>
      <c r="X188" s="191"/>
      <c r="Y188" s="191"/>
      <c r="Z188" s="191"/>
      <c r="AA188" s="191"/>
      <c r="AB188" s="191"/>
      <c r="AC188" s="191"/>
      <c r="AD188" s="191"/>
      <c r="AE188" s="191"/>
      <c r="AF188" s="191"/>
      <c r="AG188" s="191"/>
      <c r="AH188" s="191"/>
      <c r="AI188" s="191"/>
      <c r="AJ188" s="191"/>
      <c r="AK188" s="191"/>
      <c r="AL188" s="191"/>
      <c r="AM188" s="191"/>
      <c r="AN188" s="191"/>
      <c r="AO188" s="191"/>
      <c r="AP188" s="191"/>
      <c r="AQ188" s="191"/>
      <c r="AR188" s="191"/>
      <c r="AS188" s="191"/>
      <c r="AT188" s="191"/>
      <c r="AU188" s="191"/>
      <c r="AV188" s="191"/>
      <c r="AW188" s="191"/>
      <c r="AX188" s="191"/>
      <c r="AY188" s="191"/>
      <c r="AZ188" s="191"/>
      <c r="BA188" s="191"/>
      <c r="BB188" s="191"/>
      <c r="BC188" s="191"/>
      <c r="BD188" s="191"/>
      <c r="BE188" s="191"/>
      <c r="BF188" s="191"/>
      <c r="BG188" s="191"/>
    </row>
    <row r="189" spans="1:59">
      <c r="A189" s="985"/>
      <c r="B189" s="1021" t="s">
        <v>1093</v>
      </c>
      <c r="C189" s="1021">
        <v>0.46</v>
      </c>
      <c r="D189" s="1021"/>
      <c r="E189" s="1017">
        <f t="shared" si="12"/>
        <v>1231.8099999999997</v>
      </c>
      <c r="F189" s="1018">
        <f t="shared" si="10"/>
        <v>2944.1900000000005</v>
      </c>
      <c r="G189" s="1018">
        <f t="shared" si="11"/>
        <v>2944.6500000000005</v>
      </c>
      <c r="H189" s="1019"/>
      <c r="I189" s="1017">
        <f t="shared" si="13"/>
        <v>9.5691892225844111</v>
      </c>
      <c r="J189" s="191"/>
      <c r="K189" s="191"/>
      <c r="L189" s="191"/>
      <c r="M189" s="191"/>
      <c r="N189" s="191"/>
      <c r="O189" s="191"/>
      <c r="P189" s="191"/>
      <c r="Q189" s="191"/>
      <c r="R189" s="191"/>
      <c r="S189" s="191"/>
      <c r="T189" s="191"/>
      <c r="U189" s="191"/>
      <c r="V189" s="191"/>
      <c r="W189" s="191"/>
      <c r="X189" s="191"/>
      <c r="Y189" s="191"/>
      <c r="Z189" s="191"/>
      <c r="AA189" s="191"/>
      <c r="AB189" s="191"/>
      <c r="AC189" s="191"/>
      <c r="AD189" s="191"/>
      <c r="AE189" s="191"/>
      <c r="AF189" s="191"/>
      <c r="AG189" s="191"/>
      <c r="AH189" s="191"/>
      <c r="AI189" s="191"/>
      <c r="AJ189" s="191"/>
      <c r="AK189" s="191"/>
      <c r="AL189" s="191"/>
      <c r="AM189" s="191"/>
      <c r="AN189" s="191"/>
      <c r="AO189" s="191"/>
      <c r="AP189" s="191"/>
      <c r="AQ189" s="191"/>
      <c r="AR189" s="191"/>
      <c r="AS189" s="191"/>
      <c r="AT189" s="191"/>
      <c r="AU189" s="191"/>
      <c r="AV189" s="191"/>
      <c r="AW189" s="191"/>
      <c r="AX189" s="191"/>
      <c r="AY189" s="191"/>
      <c r="AZ189" s="191"/>
      <c r="BA189" s="191"/>
      <c r="BB189" s="191"/>
      <c r="BC189" s="191"/>
      <c r="BD189" s="191"/>
      <c r="BE189" s="191"/>
      <c r="BF189" s="191"/>
      <c r="BG189" s="191"/>
    </row>
    <row r="190" spans="1:59">
      <c r="A190" s="985">
        <v>107</v>
      </c>
      <c r="B190" s="1021" t="s">
        <v>1090</v>
      </c>
      <c r="C190" s="1021">
        <v>11.53</v>
      </c>
      <c r="D190" s="1021"/>
      <c r="E190" s="1017">
        <f t="shared" si="12"/>
        <v>1243.3399999999997</v>
      </c>
      <c r="F190" s="1018">
        <f t="shared" si="10"/>
        <v>2932.6600000000003</v>
      </c>
      <c r="G190" s="1018">
        <f t="shared" si="11"/>
        <v>2944.1900000000005</v>
      </c>
      <c r="H190" s="1019"/>
      <c r="I190" s="1017">
        <f t="shared" si="13"/>
        <v>9.6589504876036916</v>
      </c>
      <c r="J190" s="191"/>
      <c r="K190" s="191"/>
      <c r="L190" s="191"/>
      <c r="M190" s="191"/>
      <c r="N190" s="191"/>
      <c r="O190" s="191"/>
      <c r="P190" s="191"/>
      <c r="Q190" s="191"/>
      <c r="R190" s="191"/>
      <c r="S190" s="191"/>
      <c r="T190" s="191"/>
      <c r="U190" s="191"/>
      <c r="V190" s="191"/>
      <c r="W190" s="191"/>
      <c r="X190" s="191"/>
      <c r="Y190" s="191"/>
      <c r="Z190" s="191"/>
      <c r="AA190" s="191"/>
      <c r="AB190" s="191"/>
      <c r="AC190" s="191"/>
      <c r="AD190" s="191"/>
      <c r="AE190" s="191"/>
      <c r="AF190" s="191"/>
      <c r="AG190" s="191"/>
      <c r="AH190" s="191"/>
      <c r="AI190" s="191"/>
      <c r="AJ190" s="191"/>
      <c r="AK190" s="191"/>
      <c r="AL190" s="191"/>
      <c r="AM190" s="191"/>
      <c r="AN190" s="191"/>
      <c r="AO190" s="191"/>
      <c r="AP190" s="191"/>
      <c r="AQ190" s="191"/>
      <c r="AR190" s="191"/>
      <c r="AS190" s="191"/>
      <c r="AT190" s="191"/>
      <c r="AU190" s="191"/>
      <c r="AV190" s="191"/>
      <c r="AW190" s="191"/>
      <c r="AX190" s="191"/>
      <c r="AY190" s="191"/>
      <c r="AZ190" s="191"/>
      <c r="BA190" s="191"/>
      <c r="BB190" s="191"/>
      <c r="BC190" s="191"/>
      <c r="BD190" s="191"/>
      <c r="BE190" s="191"/>
      <c r="BF190" s="191"/>
      <c r="BG190" s="191"/>
    </row>
    <row r="191" spans="1:59">
      <c r="A191" s="985">
        <v>108</v>
      </c>
      <c r="B191" s="1021" t="s">
        <v>1090</v>
      </c>
      <c r="C191" s="1021">
        <v>10.63</v>
      </c>
      <c r="D191" s="1021"/>
      <c r="E191" s="1017">
        <f t="shared" si="12"/>
        <v>1253.9699999999998</v>
      </c>
      <c r="F191" s="1018">
        <f t="shared" si="10"/>
        <v>2922.03</v>
      </c>
      <c r="G191" s="1018">
        <f t="shared" si="11"/>
        <v>2932.6600000000003</v>
      </c>
      <c r="H191" s="1019"/>
      <c r="I191" s="1017">
        <f t="shared" si="13"/>
        <v>9.7417052358391594</v>
      </c>
      <c r="J191" s="191"/>
      <c r="K191" s="191"/>
      <c r="L191" s="191"/>
      <c r="M191" s="191"/>
      <c r="N191" s="191"/>
      <c r="O191" s="191"/>
      <c r="P191" s="191"/>
      <c r="Q191" s="191"/>
      <c r="R191" s="191"/>
      <c r="S191" s="191"/>
      <c r="T191" s="191"/>
      <c r="U191" s="191"/>
      <c r="V191" s="191"/>
      <c r="W191" s="191"/>
      <c r="X191" s="191"/>
      <c r="Y191" s="191"/>
      <c r="Z191" s="191"/>
      <c r="AA191" s="191"/>
      <c r="AB191" s="191"/>
      <c r="AC191" s="191"/>
      <c r="AD191" s="191"/>
      <c r="AE191" s="191"/>
      <c r="AF191" s="191"/>
      <c r="AG191" s="191"/>
      <c r="AH191" s="191"/>
      <c r="AI191" s="191"/>
      <c r="AJ191" s="191"/>
      <c r="AK191" s="191"/>
      <c r="AL191" s="191"/>
      <c r="AM191" s="191"/>
      <c r="AN191" s="191"/>
      <c r="AO191" s="191"/>
      <c r="AP191" s="191"/>
      <c r="AQ191" s="191"/>
      <c r="AR191" s="191"/>
      <c r="AS191" s="191"/>
      <c r="AT191" s="191"/>
      <c r="AU191" s="191"/>
      <c r="AV191" s="191"/>
      <c r="AW191" s="191"/>
      <c r="AX191" s="191"/>
      <c r="AY191" s="191"/>
      <c r="AZ191" s="191"/>
      <c r="BA191" s="191"/>
      <c r="BB191" s="191"/>
      <c r="BC191" s="191"/>
      <c r="BD191" s="191"/>
      <c r="BE191" s="191"/>
      <c r="BF191" s="191"/>
      <c r="BG191" s="191"/>
    </row>
    <row r="192" spans="1:59">
      <c r="A192" s="985">
        <v>109</v>
      </c>
      <c r="B192" s="1021" t="s">
        <v>1090</v>
      </c>
      <c r="C192" s="1021">
        <v>11.53</v>
      </c>
      <c r="D192" s="1021"/>
      <c r="E192" s="1017">
        <f t="shared" si="12"/>
        <v>1265.4999999999998</v>
      </c>
      <c r="F192" s="1018">
        <f t="shared" si="10"/>
        <v>2910.5</v>
      </c>
      <c r="G192" s="1018">
        <f t="shared" si="11"/>
        <v>2922.03</v>
      </c>
      <c r="H192" s="1019"/>
      <c r="I192" s="1017">
        <f t="shared" si="13"/>
        <v>9.8314665008584399</v>
      </c>
      <c r="J192" s="191"/>
      <c r="K192" s="191"/>
      <c r="L192" s="191"/>
      <c r="M192" s="191"/>
      <c r="N192" s="191"/>
      <c r="O192" s="191"/>
      <c r="P192" s="191"/>
      <c r="Q192" s="191"/>
      <c r="R192" s="191"/>
      <c r="S192" s="191"/>
      <c r="T192" s="191"/>
      <c r="U192" s="191"/>
      <c r="V192" s="191"/>
      <c r="W192" s="191"/>
      <c r="X192" s="191"/>
      <c r="Y192" s="191"/>
      <c r="Z192" s="191"/>
      <c r="AA192" s="191"/>
      <c r="AB192" s="191"/>
      <c r="AC192" s="191"/>
      <c r="AD192" s="191"/>
      <c r="AE192" s="191"/>
      <c r="AF192" s="191"/>
      <c r="AG192" s="191"/>
      <c r="AH192" s="191"/>
      <c r="AI192" s="191"/>
      <c r="AJ192" s="191"/>
      <c r="AK192" s="191"/>
      <c r="AL192" s="191"/>
      <c r="AM192" s="191"/>
      <c r="AN192" s="191"/>
      <c r="AO192" s="191"/>
      <c r="AP192" s="191"/>
      <c r="AQ192" s="191"/>
      <c r="AR192" s="191"/>
      <c r="AS192" s="191"/>
      <c r="AT192" s="191"/>
      <c r="AU192" s="191"/>
      <c r="AV192" s="191"/>
      <c r="AW192" s="191"/>
      <c r="AX192" s="191"/>
      <c r="AY192" s="191"/>
      <c r="AZ192" s="191"/>
      <c r="BA192" s="191"/>
      <c r="BB192" s="191"/>
      <c r="BC192" s="191"/>
      <c r="BD192" s="191"/>
      <c r="BE192" s="191"/>
      <c r="BF192" s="191"/>
      <c r="BG192" s="191"/>
    </row>
    <row r="193" spans="1:59">
      <c r="A193" s="985"/>
      <c r="B193" s="1021" t="s">
        <v>1094</v>
      </c>
      <c r="C193" s="1021">
        <v>0.48</v>
      </c>
      <c r="D193" s="1021"/>
      <c r="E193" s="1017">
        <f t="shared" si="12"/>
        <v>1265.9799999999998</v>
      </c>
      <c r="F193" s="1018">
        <f t="shared" si="10"/>
        <v>2910.0200000000004</v>
      </c>
      <c r="G193" s="1018">
        <f t="shared" si="11"/>
        <v>2910.5</v>
      </c>
      <c r="H193" s="1019"/>
      <c r="I193" s="1017">
        <f t="shared" si="13"/>
        <v>9.8352033098098062</v>
      </c>
      <c r="J193" s="191"/>
      <c r="K193" s="191"/>
      <c r="L193" s="191"/>
      <c r="M193" s="191"/>
      <c r="N193" s="191"/>
      <c r="O193" s="191"/>
      <c r="P193" s="191"/>
      <c r="Q193" s="191"/>
      <c r="R193" s="191"/>
      <c r="S193" s="191"/>
      <c r="T193" s="191"/>
      <c r="U193" s="191"/>
      <c r="V193" s="191"/>
      <c r="W193" s="191"/>
      <c r="X193" s="191"/>
      <c r="Y193" s="191"/>
      <c r="Z193" s="191"/>
      <c r="AA193" s="191"/>
      <c r="AB193" s="191"/>
      <c r="AC193" s="191"/>
      <c r="AD193" s="191"/>
      <c r="AE193" s="191"/>
      <c r="AF193" s="191"/>
      <c r="AG193" s="191"/>
      <c r="AH193" s="191"/>
      <c r="AI193" s="191"/>
      <c r="AJ193" s="191"/>
      <c r="AK193" s="191"/>
      <c r="AL193" s="191"/>
      <c r="AM193" s="191"/>
      <c r="AN193" s="191"/>
      <c r="AO193" s="191"/>
      <c r="AP193" s="191"/>
      <c r="AQ193" s="191"/>
      <c r="AR193" s="191"/>
      <c r="AS193" s="191"/>
      <c r="AT193" s="191"/>
      <c r="AU193" s="191"/>
      <c r="AV193" s="191"/>
      <c r="AW193" s="191"/>
      <c r="AX193" s="191"/>
      <c r="AY193" s="191"/>
      <c r="AZ193" s="191"/>
      <c r="BA193" s="191"/>
      <c r="BB193" s="191"/>
      <c r="BC193" s="191"/>
      <c r="BD193" s="191"/>
      <c r="BE193" s="191"/>
      <c r="BF193" s="191"/>
      <c r="BG193" s="191"/>
    </row>
    <row r="194" spans="1:59">
      <c r="A194" s="985">
        <v>110</v>
      </c>
      <c r="B194" s="1021" t="s">
        <v>1090</v>
      </c>
      <c r="C194" s="1021">
        <v>11.44</v>
      </c>
      <c r="D194" s="1021"/>
      <c r="E194" s="1017">
        <f t="shared" si="12"/>
        <v>1277.4199999999998</v>
      </c>
      <c r="F194" s="1018">
        <f t="shared" si="10"/>
        <v>2898.58</v>
      </c>
      <c r="G194" s="1018">
        <f t="shared" si="11"/>
        <v>2910.0200000000004</v>
      </c>
      <c r="H194" s="1019"/>
      <c r="I194" s="1017">
        <f t="shared" si="13"/>
        <v>9.9242639231507042</v>
      </c>
      <c r="J194" s="191"/>
      <c r="K194" s="191"/>
      <c r="L194" s="191"/>
      <c r="M194" s="191"/>
      <c r="N194" s="191"/>
      <c r="O194" s="191"/>
      <c r="P194" s="191"/>
      <c r="Q194" s="191"/>
      <c r="R194" s="191"/>
      <c r="S194" s="191"/>
      <c r="T194" s="191"/>
      <c r="U194" s="191"/>
      <c r="V194" s="191"/>
      <c r="W194" s="191"/>
      <c r="X194" s="191"/>
      <c r="Y194" s="191"/>
      <c r="Z194" s="191"/>
      <c r="AA194" s="191"/>
      <c r="AB194" s="191"/>
      <c r="AC194" s="191"/>
      <c r="AD194" s="191"/>
      <c r="AE194" s="191"/>
      <c r="AF194" s="191"/>
      <c r="AG194" s="191"/>
      <c r="AH194" s="191"/>
      <c r="AI194" s="191"/>
      <c r="AJ194" s="191"/>
      <c r="AK194" s="191"/>
      <c r="AL194" s="191"/>
      <c r="AM194" s="191"/>
      <c r="AN194" s="191"/>
      <c r="AO194" s="191"/>
      <c r="AP194" s="191"/>
      <c r="AQ194" s="191"/>
      <c r="AR194" s="191"/>
      <c r="AS194" s="191"/>
      <c r="AT194" s="191"/>
      <c r="AU194" s="191"/>
      <c r="AV194" s="191"/>
      <c r="AW194" s="191"/>
      <c r="AX194" s="191"/>
      <c r="AY194" s="191"/>
      <c r="AZ194" s="191"/>
      <c r="BA194" s="191"/>
      <c r="BB194" s="191"/>
      <c r="BC194" s="191"/>
      <c r="BD194" s="191"/>
      <c r="BE194" s="191"/>
      <c r="BF194" s="191"/>
      <c r="BG194" s="191"/>
    </row>
    <row r="195" spans="1:59">
      <c r="A195" s="985">
        <v>111</v>
      </c>
      <c r="B195" s="1021" t="s">
        <v>1090</v>
      </c>
      <c r="C195" s="1021">
        <v>11.42</v>
      </c>
      <c r="D195" s="1021"/>
      <c r="E195" s="1017">
        <f t="shared" si="12"/>
        <v>1288.8399999999999</v>
      </c>
      <c r="F195" s="1018">
        <f t="shared" si="10"/>
        <v>2887.16</v>
      </c>
      <c r="G195" s="1018">
        <f t="shared" si="11"/>
        <v>2898.58</v>
      </c>
      <c r="H195" s="1019"/>
      <c r="I195" s="1017">
        <f t="shared" si="13"/>
        <v>10.013168836118629</v>
      </c>
      <c r="J195" s="191"/>
      <c r="K195" s="191"/>
      <c r="L195" s="191"/>
      <c r="M195" s="191"/>
      <c r="N195" s="191"/>
      <c r="O195" s="191"/>
      <c r="P195" s="191"/>
      <c r="Q195" s="191"/>
      <c r="R195" s="191"/>
      <c r="S195" s="191"/>
      <c r="T195" s="191"/>
      <c r="U195" s="191"/>
      <c r="V195" s="191"/>
      <c r="W195" s="191"/>
      <c r="X195" s="191"/>
      <c r="Y195" s="191"/>
      <c r="Z195" s="191"/>
      <c r="AA195" s="191"/>
      <c r="AB195" s="191"/>
      <c r="AC195" s="191"/>
      <c r="AD195" s="191"/>
      <c r="AE195" s="191"/>
      <c r="AF195" s="191"/>
      <c r="AG195" s="191"/>
      <c r="AH195" s="191"/>
      <c r="AI195" s="191"/>
      <c r="AJ195" s="191"/>
      <c r="AK195" s="191"/>
      <c r="AL195" s="191"/>
      <c r="AM195" s="191"/>
      <c r="AN195" s="191"/>
      <c r="AO195" s="191"/>
      <c r="AP195" s="191"/>
      <c r="AQ195" s="191"/>
      <c r="AR195" s="191"/>
      <c r="AS195" s="191"/>
      <c r="AT195" s="191"/>
      <c r="AU195" s="191"/>
      <c r="AV195" s="191"/>
      <c r="AW195" s="191"/>
      <c r="AX195" s="191"/>
      <c r="AY195" s="191"/>
      <c r="AZ195" s="191"/>
      <c r="BA195" s="191"/>
      <c r="BB195" s="191"/>
      <c r="BC195" s="191"/>
      <c r="BD195" s="191"/>
      <c r="BE195" s="191"/>
      <c r="BF195" s="191"/>
      <c r="BG195" s="191"/>
    </row>
    <row r="196" spans="1:59">
      <c r="A196" s="985">
        <v>112</v>
      </c>
      <c r="B196" s="1021" t="s">
        <v>1090</v>
      </c>
      <c r="C196" s="1021">
        <v>11.54</v>
      </c>
      <c r="D196" s="1021"/>
      <c r="E196" s="1017">
        <f t="shared" si="12"/>
        <v>1300.3799999999999</v>
      </c>
      <c r="F196" s="1018">
        <f t="shared" si="10"/>
        <v>2875.62</v>
      </c>
      <c r="G196" s="1018">
        <f t="shared" si="11"/>
        <v>2887.16</v>
      </c>
      <c r="H196" s="1019"/>
      <c r="I196" s="1017">
        <f t="shared" si="13"/>
        <v>10.103007951324395</v>
      </c>
      <c r="J196" s="191"/>
      <c r="K196" s="191"/>
      <c r="L196" s="191"/>
      <c r="M196" s="191"/>
      <c r="N196" s="191"/>
      <c r="O196" s="191"/>
      <c r="P196" s="191"/>
      <c r="Q196" s="191"/>
      <c r="R196" s="191"/>
      <c r="S196" s="191"/>
      <c r="T196" s="191"/>
      <c r="U196" s="191"/>
      <c r="V196" s="191"/>
      <c r="W196" s="191"/>
      <c r="X196" s="191"/>
      <c r="Y196" s="191"/>
      <c r="Z196" s="191"/>
      <c r="AA196" s="191"/>
      <c r="AB196" s="191"/>
      <c r="AC196" s="191"/>
      <c r="AD196" s="191"/>
      <c r="AE196" s="191"/>
      <c r="AF196" s="191"/>
      <c r="AG196" s="191"/>
      <c r="AH196" s="191"/>
      <c r="AI196" s="191"/>
      <c r="AJ196" s="191"/>
      <c r="AK196" s="191"/>
      <c r="AL196" s="191"/>
      <c r="AM196" s="191"/>
      <c r="AN196" s="191"/>
      <c r="AO196" s="191"/>
      <c r="AP196" s="191"/>
      <c r="AQ196" s="191"/>
      <c r="AR196" s="191"/>
      <c r="AS196" s="191"/>
      <c r="AT196" s="191"/>
      <c r="AU196" s="191"/>
      <c r="AV196" s="191"/>
      <c r="AW196" s="191"/>
      <c r="AX196" s="191"/>
      <c r="AY196" s="191"/>
      <c r="AZ196" s="191"/>
      <c r="BA196" s="191"/>
      <c r="BB196" s="191"/>
      <c r="BC196" s="191"/>
      <c r="BD196" s="191"/>
      <c r="BE196" s="191"/>
      <c r="BF196" s="191"/>
      <c r="BG196" s="191"/>
    </row>
    <row r="197" spans="1:59">
      <c r="A197" s="985"/>
      <c r="B197" s="1021" t="s">
        <v>1093</v>
      </c>
      <c r="C197" s="1021">
        <v>0.46</v>
      </c>
      <c r="D197" s="1021"/>
      <c r="E197" s="1017">
        <f t="shared" si="12"/>
        <v>1300.8399999999999</v>
      </c>
      <c r="F197" s="1018">
        <f t="shared" si="10"/>
        <v>2875.16</v>
      </c>
      <c r="G197" s="1018">
        <f t="shared" si="11"/>
        <v>2875.62</v>
      </c>
      <c r="H197" s="1019"/>
      <c r="I197" s="1017">
        <f t="shared" si="13"/>
        <v>10.106589059902788</v>
      </c>
      <c r="J197" s="191"/>
      <c r="K197" s="191"/>
      <c r="L197" s="191"/>
      <c r="M197" s="191"/>
      <c r="N197" s="191"/>
      <c r="O197" s="191"/>
      <c r="P197" s="191"/>
      <c r="Q197" s="191"/>
      <c r="R197" s="191"/>
      <c r="S197" s="191"/>
      <c r="T197" s="191"/>
      <c r="U197" s="191"/>
      <c r="V197" s="191"/>
      <c r="W197" s="191"/>
      <c r="X197" s="191"/>
      <c r="Y197" s="191"/>
      <c r="Z197" s="191"/>
      <c r="AA197" s="191"/>
      <c r="AB197" s="191"/>
      <c r="AC197" s="191"/>
      <c r="AD197" s="191"/>
      <c r="AE197" s="191"/>
      <c r="AF197" s="191"/>
      <c r="AG197" s="191"/>
      <c r="AH197" s="191"/>
      <c r="AI197" s="191"/>
      <c r="AJ197" s="191"/>
      <c r="AK197" s="191"/>
      <c r="AL197" s="191"/>
      <c r="AM197" s="191"/>
      <c r="AN197" s="191"/>
      <c r="AO197" s="191"/>
      <c r="AP197" s="191"/>
      <c r="AQ197" s="191"/>
      <c r="AR197" s="191"/>
      <c r="AS197" s="191"/>
      <c r="AT197" s="191"/>
      <c r="AU197" s="191"/>
      <c r="AV197" s="191"/>
      <c r="AW197" s="191"/>
      <c r="AX197" s="191"/>
      <c r="AY197" s="191"/>
      <c r="AZ197" s="191"/>
      <c r="BA197" s="191"/>
      <c r="BB197" s="191"/>
      <c r="BC197" s="191"/>
      <c r="BD197" s="191"/>
      <c r="BE197" s="191"/>
      <c r="BF197" s="191"/>
      <c r="BG197" s="191"/>
    </row>
    <row r="198" spans="1:59">
      <c r="A198" s="985">
        <v>113</v>
      </c>
      <c r="B198" s="1021" t="s">
        <v>1090</v>
      </c>
      <c r="C198" s="1021">
        <v>11.53</v>
      </c>
      <c r="D198" s="1021"/>
      <c r="E198" s="1017">
        <f t="shared" si="12"/>
        <v>1312.37</v>
      </c>
      <c r="F198" s="1018">
        <f t="shared" si="10"/>
        <v>2863.63</v>
      </c>
      <c r="G198" s="1018">
        <f t="shared" si="11"/>
        <v>2875.16</v>
      </c>
      <c r="H198" s="1019"/>
      <c r="I198" s="1017">
        <f t="shared" si="13"/>
        <v>10.196350324922069</v>
      </c>
      <c r="J198" s="191"/>
      <c r="K198" s="191"/>
      <c r="L198" s="191"/>
      <c r="M198" s="191"/>
      <c r="N198" s="191"/>
      <c r="O198" s="191"/>
      <c r="P198" s="191"/>
      <c r="Q198" s="191"/>
      <c r="R198" s="191"/>
      <c r="S198" s="191"/>
      <c r="T198" s="191"/>
      <c r="U198" s="191"/>
      <c r="V198" s="191"/>
      <c r="W198" s="191"/>
      <c r="X198" s="191"/>
      <c r="Y198" s="191"/>
      <c r="Z198" s="191"/>
      <c r="AA198" s="191"/>
      <c r="AB198" s="191"/>
      <c r="AC198" s="191"/>
      <c r="AD198" s="191"/>
      <c r="AE198" s="191"/>
      <c r="AF198" s="191"/>
      <c r="AG198" s="191"/>
      <c r="AH198" s="191"/>
      <c r="AI198" s="191"/>
      <c r="AJ198" s="191"/>
      <c r="AK198" s="191"/>
      <c r="AL198" s="191"/>
      <c r="AM198" s="191"/>
      <c r="AN198" s="191"/>
      <c r="AO198" s="191"/>
      <c r="AP198" s="191"/>
      <c r="AQ198" s="191"/>
      <c r="AR198" s="191"/>
      <c r="AS198" s="191"/>
      <c r="AT198" s="191"/>
      <c r="AU198" s="191"/>
      <c r="AV198" s="191"/>
      <c r="AW198" s="191"/>
      <c r="AX198" s="191"/>
      <c r="AY198" s="191"/>
      <c r="AZ198" s="191"/>
      <c r="BA198" s="191"/>
      <c r="BB198" s="191"/>
      <c r="BC198" s="191"/>
      <c r="BD198" s="191"/>
      <c r="BE198" s="191"/>
      <c r="BF198" s="191"/>
      <c r="BG198" s="191"/>
    </row>
    <row r="199" spans="1:59">
      <c r="A199" s="985">
        <v>114</v>
      </c>
      <c r="B199" s="1021" t="s">
        <v>1090</v>
      </c>
      <c r="C199" s="1021">
        <v>11.65</v>
      </c>
      <c r="D199" s="1021"/>
      <c r="E199" s="1017">
        <f t="shared" si="12"/>
        <v>1324.02</v>
      </c>
      <c r="F199" s="1018">
        <f t="shared" si="10"/>
        <v>2851.98</v>
      </c>
      <c r="G199" s="1018">
        <f t="shared" si="11"/>
        <v>2863.63</v>
      </c>
      <c r="H199" s="1019"/>
      <c r="I199" s="1017">
        <f t="shared" si="13"/>
        <v>10.287045792179191</v>
      </c>
      <c r="J199" s="191"/>
      <c r="K199" s="191"/>
      <c r="L199" s="191"/>
      <c r="M199" s="191"/>
      <c r="N199" s="191"/>
      <c r="O199" s="191"/>
      <c r="P199" s="191"/>
      <c r="Q199" s="191"/>
      <c r="R199" s="191"/>
      <c r="S199" s="191"/>
      <c r="T199" s="191"/>
      <c r="U199" s="191"/>
      <c r="V199" s="191"/>
      <c r="W199" s="191"/>
      <c r="X199" s="191"/>
      <c r="Y199" s="191"/>
      <c r="Z199" s="191"/>
      <c r="AA199" s="191"/>
      <c r="AB199" s="191"/>
      <c r="AC199" s="191"/>
      <c r="AD199" s="191"/>
      <c r="AE199" s="191"/>
      <c r="AF199" s="191"/>
      <c r="AG199" s="191"/>
      <c r="AH199" s="191"/>
      <c r="AI199" s="191"/>
      <c r="AJ199" s="191"/>
      <c r="AK199" s="191"/>
      <c r="AL199" s="191"/>
      <c r="AM199" s="191"/>
      <c r="AN199" s="191"/>
      <c r="AO199" s="191"/>
      <c r="AP199" s="191"/>
      <c r="AQ199" s="191"/>
      <c r="AR199" s="191"/>
      <c r="AS199" s="191"/>
      <c r="AT199" s="191"/>
      <c r="AU199" s="191"/>
      <c r="AV199" s="191"/>
      <c r="AW199" s="191"/>
      <c r="AX199" s="191"/>
      <c r="AY199" s="191"/>
      <c r="AZ199" s="191"/>
      <c r="BA199" s="191"/>
      <c r="BB199" s="191"/>
      <c r="BC199" s="191"/>
      <c r="BD199" s="191"/>
      <c r="BE199" s="191"/>
      <c r="BF199" s="191"/>
      <c r="BG199" s="191"/>
    </row>
    <row r="200" spans="1:59">
      <c r="A200" s="985">
        <v>115</v>
      </c>
      <c r="B200" s="1021" t="s">
        <v>1090</v>
      </c>
      <c r="C200" s="1021">
        <v>11.43</v>
      </c>
      <c r="D200" s="1021"/>
      <c r="E200" s="1017">
        <f t="shared" si="12"/>
        <v>1335.45</v>
      </c>
      <c r="F200" s="1018">
        <f t="shared" si="10"/>
        <v>2840.55</v>
      </c>
      <c r="G200" s="1018">
        <f t="shared" si="11"/>
        <v>2851.98</v>
      </c>
      <c r="H200" s="1019"/>
      <c r="I200" s="1017">
        <f t="shared" si="13"/>
        <v>10.376028555333603</v>
      </c>
      <c r="J200" s="191"/>
      <c r="K200" s="191"/>
      <c r="L200" s="191"/>
      <c r="M200" s="191"/>
      <c r="N200" s="191"/>
      <c r="O200" s="191"/>
      <c r="P200" s="191"/>
      <c r="Q200" s="191"/>
      <c r="R200" s="191"/>
      <c r="S200" s="191"/>
      <c r="T200" s="191"/>
      <c r="U200" s="191"/>
      <c r="V200" s="191"/>
      <c r="W200" s="191"/>
      <c r="X200" s="191"/>
      <c r="Y200" s="191"/>
      <c r="Z200" s="191"/>
      <c r="AA200" s="191"/>
      <c r="AB200" s="191"/>
      <c r="AC200" s="191"/>
      <c r="AD200" s="191"/>
      <c r="AE200" s="191"/>
      <c r="AF200" s="191"/>
      <c r="AG200" s="191"/>
      <c r="AH200" s="191"/>
      <c r="AI200" s="191"/>
      <c r="AJ200" s="191"/>
      <c r="AK200" s="191"/>
      <c r="AL200" s="191"/>
      <c r="AM200" s="191"/>
      <c r="AN200" s="191"/>
      <c r="AO200" s="191"/>
      <c r="AP200" s="191"/>
      <c r="AQ200" s="191"/>
      <c r="AR200" s="191"/>
      <c r="AS200" s="191"/>
      <c r="AT200" s="191"/>
      <c r="AU200" s="191"/>
      <c r="AV200" s="191"/>
      <c r="AW200" s="191"/>
      <c r="AX200" s="191"/>
      <c r="AY200" s="191"/>
      <c r="AZ200" s="191"/>
      <c r="BA200" s="191"/>
      <c r="BB200" s="191"/>
      <c r="BC200" s="191"/>
      <c r="BD200" s="191"/>
      <c r="BE200" s="191"/>
      <c r="BF200" s="191"/>
      <c r="BG200" s="191"/>
    </row>
    <row r="201" spans="1:59">
      <c r="A201" s="985"/>
      <c r="B201" s="1021" t="s">
        <v>1094</v>
      </c>
      <c r="C201" s="1021">
        <v>0.48</v>
      </c>
      <c r="D201" s="1021"/>
      <c r="E201" s="1017">
        <f t="shared" si="12"/>
        <v>1335.93</v>
      </c>
      <c r="F201" s="1018">
        <f t="shared" si="10"/>
        <v>2840.0699999999997</v>
      </c>
      <c r="G201" s="1018">
        <f t="shared" si="11"/>
        <v>2840.55</v>
      </c>
      <c r="H201" s="1019"/>
      <c r="I201" s="1017">
        <f t="shared" si="13"/>
        <v>10.379765364284969</v>
      </c>
      <c r="J201" s="191"/>
      <c r="K201" s="191"/>
      <c r="L201" s="191"/>
      <c r="M201" s="191"/>
      <c r="N201" s="191"/>
      <c r="O201" s="191"/>
      <c r="P201" s="191"/>
      <c r="Q201" s="191"/>
      <c r="R201" s="191"/>
      <c r="S201" s="191"/>
      <c r="T201" s="191"/>
      <c r="U201" s="191"/>
      <c r="V201" s="191"/>
      <c r="W201" s="191"/>
      <c r="X201" s="191"/>
      <c r="Y201" s="191"/>
      <c r="Z201" s="191"/>
      <c r="AA201" s="191"/>
      <c r="AB201" s="191"/>
      <c r="AC201" s="191"/>
      <c r="AD201" s="191"/>
      <c r="AE201" s="191"/>
      <c r="AF201" s="191"/>
      <c r="AG201" s="191"/>
      <c r="AH201" s="191"/>
      <c r="AI201" s="191"/>
      <c r="AJ201" s="191"/>
      <c r="AK201" s="191"/>
      <c r="AL201" s="191"/>
      <c r="AM201" s="191"/>
      <c r="AN201" s="191"/>
      <c r="AO201" s="191"/>
      <c r="AP201" s="191"/>
      <c r="AQ201" s="191"/>
      <c r="AR201" s="191"/>
      <c r="AS201" s="191"/>
      <c r="AT201" s="191"/>
      <c r="AU201" s="191"/>
      <c r="AV201" s="191"/>
      <c r="AW201" s="191"/>
      <c r="AX201" s="191"/>
      <c r="AY201" s="191"/>
      <c r="AZ201" s="191"/>
      <c r="BA201" s="191"/>
      <c r="BB201" s="191"/>
      <c r="BC201" s="191"/>
      <c r="BD201" s="191"/>
      <c r="BE201" s="191"/>
      <c r="BF201" s="191"/>
      <c r="BG201" s="191"/>
    </row>
    <row r="202" spans="1:59">
      <c r="A202" s="985">
        <v>116</v>
      </c>
      <c r="B202" s="1021" t="s">
        <v>1090</v>
      </c>
      <c r="C202" s="1021">
        <v>11.49</v>
      </c>
      <c r="D202" s="1021"/>
      <c r="E202" s="1017">
        <f t="shared" si="12"/>
        <v>1347.42</v>
      </c>
      <c r="F202" s="1018">
        <f t="shared" si="10"/>
        <v>2828.58</v>
      </c>
      <c r="G202" s="1018">
        <f t="shared" si="11"/>
        <v>2840.0699999999997</v>
      </c>
      <c r="H202" s="1019"/>
      <c r="I202" s="1017">
        <f t="shared" si="13"/>
        <v>10.469215228558301</v>
      </c>
      <c r="J202" s="191"/>
      <c r="K202" s="191"/>
      <c r="L202" s="191"/>
      <c r="M202" s="191"/>
      <c r="N202" s="191"/>
      <c r="O202" s="191"/>
      <c r="P202" s="191"/>
      <c r="Q202" s="191"/>
      <c r="R202" s="191"/>
      <c r="S202" s="191"/>
      <c r="T202" s="191"/>
      <c r="U202" s="191"/>
      <c r="V202" s="191"/>
      <c r="W202" s="191"/>
      <c r="X202" s="191"/>
      <c r="Y202" s="191"/>
      <c r="Z202" s="191"/>
      <c r="AA202" s="191"/>
      <c r="AB202" s="191"/>
      <c r="AC202" s="191"/>
      <c r="AD202" s="191"/>
      <c r="AE202" s="191"/>
      <c r="AF202" s="191"/>
      <c r="AG202" s="191"/>
      <c r="AH202" s="191"/>
      <c r="AI202" s="191"/>
      <c r="AJ202" s="191"/>
      <c r="AK202" s="191"/>
      <c r="AL202" s="191"/>
      <c r="AM202" s="191"/>
      <c r="AN202" s="191"/>
      <c r="AO202" s="191"/>
      <c r="AP202" s="191"/>
      <c r="AQ202" s="191"/>
      <c r="AR202" s="191"/>
      <c r="AS202" s="191"/>
      <c r="AT202" s="191"/>
      <c r="AU202" s="191"/>
      <c r="AV202" s="191"/>
      <c r="AW202" s="191"/>
      <c r="AX202" s="191"/>
      <c r="AY202" s="191"/>
      <c r="AZ202" s="191"/>
      <c r="BA202" s="191"/>
      <c r="BB202" s="191"/>
      <c r="BC202" s="191"/>
      <c r="BD202" s="191"/>
      <c r="BE202" s="191"/>
      <c r="BF202" s="191"/>
      <c r="BG202" s="191"/>
    </row>
    <row r="203" spans="1:59">
      <c r="A203" s="985">
        <v>117</v>
      </c>
      <c r="B203" s="1021" t="s">
        <v>1090</v>
      </c>
      <c r="C203" s="1021">
        <v>11.55</v>
      </c>
      <c r="D203" s="1021"/>
      <c r="E203" s="1017">
        <f t="shared" si="12"/>
        <v>1358.97</v>
      </c>
      <c r="F203" s="1018">
        <f t="shared" si="10"/>
        <v>2817.0299999999997</v>
      </c>
      <c r="G203" s="1018">
        <f t="shared" si="11"/>
        <v>2828.58</v>
      </c>
      <c r="H203" s="1019"/>
      <c r="I203" s="1017">
        <f t="shared" si="13"/>
        <v>10.559132193950555</v>
      </c>
      <c r="J203" s="191"/>
      <c r="K203" s="191"/>
      <c r="L203" s="191"/>
      <c r="M203" s="191"/>
      <c r="N203" s="191"/>
      <c r="O203" s="191"/>
      <c r="P203" s="191"/>
      <c r="Q203" s="191"/>
      <c r="R203" s="191"/>
      <c r="S203" s="191"/>
      <c r="T203" s="191"/>
      <c r="U203" s="191"/>
      <c r="V203" s="191"/>
      <c r="W203" s="191"/>
      <c r="X203" s="191"/>
      <c r="Y203" s="191"/>
      <c r="Z203" s="191"/>
      <c r="AA203" s="191"/>
      <c r="AB203" s="191"/>
      <c r="AC203" s="191"/>
      <c r="AD203" s="191"/>
      <c r="AE203" s="191"/>
      <c r="AF203" s="191"/>
      <c r="AG203" s="191"/>
      <c r="AH203" s="191"/>
      <c r="AI203" s="191"/>
      <c r="AJ203" s="191"/>
      <c r="AK203" s="191"/>
      <c r="AL203" s="191"/>
      <c r="AM203" s="191"/>
      <c r="AN203" s="191"/>
      <c r="AO203" s="191"/>
      <c r="AP203" s="191"/>
      <c r="AQ203" s="191"/>
      <c r="AR203" s="191"/>
      <c r="AS203" s="191"/>
      <c r="AT203" s="191"/>
      <c r="AU203" s="191"/>
      <c r="AV203" s="191"/>
      <c r="AW203" s="191"/>
      <c r="AX203" s="191"/>
      <c r="AY203" s="191"/>
      <c r="AZ203" s="191"/>
      <c r="BA203" s="191"/>
      <c r="BB203" s="191"/>
      <c r="BC203" s="191"/>
      <c r="BD203" s="191"/>
      <c r="BE203" s="191"/>
      <c r="BF203" s="191"/>
      <c r="BG203" s="191"/>
    </row>
    <row r="204" spans="1:59">
      <c r="A204" s="985">
        <v>118</v>
      </c>
      <c r="B204" s="1021" t="s">
        <v>1090</v>
      </c>
      <c r="C204" s="1021">
        <v>11.44</v>
      </c>
      <c r="D204" s="1021"/>
      <c r="E204" s="1017">
        <f t="shared" si="12"/>
        <v>1370.41</v>
      </c>
      <c r="F204" s="1018">
        <f t="shared" si="10"/>
        <v>2805.59</v>
      </c>
      <c r="G204" s="1018">
        <f t="shared" si="11"/>
        <v>2817.0299999999997</v>
      </c>
      <c r="H204" s="1019"/>
      <c r="I204" s="1017">
        <f t="shared" si="13"/>
        <v>10.648192807291453</v>
      </c>
      <c r="J204" s="191"/>
      <c r="K204" s="191"/>
      <c r="L204" s="191"/>
      <c r="M204" s="191"/>
      <c r="N204" s="191"/>
      <c r="O204" s="191"/>
      <c r="P204" s="191"/>
      <c r="Q204" s="191"/>
      <c r="R204" s="191"/>
      <c r="S204" s="191"/>
      <c r="T204" s="191"/>
      <c r="U204" s="191"/>
      <c r="V204" s="191"/>
      <c r="W204" s="191"/>
      <c r="X204" s="191"/>
      <c r="Y204" s="191"/>
      <c r="Z204" s="191"/>
      <c r="AA204" s="191"/>
      <c r="AB204" s="191"/>
      <c r="AC204" s="191"/>
      <c r="AD204" s="191"/>
      <c r="AE204" s="191"/>
      <c r="AF204" s="191"/>
      <c r="AG204" s="191"/>
      <c r="AH204" s="191"/>
      <c r="AI204" s="191"/>
      <c r="AJ204" s="191"/>
      <c r="AK204" s="191"/>
      <c r="AL204" s="191"/>
      <c r="AM204" s="191"/>
      <c r="AN204" s="191"/>
      <c r="AO204" s="191"/>
      <c r="AP204" s="191"/>
      <c r="AQ204" s="191"/>
      <c r="AR204" s="191"/>
      <c r="AS204" s="191"/>
      <c r="AT204" s="191"/>
      <c r="AU204" s="191"/>
      <c r="AV204" s="191"/>
      <c r="AW204" s="191"/>
      <c r="AX204" s="191"/>
      <c r="AY204" s="191"/>
      <c r="AZ204" s="191"/>
      <c r="BA204" s="191"/>
      <c r="BB204" s="191"/>
      <c r="BC204" s="191"/>
      <c r="BD204" s="191"/>
      <c r="BE204" s="191"/>
      <c r="BF204" s="191"/>
      <c r="BG204" s="191"/>
    </row>
    <row r="205" spans="1:59">
      <c r="A205" s="985"/>
      <c r="B205" s="1021" t="s">
        <v>1093</v>
      </c>
      <c r="C205" s="1021">
        <v>0.46</v>
      </c>
      <c r="D205" s="1021"/>
      <c r="E205" s="1017">
        <f t="shared" si="12"/>
        <v>1370.8700000000001</v>
      </c>
      <c r="F205" s="1018">
        <f t="shared" si="10"/>
        <v>2805.13</v>
      </c>
      <c r="G205" s="1018">
        <f t="shared" si="11"/>
        <v>2805.59</v>
      </c>
      <c r="H205" s="1019"/>
      <c r="I205" s="1017">
        <f t="shared" si="13"/>
        <v>10.651773915869846</v>
      </c>
      <c r="J205" s="191"/>
      <c r="K205" s="191"/>
      <c r="L205" s="191"/>
      <c r="M205" s="191"/>
      <c r="N205" s="191"/>
      <c r="O205" s="191"/>
      <c r="P205" s="191"/>
      <c r="Q205" s="191"/>
      <c r="R205" s="191"/>
      <c r="S205" s="191"/>
      <c r="T205" s="191"/>
      <c r="U205" s="191"/>
      <c r="V205" s="191"/>
      <c r="W205" s="191"/>
      <c r="X205" s="191"/>
      <c r="Y205" s="191"/>
      <c r="Z205" s="191"/>
      <c r="AA205" s="191"/>
      <c r="AB205" s="191"/>
      <c r="AC205" s="191"/>
      <c r="AD205" s="191"/>
      <c r="AE205" s="191"/>
      <c r="AF205" s="191"/>
      <c r="AG205" s="191"/>
      <c r="AH205" s="191"/>
      <c r="AI205" s="191"/>
      <c r="AJ205" s="191"/>
      <c r="AK205" s="191"/>
      <c r="AL205" s="191"/>
      <c r="AM205" s="191"/>
      <c r="AN205" s="191"/>
      <c r="AO205" s="191"/>
      <c r="AP205" s="191"/>
      <c r="AQ205" s="191"/>
      <c r="AR205" s="191"/>
      <c r="AS205" s="191"/>
      <c r="AT205" s="191"/>
      <c r="AU205" s="191"/>
      <c r="AV205" s="191"/>
      <c r="AW205" s="191"/>
      <c r="AX205" s="191"/>
      <c r="AY205" s="191"/>
      <c r="AZ205" s="191"/>
      <c r="BA205" s="191"/>
      <c r="BB205" s="191"/>
      <c r="BC205" s="191"/>
      <c r="BD205" s="191"/>
      <c r="BE205" s="191"/>
      <c r="BF205" s="191"/>
      <c r="BG205" s="191"/>
    </row>
    <row r="206" spans="1:59">
      <c r="A206" s="985">
        <v>119</v>
      </c>
      <c r="B206" s="1021" t="s">
        <v>1090</v>
      </c>
      <c r="C206" s="1021">
        <v>11.14</v>
      </c>
      <c r="D206" s="1021"/>
      <c r="E206" s="1017">
        <f t="shared" si="12"/>
        <v>1382.0100000000002</v>
      </c>
      <c r="F206" s="1018">
        <f t="shared" si="10"/>
        <v>2793.99</v>
      </c>
      <c r="G206" s="1018">
        <f t="shared" si="11"/>
        <v>2805.13</v>
      </c>
      <c r="H206" s="1019"/>
      <c r="I206" s="1017">
        <f t="shared" si="13"/>
        <v>10.738499023616141</v>
      </c>
      <c r="J206" s="191"/>
      <c r="K206" s="191"/>
      <c r="L206" s="191"/>
      <c r="M206" s="191"/>
      <c r="N206" s="191"/>
      <c r="O206" s="191"/>
      <c r="P206" s="191"/>
      <c r="Q206" s="191"/>
      <c r="R206" s="191"/>
      <c r="S206" s="191"/>
      <c r="T206" s="191"/>
      <c r="U206" s="191"/>
      <c r="V206" s="191"/>
      <c r="W206" s="191"/>
      <c r="X206" s="191"/>
      <c r="Y206" s="191"/>
      <c r="Z206" s="191"/>
      <c r="AA206" s="191"/>
      <c r="AB206" s="191"/>
      <c r="AC206" s="191"/>
      <c r="AD206" s="191"/>
      <c r="AE206" s="191"/>
      <c r="AF206" s="191"/>
      <c r="AG206" s="191"/>
      <c r="AH206" s="191"/>
      <c r="AI206" s="191"/>
      <c r="AJ206" s="191"/>
      <c r="AK206" s="191"/>
      <c r="AL206" s="191"/>
      <c r="AM206" s="191"/>
      <c r="AN206" s="191"/>
      <c r="AO206" s="191"/>
      <c r="AP206" s="191"/>
      <c r="AQ206" s="191"/>
      <c r="AR206" s="191"/>
      <c r="AS206" s="191"/>
      <c r="AT206" s="191"/>
      <c r="AU206" s="191"/>
      <c r="AV206" s="191"/>
      <c r="AW206" s="191"/>
      <c r="AX206" s="191"/>
      <c r="AY206" s="191"/>
      <c r="AZ206" s="191"/>
      <c r="BA206" s="191"/>
      <c r="BB206" s="191"/>
      <c r="BC206" s="191"/>
      <c r="BD206" s="191"/>
      <c r="BE206" s="191"/>
      <c r="BF206" s="191"/>
      <c r="BG206" s="191"/>
    </row>
    <row r="207" spans="1:59">
      <c r="A207" s="985">
        <v>120</v>
      </c>
      <c r="B207" s="1021" t="s">
        <v>1090</v>
      </c>
      <c r="C207" s="1021">
        <v>11.37</v>
      </c>
      <c r="D207" s="1021"/>
      <c r="E207" s="1017">
        <f t="shared" si="12"/>
        <v>1393.38</v>
      </c>
      <c r="F207" s="1018">
        <f t="shared" ref="F207:F270" si="14">IF(E207="","",$G$41-E207)</f>
        <v>2782.62</v>
      </c>
      <c r="G207" s="1018">
        <f t="shared" ref="G207:G270" si="15">IF(E207="","",$G$41-E206)</f>
        <v>2793.99</v>
      </c>
      <c r="H207" s="1019"/>
      <c r="I207" s="1017">
        <f t="shared" si="13"/>
        <v>10.827014685651632</v>
      </c>
      <c r="J207" s="191"/>
      <c r="K207" s="191"/>
      <c r="L207" s="191"/>
      <c r="M207" s="191"/>
      <c r="N207" s="191"/>
      <c r="O207" s="191"/>
      <c r="P207" s="191"/>
      <c r="Q207" s="191"/>
      <c r="R207" s="191"/>
      <c r="S207" s="191"/>
      <c r="T207" s="191"/>
      <c r="U207" s="191"/>
      <c r="V207" s="191"/>
      <c r="W207" s="191"/>
      <c r="X207" s="191"/>
      <c r="Y207" s="191"/>
      <c r="Z207" s="191"/>
      <c r="AA207" s="191"/>
      <c r="AB207" s="191"/>
      <c r="AC207" s="191"/>
      <c r="AD207" s="191"/>
      <c r="AE207" s="191"/>
      <c r="AF207" s="191"/>
      <c r="AG207" s="191"/>
      <c r="AH207" s="191"/>
      <c r="AI207" s="191"/>
      <c r="AJ207" s="191"/>
      <c r="AK207" s="191"/>
      <c r="AL207" s="191"/>
      <c r="AM207" s="191"/>
      <c r="AN207" s="191"/>
      <c r="AO207" s="191"/>
      <c r="AP207" s="191"/>
      <c r="AQ207" s="191"/>
      <c r="AR207" s="191"/>
      <c r="AS207" s="191"/>
      <c r="AT207" s="191"/>
      <c r="AU207" s="191"/>
      <c r="AV207" s="191"/>
      <c r="AW207" s="191"/>
      <c r="AX207" s="191"/>
      <c r="AY207" s="191"/>
      <c r="AZ207" s="191"/>
      <c r="BA207" s="191"/>
      <c r="BB207" s="191"/>
      <c r="BC207" s="191"/>
      <c r="BD207" s="191"/>
      <c r="BE207" s="191"/>
      <c r="BF207" s="191"/>
      <c r="BG207" s="191"/>
    </row>
    <row r="208" spans="1:59">
      <c r="A208" s="985">
        <v>121</v>
      </c>
      <c r="B208" s="1021" t="s">
        <v>1090</v>
      </c>
      <c r="C208" s="1021">
        <v>11.11</v>
      </c>
      <c r="D208" s="1021"/>
      <c r="E208" s="1017">
        <f t="shared" si="12"/>
        <v>1404.49</v>
      </c>
      <c r="F208" s="1018">
        <f t="shared" si="14"/>
        <v>2771.51</v>
      </c>
      <c r="G208" s="1018">
        <f t="shared" si="15"/>
        <v>2782.62</v>
      </c>
      <c r="H208" s="1019"/>
      <c r="I208" s="1017">
        <f t="shared" si="13"/>
        <v>10.913506242838466</v>
      </c>
      <c r="J208" s="191"/>
      <c r="K208" s="191"/>
      <c r="L208" s="191"/>
      <c r="M208" s="191"/>
      <c r="N208" s="191"/>
      <c r="O208" s="191"/>
      <c r="P208" s="191"/>
      <c r="Q208" s="191"/>
      <c r="R208" s="191"/>
      <c r="S208" s="191"/>
      <c r="T208" s="191"/>
      <c r="U208" s="191"/>
      <c r="V208" s="191"/>
      <c r="W208" s="191"/>
      <c r="X208" s="191"/>
      <c r="Y208" s="191"/>
      <c r="Z208" s="191"/>
      <c r="AA208" s="191"/>
      <c r="AB208" s="191"/>
      <c r="AC208" s="191"/>
      <c r="AD208" s="191"/>
      <c r="AE208" s="191"/>
      <c r="AF208" s="191"/>
      <c r="AG208" s="191"/>
      <c r="AH208" s="191"/>
      <c r="AI208" s="191"/>
      <c r="AJ208" s="191"/>
      <c r="AK208" s="191"/>
      <c r="AL208" s="191"/>
      <c r="AM208" s="191"/>
      <c r="AN208" s="191"/>
      <c r="AO208" s="191"/>
      <c r="AP208" s="191"/>
      <c r="AQ208" s="191"/>
      <c r="AR208" s="191"/>
      <c r="AS208" s="191"/>
      <c r="AT208" s="191"/>
      <c r="AU208" s="191"/>
      <c r="AV208" s="191"/>
      <c r="AW208" s="191"/>
      <c r="AX208" s="191"/>
      <c r="AY208" s="191"/>
      <c r="AZ208" s="191"/>
      <c r="BA208" s="191"/>
      <c r="BB208" s="191"/>
      <c r="BC208" s="191"/>
      <c r="BD208" s="191"/>
      <c r="BE208" s="191"/>
      <c r="BF208" s="191"/>
      <c r="BG208" s="191"/>
    </row>
    <row r="209" spans="1:59">
      <c r="A209" s="985"/>
      <c r="B209" s="1021" t="s">
        <v>1094</v>
      </c>
      <c r="C209" s="1021">
        <v>0.48</v>
      </c>
      <c r="D209" s="1021"/>
      <c r="E209" s="1017">
        <f t="shared" si="12"/>
        <v>1404.97</v>
      </c>
      <c r="F209" s="1018">
        <f t="shared" si="14"/>
        <v>2771.0299999999997</v>
      </c>
      <c r="G209" s="1018">
        <f t="shared" si="15"/>
        <v>2771.51</v>
      </c>
      <c r="H209" s="1019"/>
      <c r="I209" s="1017">
        <f t="shared" si="13"/>
        <v>10.917243051789832</v>
      </c>
      <c r="J209" s="191"/>
      <c r="K209" s="191"/>
      <c r="L209" s="191"/>
      <c r="M209" s="191"/>
      <c r="N209" s="191"/>
      <c r="O209" s="191"/>
      <c r="P209" s="191"/>
      <c r="Q209" s="191"/>
      <c r="R209" s="191"/>
      <c r="S209" s="191"/>
      <c r="T209" s="191"/>
      <c r="U209" s="191"/>
      <c r="V209" s="191"/>
      <c r="W209" s="191"/>
      <c r="X209" s="191"/>
      <c r="Y209" s="191"/>
      <c r="Z209" s="191"/>
      <c r="AA209" s="191"/>
      <c r="AB209" s="191"/>
      <c r="AC209" s="191"/>
      <c r="AD209" s="191"/>
      <c r="AE209" s="191"/>
      <c r="AF209" s="191"/>
      <c r="AG209" s="191"/>
      <c r="AH209" s="191"/>
      <c r="AI209" s="191"/>
      <c r="AJ209" s="191"/>
      <c r="AK209" s="191"/>
      <c r="AL209" s="191"/>
      <c r="AM209" s="191"/>
      <c r="AN209" s="191"/>
      <c r="AO209" s="191"/>
      <c r="AP209" s="191"/>
      <c r="AQ209" s="191"/>
      <c r="AR209" s="191"/>
      <c r="AS209" s="191"/>
      <c r="AT209" s="191"/>
      <c r="AU209" s="191"/>
      <c r="AV209" s="191"/>
      <c r="AW209" s="191"/>
      <c r="AX209" s="191"/>
      <c r="AY209" s="191"/>
      <c r="AZ209" s="191"/>
      <c r="BA209" s="191"/>
      <c r="BB209" s="191"/>
      <c r="BC209" s="191"/>
      <c r="BD209" s="191"/>
      <c r="BE209" s="191"/>
      <c r="BF209" s="191"/>
      <c r="BG209" s="191"/>
    </row>
    <row r="210" spans="1:59">
      <c r="A210" s="985">
        <v>122</v>
      </c>
      <c r="B210" s="1021" t="s">
        <v>1090</v>
      </c>
      <c r="C210" s="1021">
        <v>11.11</v>
      </c>
      <c r="D210" s="1021"/>
      <c r="E210" s="1017">
        <f t="shared" si="12"/>
        <v>1416.08</v>
      </c>
      <c r="F210" s="1018">
        <f t="shared" si="14"/>
        <v>2759.92</v>
      </c>
      <c r="G210" s="1018">
        <f t="shared" si="15"/>
        <v>2771.0299999999997</v>
      </c>
      <c r="H210" s="1019"/>
      <c r="I210" s="1017">
        <f t="shared" si="13"/>
        <v>11.003734608976666</v>
      </c>
      <c r="J210" s="191"/>
      <c r="K210" s="191"/>
      <c r="L210" s="191"/>
      <c r="M210" s="191"/>
      <c r="N210" s="191"/>
      <c r="O210" s="191"/>
      <c r="P210" s="191"/>
      <c r="Q210" s="191"/>
      <c r="R210" s="191"/>
      <c r="S210" s="191"/>
      <c r="T210" s="191"/>
      <c r="U210" s="191"/>
      <c r="V210" s="191"/>
      <c r="W210" s="191"/>
      <c r="X210" s="191"/>
      <c r="Y210" s="191"/>
      <c r="Z210" s="191"/>
      <c r="AA210" s="191"/>
      <c r="AB210" s="191"/>
      <c r="AC210" s="191"/>
      <c r="AD210" s="191"/>
      <c r="AE210" s="191"/>
      <c r="AF210" s="191"/>
      <c r="AG210" s="191"/>
      <c r="AH210" s="191"/>
      <c r="AI210" s="191"/>
      <c r="AJ210" s="191"/>
      <c r="AK210" s="191"/>
      <c r="AL210" s="191"/>
      <c r="AM210" s="191"/>
      <c r="AN210" s="191"/>
      <c r="AO210" s="191"/>
      <c r="AP210" s="191"/>
      <c r="AQ210" s="191"/>
      <c r="AR210" s="191"/>
      <c r="AS210" s="191"/>
      <c r="AT210" s="191"/>
      <c r="AU210" s="191"/>
      <c r="AV210" s="191"/>
      <c r="AW210" s="191"/>
      <c r="AX210" s="191"/>
      <c r="AY210" s="191"/>
      <c r="AZ210" s="191"/>
      <c r="BA210" s="191"/>
      <c r="BB210" s="191"/>
      <c r="BC210" s="191"/>
      <c r="BD210" s="191"/>
      <c r="BE210" s="191"/>
      <c r="BF210" s="191"/>
      <c r="BG210" s="191"/>
    </row>
    <row r="211" spans="1:59">
      <c r="A211" s="985">
        <v>123</v>
      </c>
      <c r="B211" s="1021" t="s">
        <v>1090</v>
      </c>
      <c r="C211" s="1021">
        <v>11.29</v>
      </c>
      <c r="D211" s="1021"/>
      <c r="E211" s="1017">
        <f t="shared" si="12"/>
        <v>1427.37</v>
      </c>
      <c r="F211" s="1018">
        <f t="shared" si="14"/>
        <v>2748.63</v>
      </c>
      <c r="G211" s="1018">
        <f t="shared" si="15"/>
        <v>2759.92</v>
      </c>
      <c r="H211" s="1019"/>
      <c r="I211" s="1017">
        <f t="shared" si="13"/>
        <v>11.091627469520263</v>
      </c>
      <c r="J211" s="191"/>
      <c r="K211" s="191"/>
      <c r="L211" s="191"/>
      <c r="M211" s="191"/>
      <c r="N211" s="191"/>
      <c r="O211" s="191"/>
      <c r="P211" s="191"/>
      <c r="Q211" s="191"/>
      <c r="R211" s="191"/>
      <c r="S211" s="191"/>
      <c r="T211" s="191"/>
      <c r="U211" s="191"/>
      <c r="V211" s="191"/>
      <c r="W211" s="191"/>
      <c r="X211" s="191"/>
      <c r="Y211" s="191"/>
      <c r="Z211" s="191"/>
      <c r="AA211" s="191"/>
      <c r="AB211" s="191"/>
      <c r="AC211" s="191"/>
      <c r="AD211" s="191"/>
      <c r="AE211" s="191"/>
      <c r="AF211" s="191"/>
      <c r="AG211" s="191"/>
      <c r="AH211" s="191"/>
      <c r="AI211" s="191"/>
      <c r="AJ211" s="191"/>
      <c r="AK211" s="191"/>
      <c r="AL211" s="191"/>
      <c r="AM211" s="191"/>
      <c r="AN211" s="191"/>
      <c r="AO211" s="191"/>
      <c r="AP211" s="191"/>
      <c r="AQ211" s="191"/>
      <c r="AR211" s="191"/>
      <c r="AS211" s="191"/>
      <c r="AT211" s="191"/>
      <c r="AU211" s="191"/>
      <c r="AV211" s="191"/>
      <c r="AW211" s="191"/>
      <c r="AX211" s="191"/>
      <c r="AY211" s="191"/>
      <c r="AZ211" s="191"/>
      <c r="BA211" s="191"/>
      <c r="BB211" s="191"/>
      <c r="BC211" s="191"/>
      <c r="BD211" s="191"/>
      <c r="BE211" s="191"/>
      <c r="BF211" s="191"/>
      <c r="BG211" s="191"/>
    </row>
    <row r="212" spans="1:59">
      <c r="A212" s="985">
        <v>124</v>
      </c>
      <c r="B212" s="1021" t="s">
        <v>1090</v>
      </c>
      <c r="C212" s="1021">
        <v>11.08</v>
      </c>
      <c r="D212" s="1021"/>
      <c r="E212" s="1017">
        <f t="shared" si="12"/>
        <v>1438.4499999999998</v>
      </c>
      <c r="F212" s="1018">
        <f t="shared" si="14"/>
        <v>2737.55</v>
      </c>
      <c r="G212" s="1018">
        <f t="shared" si="15"/>
        <v>2748.63</v>
      </c>
      <c r="H212" s="1019"/>
      <c r="I212" s="1017">
        <f t="shared" si="13"/>
        <v>11.177885476147637</v>
      </c>
      <c r="J212" s="191"/>
      <c r="K212" s="191"/>
      <c r="L212" s="191"/>
      <c r="M212" s="191"/>
      <c r="N212" s="191"/>
      <c r="O212" s="191"/>
      <c r="P212" s="191"/>
      <c r="Q212" s="191"/>
      <c r="R212" s="191"/>
      <c r="S212" s="191"/>
      <c r="T212" s="191"/>
      <c r="U212" s="191"/>
      <c r="V212" s="191"/>
      <c r="W212" s="191"/>
      <c r="X212" s="191"/>
      <c r="Y212" s="191"/>
      <c r="Z212" s="191"/>
      <c r="AA212" s="191"/>
      <c r="AB212" s="191"/>
      <c r="AC212" s="191"/>
      <c r="AD212" s="191"/>
      <c r="AE212" s="191"/>
      <c r="AF212" s="191"/>
      <c r="AG212" s="191"/>
      <c r="AH212" s="191"/>
      <c r="AI212" s="191"/>
      <c r="AJ212" s="191"/>
      <c r="AK212" s="191"/>
      <c r="AL212" s="191"/>
      <c r="AM212" s="191"/>
      <c r="AN212" s="191"/>
      <c r="AO212" s="191"/>
      <c r="AP212" s="191"/>
      <c r="AQ212" s="191"/>
      <c r="AR212" s="191"/>
      <c r="AS212" s="191"/>
      <c r="AT212" s="191"/>
      <c r="AU212" s="191"/>
      <c r="AV212" s="191"/>
      <c r="AW212" s="191"/>
      <c r="AX212" s="191"/>
      <c r="AY212" s="191"/>
      <c r="AZ212" s="191"/>
      <c r="BA212" s="191"/>
      <c r="BB212" s="191"/>
      <c r="BC212" s="191"/>
      <c r="BD212" s="191"/>
      <c r="BE212" s="191"/>
      <c r="BF212" s="191"/>
      <c r="BG212" s="191"/>
    </row>
    <row r="213" spans="1:59">
      <c r="A213" s="985"/>
      <c r="B213" s="1021" t="s">
        <v>1093</v>
      </c>
      <c r="C213" s="1021">
        <v>0.46</v>
      </c>
      <c r="D213" s="1021"/>
      <c r="E213" s="1017">
        <f t="shared" si="12"/>
        <v>1438.9099999999999</v>
      </c>
      <c r="F213" s="1018">
        <f t="shared" si="14"/>
        <v>2737.09</v>
      </c>
      <c r="G213" s="1018">
        <f t="shared" si="15"/>
        <v>2737.55</v>
      </c>
      <c r="H213" s="1019"/>
      <c r="I213" s="1017">
        <f t="shared" si="13"/>
        <v>11.18146658472603</v>
      </c>
      <c r="J213" s="191"/>
      <c r="K213" s="191"/>
      <c r="L213" s="191"/>
      <c r="M213" s="191"/>
      <c r="N213" s="191"/>
      <c r="O213" s="191"/>
      <c r="P213" s="191"/>
      <c r="Q213" s="191"/>
      <c r="R213" s="191"/>
      <c r="S213" s="191"/>
      <c r="T213" s="191"/>
      <c r="U213" s="191"/>
      <c r="V213" s="191"/>
      <c r="W213" s="191"/>
      <c r="X213" s="191"/>
      <c r="Y213" s="191"/>
      <c r="Z213" s="191"/>
      <c r="AA213" s="191"/>
      <c r="AB213" s="191"/>
      <c r="AC213" s="191"/>
      <c r="AD213" s="191"/>
      <c r="AE213" s="191"/>
      <c r="AF213" s="191"/>
      <c r="AG213" s="191"/>
      <c r="AH213" s="191"/>
      <c r="AI213" s="191"/>
      <c r="AJ213" s="191"/>
      <c r="AK213" s="191"/>
      <c r="AL213" s="191"/>
      <c r="AM213" s="191"/>
      <c r="AN213" s="191"/>
      <c r="AO213" s="191"/>
      <c r="AP213" s="191"/>
      <c r="AQ213" s="191"/>
      <c r="AR213" s="191"/>
      <c r="AS213" s="191"/>
      <c r="AT213" s="191"/>
      <c r="AU213" s="191"/>
      <c r="AV213" s="191"/>
      <c r="AW213" s="191"/>
      <c r="AX213" s="191"/>
      <c r="AY213" s="191"/>
      <c r="AZ213" s="191"/>
      <c r="BA213" s="191"/>
      <c r="BB213" s="191"/>
      <c r="BC213" s="191"/>
      <c r="BD213" s="191"/>
      <c r="BE213" s="191"/>
      <c r="BF213" s="191"/>
      <c r="BG213" s="191"/>
    </row>
    <row r="214" spans="1:59">
      <c r="A214" s="985">
        <v>125</v>
      </c>
      <c r="B214" s="1021" t="s">
        <v>1090</v>
      </c>
      <c r="C214" s="1021">
        <v>11.48</v>
      </c>
      <c r="D214" s="1021"/>
      <c r="E214" s="1017">
        <f t="shared" si="12"/>
        <v>1450.3899999999999</v>
      </c>
      <c r="F214" s="1018">
        <f t="shared" si="14"/>
        <v>2725.61</v>
      </c>
      <c r="G214" s="1018">
        <f t="shared" si="15"/>
        <v>2737.09</v>
      </c>
      <c r="H214" s="1019"/>
      <c r="I214" s="1017">
        <f t="shared" si="13"/>
        <v>11.270838598812876</v>
      </c>
      <c r="J214" s="191"/>
      <c r="K214" s="191"/>
      <c r="L214" s="191"/>
      <c r="M214" s="191"/>
      <c r="N214" s="191"/>
      <c r="O214" s="191"/>
      <c r="P214" s="191"/>
      <c r="Q214" s="191"/>
      <c r="R214" s="191"/>
      <c r="S214" s="191"/>
      <c r="T214" s="191"/>
      <c r="U214" s="191"/>
      <c r="V214" s="191"/>
      <c r="W214" s="191"/>
      <c r="X214" s="191"/>
      <c r="Y214" s="191"/>
      <c r="Z214" s="191"/>
      <c r="AA214" s="191"/>
      <c r="AB214" s="191"/>
      <c r="AC214" s="191"/>
      <c r="AD214" s="191"/>
      <c r="AE214" s="191"/>
      <c r="AF214" s="191"/>
      <c r="AG214" s="191"/>
      <c r="AH214" s="191"/>
      <c r="AI214" s="191"/>
      <c r="AJ214" s="191"/>
      <c r="AK214" s="191"/>
      <c r="AL214" s="191"/>
      <c r="AM214" s="191"/>
      <c r="AN214" s="191"/>
      <c r="AO214" s="191"/>
      <c r="AP214" s="191"/>
      <c r="AQ214" s="191"/>
      <c r="AR214" s="191"/>
      <c r="AS214" s="191"/>
      <c r="AT214" s="191"/>
      <c r="AU214" s="191"/>
      <c r="AV214" s="191"/>
      <c r="AW214" s="191"/>
      <c r="AX214" s="191"/>
      <c r="AY214" s="191"/>
      <c r="AZ214" s="191"/>
      <c r="BA214" s="191"/>
      <c r="BB214" s="191"/>
      <c r="BC214" s="191"/>
      <c r="BD214" s="191"/>
      <c r="BE214" s="191"/>
      <c r="BF214" s="191"/>
      <c r="BG214" s="191"/>
    </row>
    <row r="215" spans="1:59">
      <c r="A215" s="985">
        <v>126</v>
      </c>
      <c r="B215" s="1021" t="s">
        <v>1090</v>
      </c>
      <c r="C215" s="1021">
        <v>11.64</v>
      </c>
      <c r="D215" s="1021"/>
      <c r="E215" s="1017">
        <f t="shared" si="12"/>
        <v>1462.03</v>
      </c>
      <c r="F215" s="1018">
        <f t="shared" si="14"/>
        <v>2713.9700000000003</v>
      </c>
      <c r="G215" s="1018">
        <f t="shared" si="15"/>
        <v>2725.61</v>
      </c>
      <c r="H215" s="1019"/>
      <c r="I215" s="1017">
        <f t="shared" si="13"/>
        <v>11.361456215883511</v>
      </c>
      <c r="J215" s="191"/>
      <c r="K215" s="191"/>
      <c r="L215" s="191"/>
      <c r="M215" s="191"/>
      <c r="N215" s="191"/>
      <c r="O215" s="191"/>
      <c r="P215" s="191"/>
      <c r="Q215" s="191"/>
      <c r="R215" s="191"/>
      <c r="S215" s="191"/>
      <c r="T215" s="191"/>
      <c r="U215" s="191"/>
      <c r="V215" s="191"/>
      <c r="W215" s="191"/>
      <c r="X215" s="191"/>
      <c r="Y215" s="191"/>
      <c r="Z215" s="191"/>
      <c r="AA215" s="191"/>
      <c r="AB215" s="191"/>
      <c r="AC215" s="191"/>
      <c r="AD215" s="191"/>
      <c r="AE215" s="191"/>
      <c r="AF215" s="191"/>
      <c r="AG215" s="191"/>
      <c r="AH215" s="191"/>
      <c r="AI215" s="191"/>
      <c r="AJ215" s="191"/>
      <c r="AK215" s="191"/>
      <c r="AL215" s="191"/>
      <c r="AM215" s="191"/>
      <c r="AN215" s="191"/>
      <c r="AO215" s="191"/>
      <c r="AP215" s="191"/>
      <c r="AQ215" s="191"/>
      <c r="AR215" s="191"/>
      <c r="AS215" s="191"/>
      <c r="AT215" s="191"/>
      <c r="AU215" s="191"/>
      <c r="AV215" s="191"/>
      <c r="AW215" s="191"/>
      <c r="AX215" s="191"/>
      <c r="AY215" s="191"/>
      <c r="AZ215" s="191"/>
      <c r="BA215" s="191"/>
      <c r="BB215" s="191"/>
      <c r="BC215" s="191"/>
      <c r="BD215" s="191"/>
      <c r="BE215" s="191"/>
      <c r="BF215" s="191"/>
      <c r="BG215" s="191"/>
    </row>
    <row r="216" spans="1:59">
      <c r="A216" s="985">
        <v>127</v>
      </c>
      <c r="B216" s="1021" t="s">
        <v>1090</v>
      </c>
      <c r="C216" s="1021">
        <v>11.31</v>
      </c>
      <c r="D216" s="1021"/>
      <c r="E216" s="1017">
        <f t="shared" si="12"/>
        <v>1473.34</v>
      </c>
      <c r="F216" s="1018">
        <f t="shared" si="14"/>
        <v>2702.66</v>
      </c>
      <c r="G216" s="1018">
        <f t="shared" si="15"/>
        <v>2713.9700000000003</v>
      </c>
      <c r="H216" s="1019"/>
      <c r="I216" s="1017">
        <f t="shared" si="13"/>
        <v>11.449504776800081</v>
      </c>
      <c r="J216" s="191"/>
      <c r="K216" s="191"/>
      <c r="L216" s="191"/>
      <c r="M216" s="191"/>
      <c r="N216" s="191"/>
      <c r="O216" s="191"/>
      <c r="P216" s="191"/>
      <c r="Q216" s="191"/>
      <c r="R216" s="191"/>
      <c r="S216" s="191"/>
      <c r="T216" s="191"/>
      <c r="U216" s="191"/>
      <c r="V216" s="191"/>
      <c r="W216" s="191"/>
      <c r="X216" s="191"/>
      <c r="Y216" s="191"/>
      <c r="Z216" s="191"/>
      <c r="AA216" s="191"/>
      <c r="AB216" s="191"/>
      <c r="AC216" s="191"/>
      <c r="AD216" s="191"/>
      <c r="AE216" s="191"/>
      <c r="AF216" s="191"/>
      <c r="AG216" s="191"/>
      <c r="AH216" s="191"/>
      <c r="AI216" s="191"/>
      <c r="AJ216" s="191"/>
      <c r="AK216" s="191"/>
      <c r="AL216" s="191"/>
      <c r="AM216" s="191"/>
      <c r="AN216" s="191"/>
      <c r="AO216" s="191"/>
      <c r="AP216" s="191"/>
      <c r="AQ216" s="191"/>
      <c r="AR216" s="191"/>
      <c r="AS216" s="191"/>
      <c r="AT216" s="191"/>
      <c r="AU216" s="191"/>
      <c r="AV216" s="191"/>
      <c r="AW216" s="191"/>
      <c r="AX216" s="191"/>
      <c r="AY216" s="191"/>
      <c r="AZ216" s="191"/>
      <c r="BA216" s="191"/>
      <c r="BB216" s="191"/>
      <c r="BC216" s="191"/>
      <c r="BD216" s="191"/>
      <c r="BE216" s="191"/>
      <c r="BF216" s="191"/>
      <c r="BG216" s="191"/>
    </row>
    <row r="217" spans="1:59">
      <c r="A217" s="985"/>
      <c r="B217" s="1021" t="s">
        <v>1094</v>
      </c>
      <c r="C217" s="1021">
        <v>0.48</v>
      </c>
      <c r="D217" s="1021"/>
      <c r="E217" s="1017">
        <f t="shared" si="12"/>
        <v>1473.82</v>
      </c>
      <c r="F217" s="1018">
        <f t="shared" si="14"/>
        <v>2702.1800000000003</v>
      </c>
      <c r="G217" s="1018">
        <f t="shared" si="15"/>
        <v>2702.66</v>
      </c>
      <c r="H217" s="1019"/>
      <c r="I217" s="1017">
        <f t="shared" si="13"/>
        <v>11.453241585751448</v>
      </c>
      <c r="J217" s="191"/>
      <c r="K217" s="191"/>
      <c r="L217" s="191"/>
      <c r="M217" s="191"/>
      <c r="N217" s="191"/>
      <c r="O217" s="191"/>
      <c r="P217" s="191"/>
      <c r="Q217" s="191"/>
      <c r="R217" s="191"/>
      <c r="S217" s="191"/>
      <c r="T217" s="191"/>
      <c r="U217" s="191"/>
      <c r="V217" s="191"/>
      <c r="W217" s="191"/>
      <c r="X217" s="191"/>
      <c r="Y217" s="191"/>
      <c r="Z217" s="191"/>
      <c r="AA217" s="191"/>
      <c r="AB217" s="191"/>
      <c r="AC217" s="191"/>
      <c r="AD217" s="191"/>
      <c r="AE217" s="191"/>
      <c r="AF217" s="191"/>
      <c r="AG217" s="191"/>
      <c r="AH217" s="191"/>
      <c r="AI217" s="191"/>
      <c r="AJ217" s="191"/>
      <c r="AK217" s="191"/>
      <c r="AL217" s="191"/>
      <c r="AM217" s="191"/>
      <c r="AN217" s="191"/>
      <c r="AO217" s="191"/>
      <c r="AP217" s="191"/>
      <c r="AQ217" s="191"/>
      <c r="AR217" s="191"/>
      <c r="AS217" s="191"/>
      <c r="AT217" s="191"/>
      <c r="AU217" s="191"/>
      <c r="AV217" s="191"/>
      <c r="AW217" s="191"/>
      <c r="AX217" s="191"/>
      <c r="AY217" s="191"/>
      <c r="AZ217" s="191"/>
      <c r="BA217" s="191"/>
      <c r="BB217" s="191"/>
      <c r="BC217" s="191"/>
      <c r="BD217" s="191"/>
      <c r="BE217" s="191"/>
      <c r="BF217" s="191"/>
      <c r="BG217" s="191"/>
    </row>
    <row r="218" spans="1:59">
      <c r="A218" s="985">
        <v>128</v>
      </c>
      <c r="B218" s="1021" t="s">
        <v>1090</v>
      </c>
      <c r="C218" s="1021">
        <v>11.53</v>
      </c>
      <c r="D218" s="1021"/>
      <c r="E218" s="1017">
        <f t="shared" si="12"/>
        <v>1485.35</v>
      </c>
      <c r="F218" s="1018">
        <f t="shared" si="14"/>
        <v>2690.65</v>
      </c>
      <c r="G218" s="1018">
        <f t="shared" si="15"/>
        <v>2702.1800000000003</v>
      </c>
      <c r="H218" s="1019"/>
      <c r="I218" s="1017">
        <f t="shared" si="13"/>
        <v>11.543002850770728</v>
      </c>
      <c r="J218" s="191"/>
      <c r="K218" s="191"/>
      <c r="L218" s="191"/>
      <c r="M218" s="191"/>
      <c r="N218" s="191"/>
      <c r="O218" s="191"/>
      <c r="P218" s="191"/>
      <c r="Q218" s="191"/>
      <c r="R218" s="191"/>
      <c r="S218" s="191"/>
      <c r="T218" s="191"/>
      <c r="U218" s="191"/>
      <c r="V218" s="191"/>
      <c r="W218" s="191"/>
      <c r="X218" s="191"/>
      <c r="Y218" s="191"/>
      <c r="Z218" s="191"/>
      <c r="AA218" s="191"/>
      <c r="AB218" s="191"/>
      <c r="AC218" s="191"/>
      <c r="AD218" s="191"/>
      <c r="AE218" s="191"/>
      <c r="AF218" s="191"/>
      <c r="AG218" s="191"/>
      <c r="AH218" s="191"/>
      <c r="AI218" s="191"/>
      <c r="AJ218" s="191"/>
      <c r="AK218" s="191"/>
      <c r="AL218" s="191"/>
      <c r="AM218" s="191"/>
      <c r="AN218" s="191"/>
      <c r="AO218" s="191"/>
      <c r="AP218" s="191"/>
      <c r="AQ218" s="191"/>
      <c r="AR218" s="191"/>
      <c r="AS218" s="191"/>
      <c r="AT218" s="191"/>
      <c r="AU218" s="191"/>
      <c r="AV218" s="191"/>
      <c r="AW218" s="191"/>
      <c r="AX218" s="191"/>
      <c r="AY218" s="191"/>
      <c r="AZ218" s="191"/>
      <c r="BA218" s="191"/>
      <c r="BB218" s="191"/>
      <c r="BC218" s="191"/>
      <c r="BD218" s="191"/>
      <c r="BE218" s="191"/>
      <c r="BF218" s="191"/>
      <c r="BG218" s="191"/>
    </row>
    <row r="219" spans="1:59">
      <c r="A219" s="985">
        <v>129</v>
      </c>
      <c r="B219" s="1021" t="s">
        <v>1090</v>
      </c>
      <c r="C219" s="1021">
        <v>11.26</v>
      </c>
      <c r="D219" s="1021"/>
      <c r="E219" s="1017">
        <f t="shared" si="12"/>
        <v>1496.61</v>
      </c>
      <c r="F219" s="1018">
        <f t="shared" si="14"/>
        <v>2679.3900000000003</v>
      </c>
      <c r="G219" s="1018">
        <f t="shared" si="15"/>
        <v>2690.65</v>
      </c>
      <c r="H219" s="1019"/>
      <c r="I219" s="1017">
        <f t="shared" si="13"/>
        <v>11.630662160754865</v>
      </c>
      <c r="J219" s="191"/>
      <c r="K219" s="191"/>
      <c r="L219" s="191"/>
      <c r="M219" s="191"/>
      <c r="N219" s="191"/>
      <c r="O219" s="191"/>
      <c r="P219" s="191"/>
      <c r="Q219" s="191"/>
      <c r="R219" s="191"/>
      <c r="S219" s="191"/>
      <c r="T219" s="191"/>
      <c r="U219" s="191"/>
      <c r="V219" s="191"/>
      <c r="W219" s="191"/>
      <c r="X219" s="191"/>
      <c r="Y219" s="191"/>
      <c r="Z219" s="191"/>
      <c r="AA219" s="191"/>
      <c r="AB219" s="191"/>
      <c r="AC219" s="191"/>
      <c r="AD219" s="191"/>
      <c r="AE219" s="191"/>
      <c r="AF219" s="191"/>
      <c r="AG219" s="191"/>
      <c r="AH219" s="191"/>
      <c r="AI219" s="191"/>
      <c r="AJ219" s="191"/>
      <c r="AK219" s="191"/>
      <c r="AL219" s="191"/>
      <c r="AM219" s="191"/>
      <c r="AN219" s="191"/>
      <c r="AO219" s="191"/>
      <c r="AP219" s="191"/>
      <c r="AQ219" s="191"/>
      <c r="AR219" s="191"/>
      <c r="AS219" s="191"/>
      <c r="AT219" s="191"/>
      <c r="AU219" s="191"/>
      <c r="AV219" s="191"/>
      <c r="AW219" s="191"/>
      <c r="AX219" s="191"/>
      <c r="AY219" s="191"/>
      <c r="AZ219" s="191"/>
      <c r="BA219" s="191"/>
      <c r="BB219" s="191"/>
      <c r="BC219" s="191"/>
      <c r="BD219" s="191"/>
      <c r="BE219" s="191"/>
      <c r="BF219" s="191"/>
      <c r="BG219" s="191"/>
    </row>
    <row r="220" spans="1:59">
      <c r="A220" s="985">
        <v>130</v>
      </c>
      <c r="B220" s="1021" t="s">
        <v>1090</v>
      </c>
      <c r="C220" s="1021">
        <v>11.39</v>
      </c>
      <c r="D220" s="1021"/>
      <c r="E220" s="1017">
        <f t="shared" si="12"/>
        <v>1508</v>
      </c>
      <c r="F220" s="1018">
        <f t="shared" si="14"/>
        <v>2668</v>
      </c>
      <c r="G220" s="1018">
        <f t="shared" si="15"/>
        <v>2679.3900000000003</v>
      </c>
      <c r="H220" s="1019"/>
      <c r="I220" s="1017">
        <f t="shared" si="13"/>
        <v>11.719333523163328</v>
      </c>
      <c r="J220" s="191"/>
      <c r="K220" s="191"/>
      <c r="L220" s="191"/>
      <c r="M220" s="191"/>
      <c r="N220" s="191"/>
      <c r="O220" s="191"/>
      <c r="P220" s="191"/>
      <c r="Q220" s="191"/>
      <c r="R220" s="191"/>
      <c r="S220" s="191"/>
      <c r="T220" s="191"/>
      <c r="U220" s="191"/>
      <c r="V220" s="191"/>
      <c r="W220" s="191"/>
      <c r="X220" s="191"/>
      <c r="Y220" s="191"/>
      <c r="Z220" s="191"/>
      <c r="AA220" s="191"/>
      <c r="AB220" s="191"/>
      <c r="AC220" s="191"/>
      <c r="AD220" s="191"/>
      <c r="AE220" s="191"/>
      <c r="AF220" s="191"/>
      <c r="AG220" s="191"/>
      <c r="AH220" s="191"/>
      <c r="AI220" s="191"/>
      <c r="AJ220" s="191"/>
      <c r="AK220" s="191"/>
      <c r="AL220" s="191"/>
      <c r="AM220" s="191"/>
      <c r="AN220" s="191"/>
      <c r="AO220" s="191"/>
      <c r="AP220" s="191"/>
      <c r="AQ220" s="191"/>
      <c r="AR220" s="191"/>
      <c r="AS220" s="191"/>
      <c r="AT220" s="191"/>
      <c r="AU220" s="191"/>
      <c r="AV220" s="191"/>
      <c r="AW220" s="191"/>
      <c r="AX220" s="191"/>
      <c r="AY220" s="191"/>
      <c r="AZ220" s="191"/>
      <c r="BA220" s="191"/>
      <c r="BB220" s="191"/>
      <c r="BC220" s="191"/>
      <c r="BD220" s="191"/>
      <c r="BE220" s="191"/>
      <c r="BF220" s="191"/>
      <c r="BG220" s="191"/>
    </row>
    <row r="221" spans="1:59">
      <c r="A221" s="985"/>
      <c r="B221" s="1021" t="s">
        <v>1093</v>
      </c>
      <c r="C221" s="1021">
        <v>0.46</v>
      </c>
      <c r="D221" s="1021"/>
      <c r="E221" s="1017">
        <f t="shared" si="12"/>
        <v>1508.46</v>
      </c>
      <c r="F221" s="1018">
        <f t="shared" si="14"/>
        <v>2667.54</v>
      </c>
      <c r="G221" s="1018">
        <f t="shared" si="15"/>
        <v>2668</v>
      </c>
      <c r="H221" s="1019"/>
      <c r="I221" s="1017">
        <f t="shared" si="13"/>
        <v>11.722914631741721</v>
      </c>
      <c r="J221" s="191"/>
      <c r="K221" s="191"/>
      <c r="L221" s="191"/>
      <c r="M221" s="191"/>
      <c r="N221" s="191"/>
      <c r="O221" s="191"/>
      <c r="P221" s="191"/>
      <c r="Q221" s="191"/>
      <c r="R221" s="191"/>
      <c r="S221" s="191"/>
      <c r="T221" s="191"/>
      <c r="U221" s="191"/>
      <c r="V221" s="191"/>
      <c r="W221" s="191"/>
      <c r="X221" s="191"/>
      <c r="Y221" s="191"/>
      <c r="Z221" s="191"/>
      <c r="AA221" s="191"/>
      <c r="AB221" s="191"/>
      <c r="AC221" s="191"/>
      <c r="AD221" s="191"/>
      <c r="AE221" s="191"/>
      <c r="AF221" s="191"/>
      <c r="AG221" s="191"/>
      <c r="AH221" s="191"/>
      <c r="AI221" s="191"/>
      <c r="AJ221" s="191"/>
      <c r="AK221" s="191"/>
      <c r="AL221" s="191"/>
      <c r="AM221" s="191"/>
      <c r="AN221" s="191"/>
      <c r="AO221" s="191"/>
      <c r="AP221" s="191"/>
      <c r="AQ221" s="191"/>
      <c r="AR221" s="191"/>
      <c r="AS221" s="191"/>
      <c r="AT221" s="191"/>
      <c r="AU221" s="191"/>
      <c r="AV221" s="191"/>
      <c r="AW221" s="191"/>
      <c r="AX221" s="191"/>
      <c r="AY221" s="191"/>
      <c r="AZ221" s="191"/>
      <c r="BA221" s="191"/>
      <c r="BB221" s="191"/>
      <c r="BC221" s="191"/>
      <c r="BD221" s="191"/>
      <c r="BE221" s="191"/>
      <c r="BF221" s="191"/>
      <c r="BG221" s="191"/>
    </row>
    <row r="222" spans="1:59">
      <c r="A222" s="985">
        <v>131</v>
      </c>
      <c r="B222" s="1021" t="s">
        <v>1090</v>
      </c>
      <c r="C222" s="1021">
        <v>11.37</v>
      </c>
      <c r="D222" s="1021"/>
      <c r="E222" s="1017">
        <f t="shared" si="12"/>
        <v>1519.83</v>
      </c>
      <c r="F222" s="1018">
        <f t="shared" si="14"/>
        <v>2656.17</v>
      </c>
      <c r="G222" s="1018">
        <f t="shared" si="15"/>
        <v>2667.54</v>
      </c>
      <c r="H222" s="1019"/>
      <c r="I222" s="1017">
        <f t="shared" si="13"/>
        <v>11.811430293777212</v>
      </c>
      <c r="J222" s="191"/>
      <c r="K222" s="191"/>
      <c r="L222" s="191"/>
      <c r="M222" s="191"/>
      <c r="N222" s="191"/>
      <c r="O222" s="191"/>
      <c r="P222" s="191"/>
      <c r="Q222" s="191"/>
      <c r="R222" s="191"/>
      <c r="S222" s="191"/>
      <c r="T222" s="191"/>
      <c r="U222" s="191"/>
      <c r="V222" s="191"/>
      <c r="W222" s="191"/>
      <c r="X222" s="191"/>
      <c r="Y222" s="191"/>
      <c r="Z222" s="191"/>
      <c r="AA222" s="191"/>
      <c r="AB222" s="191"/>
      <c r="AC222" s="191"/>
      <c r="AD222" s="191"/>
      <c r="AE222" s="191"/>
      <c r="AF222" s="191"/>
      <c r="AG222" s="191"/>
      <c r="AH222" s="191"/>
      <c r="AI222" s="191"/>
      <c r="AJ222" s="191"/>
      <c r="AK222" s="191"/>
      <c r="AL222" s="191"/>
      <c r="AM222" s="191"/>
      <c r="AN222" s="191"/>
      <c r="AO222" s="191"/>
      <c r="AP222" s="191"/>
      <c r="AQ222" s="191"/>
      <c r="AR222" s="191"/>
      <c r="AS222" s="191"/>
      <c r="AT222" s="191"/>
      <c r="AU222" s="191"/>
      <c r="AV222" s="191"/>
      <c r="AW222" s="191"/>
      <c r="AX222" s="191"/>
      <c r="AY222" s="191"/>
      <c r="AZ222" s="191"/>
      <c r="BA222" s="191"/>
      <c r="BB222" s="191"/>
      <c r="BC222" s="191"/>
      <c r="BD222" s="191"/>
      <c r="BE222" s="191"/>
      <c r="BF222" s="191"/>
      <c r="BG222" s="191"/>
    </row>
    <row r="223" spans="1:59">
      <c r="A223" s="985">
        <v>132</v>
      </c>
      <c r="B223" s="1021" t="s">
        <v>1090</v>
      </c>
      <c r="C223" s="1021">
        <v>11.46</v>
      </c>
      <c r="D223" s="1021"/>
      <c r="E223" s="1017">
        <f t="shared" si="12"/>
        <v>1531.29</v>
      </c>
      <c r="F223" s="1018">
        <f t="shared" si="14"/>
        <v>2644.71</v>
      </c>
      <c r="G223" s="1018">
        <f t="shared" si="15"/>
        <v>2656.17</v>
      </c>
      <c r="H223" s="1019"/>
      <c r="I223" s="1017">
        <f t="shared" si="13"/>
        <v>11.900646607491083</v>
      </c>
      <c r="J223" s="191"/>
      <c r="K223" s="191"/>
      <c r="L223" s="191"/>
      <c r="M223" s="191"/>
      <c r="N223" s="191"/>
      <c r="O223" s="191"/>
      <c r="P223" s="191"/>
      <c r="Q223" s="191"/>
      <c r="R223" s="191"/>
      <c r="S223" s="191"/>
      <c r="T223" s="191"/>
      <c r="U223" s="191"/>
      <c r="V223" s="191"/>
      <c r="W223" s="191"/>
      <c r="X223" s="191"/>
      <c r="Y223" s="191"/>
      <c r="Z223" s="191"/>
      <c r="AA223" s="191"/>
      <c r="AB223" s="191"/>
      <c r="AC223" s="191"/>
      <c r="AD223" s="191"/>
      <c r="AE223" s="191"/>
      <c r="AF223" s="191"/>
      <c r="AG223" s="191"/>
      <c r="AH223" s="191"/>
      <c r="AI223" s="191"/>
      <c r="AJ223" s="191"/>
      <c r="AK223" s="191"/>
      <c r="AL223" s="191"/>
      <c r="AM223" s="191"/>
      <c r="AN223" s="191"/>
      <c r="AO223" s="191"/>
      <c r="AP223" s="191"/>
      <c r="AQ223" s="191"/>
      <c r="AR223" s="191"/>
      <c r="AS223" s="191"/>
      <c r="AT223" s="191"/>
      <c r="AU223" s="191"/>
      <c r="AV223" s="191"/>
      <c r="AW223" s="191"/>
      <c r="AX223" s="191"/>
      <c r="AY223" s="191"/>
      <c r="AZ223" s="191"/>
      <c r="BA223" s="191"/>
      <c r="BB223" s="191"/>
      <c r="BC223" s="191"/>
      <c r="BD223" s="191"/>
      <c r="BE223" s="191"/>
      <c r="BF223" s="191"/>
      <c r="BG223" s="191"/>
    </row>
    <row r="224" spans="1:59">
      <c r="A224" s="985">
        <v>133</v>
      </c>
      <c r="B224" s="1021" t="s">
        <v>1090</v>
      </c>
      <c r="C224" s="1021">
        <v>12.23</v>
      </c>
      <c r="D224" s="1021"/>
      <c r="E224" s="1017">
        <f t="shared" si="12"/>
        <v>1543.52</v>
      </c>
      <c r="F224" s="1018">
        <f t="shared" si="14"/>
        <v>2632.48</v>
      </c>
      <c r="G224" s="1018">
        <f t="shared" si="15"/>
        <v>2644.71</v>
      </c>
      <c r="H224" s="1019"/>
      <c r="I224" s="1017">
        <f t="shared" si="13"/>
        <v>11.995857385564438</v>
      </c>
      <c r="J224" s="191"/>
      <c r="K224" s="191"/>
      <c r="L224" s="191"/>
      <c r="M224" s="191"/>
      <c r="N224" s="191"/>
      <c r="O224" s="191"/>
      <c r="P224" s="191"/>
      <c r="Q224" s="191"/>
      <c r="R224" s="191"/>
      <c r="S224" s="191"/>
      <c r="T224" s="191"/>
      <c r="U224" s="191"/>
      <c r="V224" s="191"/>
      <c r="W224" s="191"/>
      <c r="X224" s="191"/>
      <c r="Y224" s="191"/>
      <c r="Z224" s="191"/>
      <c r="AA224" s="191"/>
      <c r="AB224" s="191"/>
      <c r="AC224" s="191"/>
      <c r="AD224" s="191"/>
      <c r="AE224" s="191"/>
      <c r="AF224" s="191"/>
      <c r="AG224" s="191"/>
      <c r="AH224" s="191"/>
      <c r="AI224" s="191"/>
      <c r="AJ224" s="191"/>
      <c r="AK224" s="191"/>
      <c r="AL224" s="191"/>
      <c r="AM224" s="191"/>
      <c r="AN224" s="191"/>
      <c r="AO224" s="191"/>
      <c r="AP224" s="191"/>
      <c r="AQ224" s="191"/>
      <c r="AR224" s="191"/>
      <c r="AS224" s="191"/>
      <c r="AT224" s="191"/>
      <c r="AU224" s="191"/>
      <c r="AV224" s="191"/>
      <c r="AW224" s="191"/>
      <c r="AX224" s="191"/>
      <c r="AY224" s="191"/>
      <c r="AZ224" s="191"/>
      <c r="BA224" s="191"/>
      <c r="BB224" s="191"/>
      <c r="BC224" s="191"/>
      <c r="BD224" s="191"/>
      <c r="BE224" s="191"/>
      <c r="BF224" s="191"/>
      <c r="BG224" s="191"/>
    </row>
    <row r="225" spans="1:59">
      <c r="A225" s="985"/>
      <c r="B225" s="1021" t="s">
        <v>1094</v>
      </c>
      <c r="C225" s="1021">
        <v>0.48</v>
      </c>
      <c r="D225" s="1021"/>
      <c r="E225" s="1017">
        <f t="shared" si="12"/>
        <v>1544</v>
      </c>
      <c r="F225" s="1018">
        <f t="shared" si="14"/>
        <v>2632</v>
      </c>
      <c r="G225" s="1018">
        <f t="shared" si="15"/>
        <v>2632.48</v>
      </c>
      <c r="H225" s="1019"/>
      <c r="I225" s="1017">
        <f t="shared" si="13"/>
        <v>11.999594194515804</v>
      </c>
      <c r="J225" s="191"/>
      <c r="K225" s="191"/>
      <c r="L225" s="191"/>
      <c r="M225" s="191"/>
      <c r="N225" s="191"/>
      <c r="O225" s="191"/>
      <c r="P225" s="191"/>
      <c r="Q225" s="191"/>
      <c r="R225" s="191"/>
      <c r="S225" s="191"/>
      <c r="T225" s="191"/>
      <c r="U225" s="191"/>
      <c r="V225" s="191"/>
      <c r="W225" s="191"/>
      <c r="X225" s="191"/>
      <c r="Y225" s="191"/>
      <c r="Z225" s="191"/>
      <c r="AA225" s="191"/>
      <c r="AB225" s="191"/>
      <c r="AC225" s="191"/>
      <c r="AD225" s="191"/>
      <c r="AE225" s="191"/>
      <c r="AF225" s="191"/>
      <c r="AG225" s="191"/>
      <c r="AH225" s="191"/>
      <c r="AI225" s="191"/>
      <c r="AJ225" s="191"/>
      <c r="AK225" s="191"/>
      <c r="AL225" s="191"/>
      <c r="AM225" s="191"/>
      <c r="AN225" s="191"/>
      <c r="AO225" s="191"/>
      <c r="AP225" s="191"/>
      <c r="AQ225" s="191"/>
      <c r="AR225" s="191"/>
      <c r="AS225" s="191"/>
      <c r="AT225" s="191"/>
      <c r="AU225" s="191"/>
      <c r="AV225" s="191"/>
      <c r="AW225" s="191"/>
      <c r="AX225" s="191"/>
      <c r="AY225" s="191"/>
      <c r="AZ225" s="191"/>
      <c r="BA225" s="191"/>
      <c r="BB225" s="191"/>
      <c r="BC225" s="191"/>
      <c r="BD225" s="191"/>
      <c r="BE225" s="191"/>
      <c r="BF225" s="191"/>
      <c r="BG225" s="191"/>
    </row>
    <row r="226" spans="1:59">
      <c r="A226" s="985">
        <v>134</v>
      </c>
      <c r="B226" s="1021" t="s">
        <v>1090</v>
      </c>
      <c r="C226" s="1021">
        <v>11.3</v>
      </c>
      <c r="D226" s="1021"/>
      <c r="E226" s="1017">
        <f t="shared" si="12"/>
        <v>1555.3</v>
      </c>
      <c r="F226" s="1018">
        <f t="shared" si="14"/>
        <v>2620.6999999999998</v>
      </c>
      <c r="G226" s="1018">
        <f t="shared" si="15"/>
        <v>2632</v>
      </c>
      <c r="H226" s="1019"/>
      <c r="I226" s="1017">
        <f t="shared" si="13"/>
        <v>12.087564905245888</v>
      </c>
      <c r="J226" s="191"/>
      <c r="K226" s="191"/>
      <c r="L226" s="191"/>
      <c r="M226" s="191"/>
      <c r="N226" s="191"/>
      <c r="O226" s="191"/>
      <c r="P226" s="191"/>
      <c r="Q226" s="191"/>
      <c r="R226" s="191"/>
      <c r="S226" s="191"/>
      <c r="T226" s="191"/>
      <c r="U226" s="191"/>
      <c r="V226" s="191"/>
      <c r="W226" s="191"/>
      <c r="X226" s="191"/>
      <c r="Y226" s="191"/>
      <c r="Z226" s="191"/>
      <c r="AA226" s="191"/>
      <c r="AB226" s="191"/>
      <c r="AC226" s="191"/>
      <c r="AD226" s="191"/>
      <c r="AE226" s="191"/>
      <c r="AF226" s="191"/>
      <c r="AG226" s="191"/>
      <c r="AH226" s="191"/>
      <c r="AI226" s="191"/>
      <c r="AJ226" s="191"/>
      <c r="AK226" s="191"/>
      <c r="AL226" s="191"/>
      <c r="AM226" s="191"/>
      <c r="AN226" s="191"/>
      <c r="AO226" s="191"/>
      <c r="AP226" s="191"/>
      <c r="AQ226" s="191"/>
      <c r="AR226" s="191"/>
      <c r="AS226" s="191"/>
      <c r="AT226" s="191"/>
      <c r="AU226" s="191"/>
      <c r="AV226" s="191"/>
      <c r="AW226" s="191"/>
      <c r="AX226" s="191"/>
      <c r="AY226" s="191"/>
      <c r="AZ226" s="191"/>
      <c r="BA226" s="191"/>
      <c r="BB226" s="191"/>
      <c r="BC226" s="191"/>
      <c r="BD226" s="191"/>
      <c r="BE226" s="191"/>
      <c r="BF226" s="191"/>
      <c r="BG226" s="191"/>
    </row>
    <row r="227" spans="1:59">
      <c r="A227" s="985">
        <v>135</v>
      </c>
      <c r="B227" s="1021" t="s">
        <v>1090</v>
      </c>
      <c r="C227" s="1021">
        <v>11.54</v>
      </c>
      <c r="D227" s="1021"/>
      <c r="E227" s="1017">
        <f t="shared" si="12"/>
        <v>1566.84</v>
      </c>
      <c r="F227" s="1018">
        <f t="shared" si="14"/>
        <v>2609.16</v>
      </c>
      <c r="G227" s="1018">
        <f t="shared" si="15"/>
        <v>2620.6999999999998</v>
      </c>
      <c r="H227" s="1019"/>
      <c r="I227" s="1017">
        <f t="shared" si="13"/>
        <v>12.177404020451654</v>
      </c>
      <c r="J227" s="191"/>
      <c r="K227" s="191"/>
      <c r="L227" s="191"/>
      <c r="M227" s="191"/>
      <c r="N227" s="191"/>
      <c r="O227" s="191"/>
      <c r="P227" s="191"/>
      <c r="Q227" s="191"/>
      <c r="R227" s="191"/>
      <c r="S227" s="191"/>
      <c r="T227" s="191"/>
      <c r="U227" s="191"/>
      <c r="V227" s="191"/>
      <c r="W227" s="191"/>
      <c r="X227" s="191"/>
      <c r="Y227" s="191"/>
      <c r="Z227" s="191"/>
      <c r="AA227" s="191"/>
      <c r="AB227" s="191"/>
      <c r="AC227" s="191"/>
      <c r="AD227" s="191"/>
      <c r="AE227" s="191"/>
      <c r="AF227" s="191"/>
      <c r="AG227" s="191"/>
      <c r="AH227" s="191"/>
      <c r="AI227" s="191"/>
      <c r="AJ227" s="191"/>
      <c r="AK227" s="191"/>
      <c r="AL227" s="191"/>
      <c r="AM227" s="191"/>
      <c r="AN227" s="191"/>
      <c r="AO227" s="191"/>
      <c r="AP227" s="191"/>
      <c r="AQ227" s="191"/>
      <c r="AR227" s="191"/>
      <c r="AS227" s="191"/>
      <c r="AT227" s="191"/>
      <c r="AU227" s="191"/>
      <c r="AV227" s="191"/>
      <c r="AW227" s="191"/>
      <c r="AX227" s="191"/>
      <c r="AY227" s="191"/>
      <c r="AZ227" s="191"/>
      <c r="BA227" s="191"/>
      <c r="BB227" s="191"/>
      <c r="BC227" s="191"/>
      <c r="BD227" s="191"/>
      <c r="BE227" s="191"/>
      <c r="BF227" s="191"/>
      <c r="BG227" s="191"/>
    </row>
    <row r="228" spans="1:59">
      <c r="A228" s="985">
        <v>136</v>
      </c>
      <c r="B228" s="1021" t="s">
        <v>1090</v>
      </c>
      <c r="C228" s="1021">
        <v>11.46</v>
      </c>
      <c r="D228" s="1021"/>
      <c r="E228" s="1017">
        <f t="shared" si="12"/>
        <v>1578.3</v>
      </c>
      <c r="F228" s="1018">
        <f t="shared" si="14"/>
        <v>2597.6999999999998</v>
      </c>
      <c r="G228" s="1018">
        <f t="shared" si="15"/>
        <v>2609.16</v>
      </c>
      <c r="H228" s="1019"/>
      <c r="I228" s="1017">
        <f t="shared" si="13"/>
        <v>12.266620334165525</v>
      </c>
      <c r="J228" s="191"/>
      <c r="K228" s="191"/>
      <c r="L228" s="191"/>
      <c r="M228" s="191"/>
      <c r="N228" s="191"/>
      <c r="O228" s="191"/>
      <c r="P228" s="191"/>
      <c r="Q228" s="191"/>
      <c r="R228" s="191"/>
      <c r="S228" s="191"/>
      <c r="T228" s="191"/>
      <c r="U228" s="191"/>
      <c r="V228" s="191"/>
      <c r="W228" s="191"/>
      <c r="X228" s="191"/>
      <c r="Y228" s="191"/>
      <c r="Z228" s="191"/>
      <c r="AA228" s="191"/>
      <c r="AB228" s="191"/>
      <c r="AC228" s="191"/>
      <c r="AD228" s="191"/>
      <c r="AE228" s="191"/>
      <c r="AF228" s="191"/>
      <c r="AG228" s="191"/>
      <c r="AH228" s="191"/>
      <c r="AI228" s="191"/>
      <c r="AJ228" s="191"/>
      <c r="AK228" s="191"/>
      <c r="AL228" s="191"/>
      <c r="AM228" s="191"/>
      <c r="AN228" s="191"/>
      <c r="AO228" s="191"/>
      <c r="AP228" s="191"/>
      <c r="AQ228" s="191"/>
      <c r="AR228" s="191"/>
      <c r="AS228" s="191"/>
      <c r="AT228" s="191"/>
      <c r="AU228" s="191"/>
      <c r="AV228" s="191"/>
      <c r="AW228" s="191"/>
      <c r="AX228" s="191"/>
      <c r="AY228" s="191"/>
      <c r="AZ228" s="191"/>
      <c r="BA228" s="191"/>
      <c r="BB228" s="191"/>
      <c r="BC228" s="191"/>
      <c r="BD228" s="191"/>
      <c r="BE228" s="191"/>
      <c r="BF228" s="191"/>
      <c r="BG228" s="191"/>
    </row>
    <row r="229" spans="1:59">
      <c r="A229" s="985"/>
      <c r="B229" s="1021" t="s">
        <v>1093</v>
      </c>
      <c r="C229" s="1021">
        <v>0.46</v>
      </c>
      <c r="D229" s="1021"/>
      <c r="E229" s="1017">
        <f t="shared" si="12"/>
        <v>1578.76</v>
      </c>
      <c r="F229" s="1018">
        <f t="shared" si="14"/>
        <v>2597.2399999999998</v>
      </c>
      <c r="G229" s="1018">
        <f t="shared" si="15"/>
        <v>2597.6999999999998</v>
      </c>
      <c r="H229" s="1019"/>
      <c r="I229" s="1017">
        <f t="shared" si="13"/>
        <v>12.270201442743918</v>
      </c>
      <c r="J229" s="191"/>
      <c r="K229" s="191"/>
      <c r="L229" s="191"/>
      <c r="M229" s="191"/>
      <c r="N229" s="191"/>
      <c r="O229" s="191"/>
      <c r="P229" s="191"/>
      <c r="Q229" s="191"/>
      <c r="R229" s="191"/>
      <c r="S229" s="191"/>
      <c r="T229" s="191"/>
      <c r="U229" s="191"/>
      <c r="V229" s="191"/>
      <c r="W229" s="191"/>
      <c r="X229" s="191"/>
      <c r="Y229" s="191"/>
      <c r="Z229" s="191"/>
      <c r="AA229" s="191"/>
      <c r="AB229" s="191"/>
      <c r="AC229" s="191"/>
      <c r="AD229" s="191"/>
      <c r="AE229" s="191"/>
      <c r="AF229" s="191"/>
      <c r="AG229" s="191"/>
      <c r="AH229" s="191"/>
      <c r="AI229" s="191"/>
      <c r="AJ229" s="191"/>
      <c r="AK229" s="191"/>
      <c r="AL229" s="191"/>
      <c r="AM229" s="191"/>
      <c r="AN229" s="191"/>
      <c r="AO229" s="191"/>
      <c r="AP229" s="191"/>
      <c r="AQ229" s="191"/>
      <c r="AR229" s="191"/>
      <c r="AS229" s="191"/>
      <c r="AT229" s="191"/>
      <c r="AU229" s="191"/>
      <c r="AV229" s="191"/>
      <c r="AW229" s="191"/>
      <c r="AX229" s="191"/>
      <c r="AY229" s="191"/>
      <c r="AZ229" s="191"/>
      <c r="BA229" s="191"/>
      <c r="BB229" s="191"/>
      <c r="BC229" s="191"/>
      <c r="BD229" s="191"/>
      <c r="BE229" s="191"/>
      <c r="BF229" s="191"/>
      <c r="BG229" s="191"/>
    </row>
    <row r="230" spans="1:59">
      <c r="A230" s="985">
        <v>137</v>
      </c>
      <c r="B230" s="1021" t="s">
        <v>1090</v>
      </c>
      <c r="C230" s="1021">
        <v>11.54</v>
      </c>
      <c r="D230" s="1021"/>
      <c r="E230" s="1017">
        <f t="shared" si="12"/>
        <v>1590.3</v>
      </c>
      <c r="F230" s="1018">
        <f t="shared" si="14"/>
        <v>2585.6999999999998</v>
      </c>
      <c r="G230" s="1018">
        <f t="shared" si="15"/>
        <v>2597.2399999999998</v>
      </c>
      <c r="H230" s="1019"/>
      <c r="I230" s="1017">
        <f t="shared" si="13"/>
        <v>12.360040557949684</v>
      </c>
      <c r="J230" s="191"/>
      <c r="K230" s="191"/>
      <c r="L230" s="191"/>
      <c r="M230" s="191"/>
      <c r="N230" s="191"/>
      <c r="O230" s="191"/>
      <c r="P230" s="191"/>
      <c r="Q230" s="191"/>
      <c r="R230" s="191"/>
      <c r="S230" s="191"/>
      <c r="T230" s="191"/>
      <c r="U230" s="191"/>
      <c r="V230" s="191"/>
      <c r="W230" s="191"/>
      <c r="X230" s="191"/>
      <c r="Y230" s="191"/>
      <c r="Z230" s="191"/>
      <c r="AA230" s="191"/>
      <c r="AB230" s="191"/>
      <c r="AC230" s="191"/>
      <c r="AD230" s="191"/>
      <c r="AE230" s="191"/>
      <c r="AF230" s="191"/>
      <c r="AG230" s="191"/>
      <c r="AH230" s="191"/>
      <c r="AI230" s="191"/>
      <c r="AJ230" s="191"/>
      <c r="AK230" s="191"/>
      <c r="AL230" s="191"/>
      <c r="AM230" s="191"/>
      <c r="AN230" s="191"/>
      <c r="AO230" s="191"/>
      <c r="AP230" s="191"/>
      <c r="AQ230" s="191"/>
      <c r="AR230" s="191"/>
      <c r="AS230" s="191"/>
      <c r="AT230" s="191"/>
      <c r="AU230" s="191"/>
      <c r="AV230" s="191"/>
      <c r="AW230" s="191"/>
      <c r="AX230" s="191"/>
      <c r="AY230" s="191"/>
      <c r="AZ230" s="191"/>
      <c r="BA230" s="191"/>
      <c r="BB230" s="191"/>
      <c r="BC230" s="191"/>
      <c r="BD230" s="191"/>
      <c r="BE230" s="191"/>
      <c r="BF230" s="191"/>
      <c r="BG230" s="191"/>
    </row>
    <row r="231" spans="1:59">
      <c r="A231" s="985">
        <v>138</v>
      </c>
      <c r="B231" s="1021" t="s">
        <v>1090</v>
      </c>
      <c r="C231" s="1021">
        <v>11.44</v>
      </c>
      <c r="D231" s="1021"/>
      <c r="E231" s="1017">
        <f t="shared" si="12"/>
        <v>1601.74</v>
      </c>
      <c r="F231" s="1018">
        <f t="shared" si="14"/>
        <v>2574.2600000000002</v>
      </c>
      <c r="G231" s="1018">
        <f t="shared" si="15"/>
        <v>2585.6999999999998</v>
      </c>
      <c r="H231" s="1019"/>
      <c r="I231" s="1017">
        <f t="shared" si="13"/>
        <v>12.449101171290582</v>
      </c>
      <c r="J231" s="191"/>
      <c r="K231" s="191"/>
      <c r="L231" s="191"/>
      <c r="M231" s="191"/>
      <c r="N231" s="191"/>
      <c r="O231" s="191"/>
      <c r="P231" s="191"/>
      <c r="Q231" s="191"/>
      <c r="R231" s="191"/>
      <c r="S231" s="191"/>
      <c r="T231" s="191"/>
      <c r="U231" s="191"/>
      <c r="V231" s="191"/>
      <c r="W231" s="191"/>
      <c r="X231" s="191"/>
      <c r="Y231" s="191"/>
      <c r="Z231" s="191"/>
      <c r="AA231" s="191"/>
      <c r="AB231" s="191"/>
      <c r="AC231" s="191"/>
      <c r="AD231" s="191"/>
      <c r="AE231" s="191"/>
      <c r="AF231" s="191"/>
      <c r="AG231" s="191"/>
      <c r="AH231" s="191"/>
      <c r="AI231" s="191"/>
      <c r="AJ231" s="191"/>
      <c r="AK231" s="191"/>
      <c r="AL231" s="191"/>
      <c r="AM231" s="191"/>
      <c r="AN231" s="191"/>
      <c r="AO231" s="191"/>
      <c r="AP231" s="191"/>
      <c r="AQ231" s="191"/>
      <c r="AR231" s="191"/>
      <c r="AS231" s="191"/>
      <c r="AT231" s="191"/>
      <c r="AU231" s="191"/>
      <c r="AV231" s="191"/>
      <c r="AW231" s="191"/>
      <c r="AX231" s="191"/>
      <c r="AY231" s="191"/>
      <c r="AZ231" s="191"/>
      <c r="BA231" s="191"/>
      <c r="BB231" s="191"/>
      <c r="BC231" s="191"/>
      <c r="BD231" s="191"/>
      <c r="BE231" s="191"/>
      <c r="BF231" s="191"/>
      <c r="BG231" s="191"/>
    </row>
    <row r="232" spans="1:59">
      <c r="A232" s="985">
        <v>139</v>
      </c>
      <c r="B232" s="1021" t="s">
        <v>1090</v>
      </c>
      <c r="C232" s="1021">
        <v>11.44</v>
      </c>
      <c r="D232" s="1021"/>
      <c r="E232" s="1017">
        <f t="shared" si="12"/>
        <v>1613.18</v>
      </c>
      <c r="F232" s="1018">
        <f t="shared" si="14"/>
        <v>2562.8199999999997</v>
      </c>
      <c r="G232" s="1018">
        <f t="shared" si="15"/>
        <v>2574.2600000000002</v>
      </c>
      <c r="H232" s="1019"/>
      <c r="I232" s="1017">
        <f t="shared" si="13"/>
        <v>12.53816178463148</v>
      </c>
      <c r="J232" s="191"/>
      <c r="K232" s="191"/>
      <c r="L232" s="191"/>
      <c r="M232" s="191"/>
      <c r="N232" s="191"/>
      <c r="O232" s="191"/>
      <c r="P232" s="191"/>
      <c r="Q232" s="191"/>
      <c r="R232" s="191"/>
      <c r="S232" s="191"/>
      <c r="T232" s="191"/>
      <c r="U232" s="191"/>
      <c r="V232" s="191"/>
      <c r="W232" s="191"/>
      <c r="X232" s="191"/>
      <c r="Y232" s="191"/>
      <c r="Z232" s="191"/>
      <c r="AA232" s="191"/>
      <c r="AB232" s="191"/>
      <c r="AC232" s="191"/>
      <c r="AD232" s="191"/>
      <c r="AE232" s="191"/>
      <c r="AF232" s="191"/>
      <c r="AG232" s="191"/>
      <c r="AH232" s="191"/>
      <c r="AI232" s="191"/>
      <c r="AJ232" s="191"/>
      <c r="AK232" s="191"/>
      <c r="AL232" s="191"/>
      <c r="AM232" s="191"/>
      <c r="AN232" s="191"/>
      <c r="AO232" s="191"/>
      <c r="AP232" s="191"/>
      <c r="AQ232" s="191"/>
      <c r="AR232" s="191"/>
      <c r="AS232" s="191"/>
      <c r="AT232" s="191"/>
      <c r="AU232" s="191"/>
      <c r="AV232" s="191"/>
      <c r="AW232" s="191"/>
      <c r="AX232" s="191"/>
      <c r="AY232" s="191"/>
      <c r="AZ232" s="191"/>
      <c r="BA232" s="191"/>
      <c r="BB232" s="191"/>
      <c r="BC232" s="191"/>
      <c r="BD232" s="191"/>
      <c r="BE232" s="191"/>
      <c r="BF232" s="191"/>
      <c r="BG232" s="191"/>
    </row>
    <row r="233" spans="1:59">
      <c r="A233" s="985"/>
      <c r="B233" s="1021" t="s">
        <v>1094</v>
      </c>
      <c r="C233" s="1021">
        <v>0.48</v>
      </c>
      <c r="D233" s="1021"/>
      <c r="E233" s="1017">
        <f t="shared" si="12"/>
        <v>1613.66</v>
      </c>
      <c r="F233" s="1018">
        <f t="shared" si="14"/>
        <v>2562.34</v>
      </c>
      <c r="G233" s="1018">
        <f t="shared" si="15"/>
        <v>2562.8199999999997</v>
      </c>
      <c r="H233" s="1019"/>
      <c r="I233" s="1017">
        <f t="shared" si="13"/>
        <v>12.541898593582847</v>
      </c>
      <c r="J233" s="191"/>
      <c r="K233" s="191"/>
      <c r="L233" s="191"/>
      <c r="M233" s="191"/>
      <c r="N233" s="191"/>
      <c r="O233" s="191"/>
      <c r="P233" s="191"/>
      <c r="Q233" s="191"/>
      <c r="R233" s="191"/>
      <c r="S233" s="191"/>
      <c r="T233" s="191"/>
      <c r="U233" s="191"/>
      <c r="V233" s="191"/>
      <c r="W233" s="191"/>
      <c r="X233" s="191"/>
      <c r="Y233" s="191"/>
      <c r="Z233" s="191"/>
      <c r="AA233" s="191"/>
      <c r="AB233" s="191"/>
      <c r="AC233" s="191"/>
      <c r="AD233" s="191"/>
      <c r="AE233" s="191"/>
      <c r="AF233" s="191"/>
      <c r="AG233" s="191"/>
      <c r="AH233" s="191"/>
      <c r="AI233" s="191"/>
      <c r="AJ233" s="191"/>
      <c r="AK233" s="191"/>
      <c r="AL233" s="191"/>
      <c r="AM233" s="191"/>
      <c r="AN233" s="191"/>
      <c r="AO233" s="191"/>
      <c r="AP233" s="191"/>
      <c r="AQ233" s="191"/>
      <c r="AR233" s="191"/>
      <c r="AS233" s="191"/>
      <c r="AT233" s="191"/>
      <c r="AU233" s="191"/>
      <c r="AV233" s="191"/>
      <c r="AW233" s="191"/>
      <c r="AX233" s="191"/>
      <c r="AY233" s="191"/>
      <c r="AZ233" s="191"/>
      <c r="BA233" s="191"/>
      <c r="BB233" s="191"/>
      <c r="BC233" s="191"/>
      <c r="BD233" s="191"/>
      <c r="BE233" s="191"/>
      <c r="BF233" s="191"/>
      <c r="BG233" s="191"/>
    </row>
    <row r="234" spans="1:59">
      <c r="A234" s="985">
        <v>140</v>
      </c>
      <c r="B234" s="1021" t="s">
        <v>1090</v>
      </c>
      <c r="C234" s="1021">
        <v>11.43</v>
      </c>
      <c r="D234" s="1021"/>
      <c r="E234" s="1017">
        <f t="shared" si="12"/>
        <v>1625.0900000000001</v>
      </c>
      <c r="F234" s="1018">
        <f t="shared" si="14"/>
        <v>2550.91</v>
      </c>
      <c r="G234" s="1018">
        <f t="shared" si="15"/>
        <v>2562.34</v>
      </c>
      <c r="H234" s="1019"/>
      <c r="I234" s="1017">
        <f t="shared" si="13"/>
        <v>12.630881356737259</v>
      </c>
      <c r="J234" s="191"/>
      <c r="K234" s="191"/>
      <c r="L234" s="191"/>
      <c r="M234" s="191"/>
      <c r="N234" s="191"/>
      <c r="O234" s="191"/>
      <c r="P234" s="191"/>
      <c r="Q234" s="191"/>
      <c r="R234" s="191"/>
      <c r="S234" s="191"/>
      <c r="T234" s="191"/>
      <c r="U234" s="191"/>
      <c r="V234" s="191"/>
      <c r="W234" s="191"/>
      <c r="X234" s="191"/>
      <c r="Y234" s="191"/>
      <c r="Z234" s="191"/>
      <c r="AA234" s="191"/>
      <c r="AB234" s="191"/>
      <c r="AC234" s="191"/>
      <c r="AD234" s="191"/>
      <c r="AE234" s="191"/>
      <c r="AF234" s="191"/>
      <c r="AG234" s="191"/>
      <c r="AH234" s="191"/>
      <c r="AI234" s="191"/>
      <c r="AJ234" s="191"/>
      <c r="AK234" s="191"/>
      <c r="AL234" s="191"/>
      <c r="AM234" s="191"/>
      <c r="AN234" s="191"/>
      <c r="AO234" s="191"/>
      <c r="AP234" s="191"/>
      <c r="AQ234" s="191"/>
      <c r="AR234" s="191"/>
      <c r="AS234" s="191"/>
      <c r="AT234" s="191"/>
      <c r="AU234" s="191"/>
      <c r="AV234" s="191"/>
      <c r="AW234" s="191"/>
      <c r="AX234" s="191"/>
      <c r="AY234" s="191"/>
      <c r="AZ234" s="191"/>
      <c r="BA234" s="191"/>
      <c r="BB234" s="191"/>
      <c r="BC234" s="191"/>
      <c r="BD234" s="191"/>
      <c r="BE234" s="191"/>
      <c r="BF234" s="191"/>
      <c r="BG234" s="191"/>
    </row>
    <row r="235" spans="1:59">
      <c r="A235" s="985">
        <v>141</v>
      </c>
      <c r="B235" s="1021" t="s">
        <v>1090</v>
      </c>
      <c r="C235" s="1021">
        <v>11.43</v>
      </c>
      <c r="D235" s="1021"/>
      <c r="E235" s="1017">
        <f t="shared" ref="E235:E291" si="16">IF(C235="","",IF(D235="O",E234,E234+C235))</f>
        <v>1636.5200000000002</v>
      </c>
      <c r="F235" s="1018">
        <f t="shared" si="14"/>
        <v>2539.4799999999996</v>
      </c>
      <c r="G235" s="1018">
        <f t="shared" si="15"/>
        <v>2550.91</v>
      </c>
      <c r="H235" s="1019"/>
      <c r="I235" s="1017">
        <f t="shared" ref="I235:I291" si="17">IF(C235="","",IF(D235="O",I234,$C$12*C235+I234))</f>
        <v>12.719864119891671</v>
      </c>
      <c r="J235" s="191"/>
      <c r="K235" s="191"/>
      <c r="L235" s="191"/>
      <c r="M235" s="191"/>
      <c r="N235" s="191"/>
      <c r="O235" s="191"/>
      <c r="P235" s="191"/>
      <c r="Q235" s="191"/>
      <c r="R235" s="191"/>
      <c r="S235" s="191"/>
      <c r="T235" s="191"/>
      <c r="U235" s="191"/>
      <c r="V235" s="191"/>
      <c r="W235" s="191"/>
      <c r="X235" s="191"/>
      <c r="Y235" s="191"/>
      <c r="Z235" s="191"/>
      <c r="AA235" s="191"/>
      <c r="AB235" s="191"/>
      <c r="AC235" s="191"/>
      <c r="AD235" s="191"/>
      <c r="AE235" s="191"/>
      <c r="AF235" s="191"/>
      <c r="AG235" s="191"/>
      <c r="AH235" s="191"/>
      <c r="AI235" s="191"/>
      <c r="AJ235" s="191"/>
      <c r="AK235" s="191"/>
      <c r="AL235" s="191"/>
      <c r="AM235" s="191"/>
      <c r="AN235" s="191"/>
      <c r="AO235" s="191"/>
      <c r="AP235" s="191"/>
      <c r="AQ235" s="191"/>
      <c r="AR235" s="191"/>
      <c r="AS235" s="191"/>
      <c r="AT235" s="191"/>
      <c r="AU235" s="191"/>
      <c r="AV235" s="191"/>
      <c r="AW235" s="191"/>
      <c r="AX235" s="191"/>
      <c r="AY235" s="191"/>
      <c r="AZ235" s="191"/>
      <c r="BA235" s="191"/>
      <c r="BB235" s="191"/>
      <c r="BC235" s="191"/>
      <c r="BD235" s="191"/>
      <c r="BE235" s="191"/>
      <c r="BF235" s="191"/>
      <c r="BG235" s="191"/>
    </row>
    <row r="236" spans="1:59">
      <c r="A236" s="985">
        <v>142</v>
      </c>
      <c r="B236" s="1021" t="s">
        <v>1090</v>
      </c>
      <c r="C236" s="1021">
        <v>11.54</v>
      </c>
      <c r="D236" s="1021"/>
      <c r="E236" s="1017">
        <f t="shared" si="16"/>
        <v>1648.0600000000002</v>
      </c>
      <c r="F236" s="1018">
        <f t="shared" si="14"/>
        <v>2527.9399999999996</v>
      </c>
      <c r="G236" s="1018">
        <f t="shared" si="15"/>
        <v>2539.4799999999996</v>
      </c>
      <c r="H236" s="1019"/>
      <c r="I236" s="1017">
        <f t="shared" si="17"/>
        <v>12.809703235097437</v>
      </c>
      <c r="J236" s="191"/>
      <c r="K236" s="191"/>
      <c r="L236" s="191"/>
      <c r="M236" s="191"/>
      <c r="N236" s="191"/>
      <c r="O236" s="191"/>
      <c r="P236" s="191"/>
      <c r="Q236" s="191"/>
      <c r="R236" s="191"/>
      <c r="S236" s="191"/>
      <c r="T236" s="191"/>
      <c r="U236" s="191"/>
      <c r="V236" s="191"/>
      <c r="W236" s="191"/>
      <c r="X236" s="191"/>
      <c r="Y236" s="191"/>
      <c r="Z236" s="191"/>
      <c r="AA236" s="191"/>
      <c r="AB236" s="191"/>
      <c r="AC236" s="191"/>
      <c r="AD236" s="191"/>
      <c r="AE236" s="191"/>
      <c r="AF236" s="191"/>
      <c r="AG236" s="191"/>
      <c r="AH236" s="191"/>
      <c r="AI236" s="191"/>
      <c r="AJ236" s="191"/>
      <c r="AK236" s="191"/>
      <c r="AL236" s="191"/>
      <c r="AM236" s="191"/>
      <c r="AN236" s="191"/>
      <c r="AO236" s="191"/>
      <c r="AP236" s="191"/>
      <c r="AQ236" s="191"/>
      <c r="AR236" s="191"/>
      <c r="AS236" s="191"/>
      <c r="AT236" s="191"/>
      <c r="AU236" s="191"/>
      <c r="AV236" s="191"/>
      <c r="AW236" s="191"/>
      <c r="AX236" s="191"/>
      <c r="AY236" s="191"/>
      <c r="AZ236" s="191"/>
      <c r="BA236" s="191"/>
      <c r="BB236" s="191"/>
      <c r="BC236" s="191"/>
      <c r="BD236" s="191"/>
      <c r="BE236" s="191"/>
      <c r="BF236" s="191"/>
      <c r="BG236" s="191"/>
    </row>
    <row r="237" spans="1:59">
      <c r="A237" s="985"/>
      <c r="B237" s="1021" t="s">
        <v>1093</v>
      </c>
      <c r="C237" s="1021">
        <v>0.46</v>
      </c>
      <c r="D237" s="1021"/>
      <c r="E237" s="1017">
        <f t="shared" si="16"/>
        <v>1648.5200000000002</v>
      </c>
      <c r="F237" s="1018">
        <f t="shared" si="14"/>
        <v>2527.4799999999996</v>
      </c>
      <c r="G237" s="1018">
        <f t="shared" si="15"/>
        <v>2527.9399999999996</v>
      </c>
      <c r="H237" s="1019"/>
      <c r="I237" s="1017">
        <f t="shared" si="17"/>
        <v>12.81328434367583</v>
      </c>
      <c r="J237" s="191"/>
      <c r="K237" s="191"/>
      <c r="L237" s="191"/>
      <c r="M237" s="191"/>
      <c r="N237" s="191"/>
      <c r="O237" s="191"/>
      <c r="P237" s="191"/>
      <c r="Q237" s="191"/>
      <c r="R237" s="191"/>
      <c r="S237" s="191"/>
      <c r="T237" s="191"/>
      <c r="U237" s="191"/>
      <c r="V237" s="191"/>
      <c r="W237" s="191"/>
      <c r="X237" s="191"/>
      <c r="Y237" s="191"/>
      <c r="Z237" s="191"/>
      <c r="AA237" s="191"/>
      <c r="AB237" s="191"/>
      <c r="AC237" s="191"/>
      <c r="AD237" s="191"/>
      <c r="AE237" s="191"/>
      <c r="AF237" s="191"/>
      <c r="AG237" s="191"/>
      <c r="AH237" s="191"/>
      <c r="AI237" s="191"/>
      <c r="AJ237" s="191"/>
      <c r="AK237" s="191"/>
      <c r="AL237" s="191"/>
      <c r="AM237" s="191"/>
      <c r="AN237" s="191"/>
      <c r="AO237" s="191"/>
      <c r="AP237" s="191"/>
      <c r="AQ237" s="191"/>
      <c r="AR237" s="191"/>
      <c r="AS237" s="191"/>
      <c r="AT237" s="191"/>
      <c r="AU237" s="191"/>
      <c r="AV237" s="191"/>
      <c r="AW237" s="191"/>
      <c r="AX237" s="191"/>
      <c r="AY237" s="191"/>
      <c r="AZ237" s="191"/>
      <c r="BA237" s="191"/>
      <c r="BB237" s="191"/>
      <c r="BC237" s="191"/>
      <c r="BD237" s="191"/>
      <c r="BE237" s="191"/>
      <c r="BF237" s="191"/>
      <c r="BG237" s="191"/>
    </row>
    <row r="238" spans="1:59">
      <c r="A238" s="985">
        <v>143</v>
      </c>
      <c r="B238" s="1021" t="s">
        <v>1090</v>
      </c>
      <c r="C238" s="1021">
        <v>11.53</v>
      </c>
      <c r="D238" s="1021"/>
      <c r="E238" s="1017">
        <f t="shared" si="16"/>
        <v>1660.0500000000002</v>
      </c>
      <c r="F238" s="1018">
        <f t="shared" si="14"/>
        <v>2515.9499999999998</v>
      </c>
      <c r="G238" s="1018">
        <f t="shared" si="15"/>
        <v>2527.4799999999996</v>
      </c>
      <c r="H238" s="1019"/>
      <c r="I238" s="1017">
        <f t="shared" si="17"/>
        <v>12.903045608695111</v>
      </c>
      <c r="J238" s="191"/>
      <c r="K238" s="191"/>
      <c r="L238" s="191"/>
      <c r="M238" s="191"/>
      <c r="N238" s="191"/>
      <c r="O238" s="191"/>
      <c r="P238" s="191"/>
      <c r="Q238" s="191"/>
      <c r="R238" s="191"/>
      <c r="S238" s="191"/>
      <c r="T238" s="191"/>
      <c r="U238" s="191"/>
      <c r="V238" s="191"/>
      <c r="W238" s="191"/>
      <c r="X238" s="191"/>
      <c r="Y238" s="191"/>
      <c r="Z238" s="191"/>
      <c r="AA238" s="191"/>
      <c r="AB238" s="191"/>
      <c r="AC238" s="191"/>
      <c r="AD238" s="191"/>
      <c r="AE238" s="191"/>
      <c r="AF238" s="191"/>
      <c r="AG238" s="191"/>
      <c r="AH238" s="191"/>
      <c r="AI238" s="191"/>
      <c r="AJ238" s="191"/>
      <c r="AK238" s="191"/>
      <c r="AL238" s="191"/>
      <c r="AM238" s="191"/>
      <c r="AN238" s="191"/>
      <c r="AO238" s="191"/>
      <c r="AP238" s="191"/>
      <c r="AQ238" s="191"/>
      <c r="AR238" s="191"/>
      <c r="AS238" s="191"/>
      <c r="AT238" s="191"/>
      <c r="AU238" s="191"/>
      <c r="AV238" s="191"/>
      <c r="AW238" s="191"/>
      <c r="AX238" s="191"/>
      <c r="AY238" s="191"/>
      <c r="AZ238" s="191"/>
      <c r="BA238" s="191"/>
      <c r="BB238" s="191"/>
      <c r="BC238" s="191"/>
      <c r="BD238" s="191"/>
      <c r="BE238" s="191"/>
      <c r="BF238" s="191"/>
      <c r="BG238" s="191"/>
    </row>
    <row r="239" spans="1:59">
      <c r="A239" s="985">
        <v>144</v>
      </c>
      <c r="B239" s="1021" t="s">
        <v>1090</v>
      </c>
      <c r="C239" s="1021">
        <v>11.39</v>
      </c>
      <c r="D239" s="1021"/>
      <c r="E239" s="1017">
        <f t="shared" si="16"/>
        <v>1671.4400000000003</v>
      </c>
      <c r="F239" s="1018">
        <f t="shared" si="14"/>
        <v>2504.5599999999995</v>
      </c>
      <c r="G239" s="1018">
        <f t="shared" si="15"/>
        <v>2515.9499999999998</v>
      </c>
      <c r="H239" s="1019"/>
      <c r="I239" s="1017">
        <f t="shared" si="17"/>
        <v>12.991716971103575</v>
      </c>
      <c r="J239" s="191"/>
      <c r="K239" s="191"/>
      <c r="L239" s="191"/>
      <c r="M239" s="191"/>
      <c r="N239" s="191"/>
      <c r="O239" s="191"/>
      <c r="P239" s="191"/>
      <c r="Q239" s="191"/>
      <c r="R239" s="191"/>
      <c r="S239" s="191"/>
      <c r="T239" s="191"/>
      <c r="U239" s="191"/>
      <c r="V239" s="191"/>
      <c r="W239" s="191"/>
      <c r="X239" s="191"/>
      <c r="Y239" s="191"/>
      <c r="Z239" s="191"/>
      <c r="AA239" s="191"/>
      <c r="AB239" s="191"/>
      <c r="AC239" s="191"/>
      <c r="AD239" s="191"/>
      <c r="AE239" s="191"/>
      <c r="AF239" s="191"/>
      <c r="AG239" s="191"/>
      <c r="AH239" s="191"/>
      <c r="AI239" s="191"/>
      <c r="AJ239" s="191"/>
      <c r="AK239" s="191"/>
      <c r="AL239" s="191"/>
      <c r="AM239" s="191"/>
      <c r="AN239" s="191"/>
      <c r="AO239" s="191"/>
      <c r="AP239" s="191"/>
      <c r="AQ239" s="191"/>
      <c r="AR239" s="191"/>
      <c r="AS239" s="191"/>
      <c r="AT239" s="191"/>
      <c r="AU239" s="191"/>
      <c r="AV239" s="191"/>
      <c r="AW239" s="191"/>
      <c r="AX239" s="191"/>
      <c r="AY239" s="191"/>
      <c r="AZ239" s="191"/>
      <c r="BA239" s="191"/>
      <c r="BB239" s="191"/>
      <c r="BC239" s="191"/>
      <c r="BD239" s="191"/>
      <c r="BE239" s="191"/>
      <c r="BF239" s="191"/>
      <c r="BG239" s="191"/>
    </row>
    <row r="240" spans="1:59">
      <c r="A240" s="985">
        <v>145</v>
      </c>
      <c r="B240" s="1021" t="s">
        <v>1090</v>
      </c>
      <c r="C240" s="1021">
        <v>11.43</v>
      </c>
      <c r="D240" s="1021"/>
      <c r="E240" s="1017">
        <f t="shared" si="16"/>
        <v>1682.8700000000003</v>
      </c>
      <c r="F240" s="1018">
        <f t="shared" si="14"/>
        <v>2493.1299999999997</v>
      </c>
      <c r="G240" s="1018">
        <f t="shared" si="15"/>
        <v>2504.5599999999995</v>
      </c>
      <c r="H240" s="1019"/>
      <c r="I240" s="1017">
        <f t="shared" si="17"/>
        <v>13.080699734257987</v>
      </c>
      <c r="J240" s="191"/>
      <c r="K240" s="191"/>
      <c r="L240" s="191"/>
      <c r="M240" s="191"/>
      <c r="N240" s="191"/>
      <c r="O240" s="191"/>
      <c r="P240" s="191"/>
      <c r="Q240" s="191"/>
      <c r="R240" s="191"/>
      <c r="S240" s="191"/>
      <c r="T240" s="191"/>
      <c r="U240" s="191"/>
      <c r="V240" s="191"/>
      <c r="W240" s="191"/>
      <c r="X240" s="191"/>
      <c r="Y240" s="191"/>
      <c r="Z240" s="191"/>
      <c r="AA240" s="191"/>
      <c r="AB240" s="191"/>
      <c r="AC240" s="191"/>
      <c r="AD240" s="191"/>
      <c r="AE240" s="191"/>
      <c r="AF240" s="191"/>
      <c r="AG240" s="191"/>
      <c r="AH240" s="191"/>
      <c r="AI240" s="191"/>
      <c r="AJ240" s="191"/>
      <c r="AK240" s="191"/>
      <c r="AL240" s="191"/>
      <c r="AM240" s="191"/>
      <c r="AN240" s="191"/>
      <c r="AO240" s="191"/>
      <c r="AP240" s="191"/>
      <c r="AQ240" s="191"/>
      <c r="AR240" s="191"/>
      <c r="AS240" s="191"/>
      <c r="AT240" s="191"/>
      <c r="AU240" s="191"/>
      <c r="AV240" s="191"/>
      <c r="AW240" s="191"/>
      <c r="AX240" s="191"/>
      <c r="AY240" s="191"/>
      <c r="AZ240" s="191"/>
      <c r="BA240" s="191"/>
      <c r="BB240" s="191"/>
      <c r="BC240" s="191"/>
      <c r="BD240" s="191"/>
      <c r="BE240" s="191"/>
      <c r="BF240" s="191"/>
      <c r="BG240" s="191"/>
    </row>
    <row r="241" spans="1:59">
      <c r="A241" s="985"/>
      <c r="B241" s="1021" t="s">
        <v>1094</v>
      </c>
      <c r="C241" s="1021">
        <v>0.48</v>
      </c>
      <c r="D241" s="1021"/>
      <c r="E241" s="1017">
        <f t="shared" si="16"/>
        <v>1683.3500000000004</v>
      </c>
      <c r="F241" s="1018">
        <f t="shared" si="14"/>
        <v>2492.6499999999996</v>
      </c>
      <c r="G241" s="1018">
        <f t="shared" si="15"/>
        <v>2493.1299999999997</v>
      </c>
      <c r="H241" s="1019"/>
      <c r="I241" s="1017">
        <f t="shared" si="17"/>
        <v>13.084436543209353</v>
      </c>
      <c r="J241" s="191"/>
      <c r="K241" s="191"/>
      <c r="L241" s="191"/>
      <c r="M241" s="191"/>
      <c r="N241" s="191"/>
      <c r="O241" s="191"/>
      <c r="P241" s="191"/>
      <c r="Q241" s="191"/>
      <c r="R241" s="191"/>
      <c r="S241" s="191"/>
      <c r="T241" s="191"/>
      <c r="U241" s="191"/>
      <c r="V241" s="191"/>
      <c r="W241" s="191"/>
      <c r="X241" s="191"/>
      <c r="Y241" s="191"/>
      <c r="Z241" s="191"/>
      <c r="AA241" s="191"/>
      <c r="AB241" s="191"/>
      <c r="AC241" s="191"/>
      <c r="AD241" s="191"/>
      <c r="AE241" s="191"/>
      <c r="AF241" s="191"/>
      <c r="AG241" s="191"/>
      <c r="AH241" s="191"/>
      <c r="AI241" s="191"/>
      <c r="AJ241" s="191"/>
      <c r="AK241" s="191"/>
      <c r="AL241" s="191"/>
      <c r="AM241" s="191"/>
      <c r="AN241" s="191"/>
      <c r="AO241" s="191"/>
      <c r="AP241" s="191"/>
      <c r="AQ241" s="191"/>
      <c r="AR241" s="191"/>
      <c r="AS241" s="191"/>
      <c r="AT241" s="191"/>
      <c r="AU241" s="191"/>
      <c r="AV241" s="191"/>
      <c r="AW241" s="191"/>
      <c r="AX241" s="191"/>
      <c r="AY241" s="191"/>
      <c r="AZ241" s="191"/>
      <c r="BA241" s="191"/>
      <c r="BB241" s="191"/>
      <c r="BC241" s="191"/>
      <c r="BD241" s="191"/>
      <c r="BE241" s="191"/>
      <c r="BF241" s="191"/>
      <c r="BG241" s="191"/>
    </row>
    <row r="242" spans="1:59">
      <c r="A242" s="985">
        <v>146</v>
      </c>
      <c r="B242" s="1021" t="s">
        <v>1090</v>
      </c>
      <c r="C242" s="1021">
        <v>11.62</v>
      </c>
      <c r="D242" s="1021"/>
      <c r="E242" s="1017">
        <f t="shared" si="16"/>
        <v>1694.9700000000003</v>
      </c>
      <c r="F242" s="1018">
        <f t="shared" si="14"/>
        <v>2481.0299999999997</v>
      </c>
      <c r="G242" s="1018">
        <f t="shared" si="15"/>
        <v>2492.6499999999996</v>
      </c>
      <c r="H242" s="1019"/>
      <c r="I242" s="1017">
        <f t="shared" si="17"/>
        <v>13.174898459907014</v>
      </c>
      <c r="J242" s="191"/>
      <c r="K242" s="191"/>
      <c r="L242" s="191"/>
      <c r="M242" s="191"/>
      <c r="N242" s="191"/>
      <c r="O242" s="191"/>
      <c r="P242" s="191"/>
      <c r="Q242" s="191"/>
      <c r="R242" s="191"/>
      <c r="S242" s="191"/>
      <c r="T242" s="191"/>
      <c r="U242" s="191"/>
      <c r="V242" s="191"/>
      <c r="W242" s="191"/>
      <c r="X242" s="191"/>
      <c r="Y242" s="191"/>
      <c r="Z242" s="191"/>
      <c r="AA242" s="191"/>
      <c r="AB242" s="191"/>
      <c r="AC242" s="191"/>
      <c r="AD242" s="191"/>
      <c r="AE242" s="191"/>
      <c r="AF242" s="191"/>
      <c r="AG242" s="191"/>
      <c r="AH242" s="191"/>
      <c r="AI242" s="191"/>
      <c r="AJ242" s="191"/>
      <c r="AK242" s="191"/>
      <c r="AL242" s="191"/>
      <c r="AM242" s="191"/>
      <c r="AN242" s="191"/>
      <c r="AO242" s="191"/>
      <c r="AP242" s="191"/>
      <c r="AQ242" s="191"/>
      <c r="AR242" s="191"/>
      <c r="AS242" s="191"/>
      <c r="AT242" s="191"/>
      <c r="AU242" s="191"/>
      <c r="AV242" s="191"/>
      <c r="AW242" s="191"/>
      <c r="AX242" s="191"/>
      <c r="AY242" s="191"/>
      <c r="AZ242" s="191"/>
      <c r="BA242" s="191"/>
      <c r="BB242" s="191"/>
      <c r="BC242" s="191"/>
      <c r="BD242" s="191"/>
      <c r="BE242" s="191"/>
      <c r="BF242" s="191"/>
      <c r="BG242" s="191"/>
    </row>
    <row r="243" spans="1:59">
      <c r="A243" s="985">
        <v>147</v>
      </c>
      <c r="B243" s="1021" t="s">
        <v>1090</v>
      </c>
      <c r="C243" s="1021">
        <v>11.1</v>
      </c>
      <c r="D243" s="1021"/>
      <c r="E243" s="1017">
        <f t="shared" si="16"/>
        <v>1706.0700000000002</v>
      </c>
      <c r="F243" s="1018">
        <f t="shared" si="14"/>
        <v>2469.9299999999998</v>
      </c>
      <c r="G243" s="1018">
        <f t="shared" si="15"/>
        <v>2481.0299999999997</v>
      </c>
      <c r="H243" s="1019"/>
      <c r="I243" s="1017">
        <f t="shared" si="17"/>
        <v>13.261312166907361</v>
      </c>
      <c r="J243" s="191"/>
      <c r="K243" s="191"/>
      <c r="L243" s="191"/>
      <c r="M243" s="191"/>
      <c r="N243" s="191"/>
      <c r="O243" s="191"/>
      <c r="P243" s="191"/>
      <c r="Q243" s="191"/>
      <c r="R243" s="191"/>
      <c r="S243" s="191"/>
      <c r="T243" s="191"/>
      <c r="U243" s="191"/>
      <c r="V243" s="191"/>
      <c r="W243" s="191"/>
      <c r="X243" s="191"/>
      <c r="Y243" s="191"/>
      <c r="Z243" s="191"/>
      <c r="AA243" s="191"/>
      <c r="AB243" s="191"/>
      <c r="AC243" s="191"/>
      <c r="AD243" s="191"/>
      <c r="AE243" s="191"/>
      <c r="AF243" s="191"/>
      <c r="AG243" s="191"/>
      <c r="AH243" s="191"/>
      <c r="AI243" s="191"/>
      <c r="AJ243" s="191"/>
      <c r="AK243" s="191"/>
      <c r="AL243" s="191"/>
      <c r="AM243" s="191"/>
      <c r="AN243" s="191"/>
      <c r="AO243" s="191"/>
      <c r="AP243" s="191"/>
      <c r="AQ243" s="191"/>
      <c r="AR243" s="191"/>
      <c r="AS243" s="191"/>
      <c r="AT243" s="191"/>
      <c r="AU243" s="191"/>
      <c r="AV243" s="191"/>
      <c r="AW243" s="191"/>
      <c r="AX243" s="191"/>
      <c r="AY243" s="191"/>
      <c r="AZ243" s="191"/>
      <c r="BA243" s="191"/>
      <c r="BB243" s="191"/>
      <c r="BC243" s="191"/>
      <c r="BD243" s="191"/>
      <c r="BE243" s="191"/>
      <c r="BF243" s="191"/>
      <c r="BG243" s="191"/>
    </row>
    <row r="244" spans="1:59">
      <c r="A244" s="985">
        <v>148</v>
      </c>
      <c r="B244" s="1021" t="s">
        <v>1090</v>
      </c>
      <c r="C244" s="1021">
        <v>11.43</v>
      </c>
      <c r="D244" s="1021"/>
      <c r="E244" s="1017">
        <f t="shared" si="16"/>
        <v>1717.5000000000002</v>
      </c>
      <c r="F244" s="1018">
        <f t="shared" si="14"/>
        <v>2458.5</v>
      </c>
      <c r="G244" s="1018">
        <f t="shared" si="15"/>
        <v>2469.9299999999998</v>
      </c>
      <c r="H244" s="1019"/>
      <c r="I244" s="1017">
        <f t="shared" si="17"/>
        <v>13.350294930061773</v>
      </c>
      <c r="J244" s="191"/>
      <c r="K244" s="191"/>
      <c r="L244" s="191"/>
      <c r="M244" s="191"/>
      <c r="N244" s="191"/>
      <c r="O244" s="191"/>
      <c r="P244" s="191"/>
      <c r="Q244" s="191"/>
      <c r="R244" s="191"/>
      <c r="S244" s="191"/>
      <c r="T244" s="191"/>
      <c r="U244" s="191"/>
      <c r="V244" s="191"/>
      <c r="W244" s="191"/>
      <c r="X244" s="191"/>
      <c r="Y244" s="191"/>
      <c r="Z244" s="191"/>
      <c r="AA244" s="191"/>
      <c r="AB244" s="191"/>
      <c r="AC244" s="191"/>
      <c r="AD244" s="191"/>
      <c r="AE244" s="191"/>
      <c r="AF244" s="191"/>
      <c r="AG244" s="191"/>
      <c r="AH244" s="191"/>
      <c r="AI244" s="191"/>
      <c r="AJ244" s="191"/>
      <c r="AK244" s="191"/>
      <c r="AL244" s="191"/>
      <c r="AM244" s="191"/>
      <c r="AN244" s="191"/>
      <c r="AO244" s="191"/>
      <c r="AP244" s="191"/>
      <c r="AQ244" s="191"/>
      <c r="AR244" s="191"/>
      <c r="AS244" s="191"/>
      <c r="AT244" s="191"/>
      <c r="AU244" s="191"/>
      <c r="AV244" s="191"/>
      <c r="AW244" s="191"/>
      <c r="AX244" s="191"/>
      <c r="AY244" s="191"/>
      <c r="AZ244" s="191"/>
      <c r="BA244" s="191"/>
      <c r="BB244" s="191"/>
      <c r="BC244" s="191"/>
      <c r="BD244" s="191"/>
      <c r="BE244" s="191"/>
      <c r="BF244" s="191"/>
      <c r="BG244" s="191"/>
    </row>
    <row r="245" spans="1:59">
      <c r="A245" s="985"/>
      <c r="B245" s="1021" t="s">
        <v>1093</v>
      </c>
      <c r="C245" s="1021">
        <v>0.46</v>
      </c>
      <c r="D245" s="1021"/>
      <c r="E245" s="1017">
        <f t="shared" si="16"/>
        <v>1717.9600000000003</v>
      </c>
      <c r="F245" s="1018">
        <f t="shared" si="14"/>
        <v>2458.04</v>
      </c>
      <c r="G245" s="1018">
        <f t="shared" si="15"/>
        <v>2458.5</v>
      </c>
      <c r="H245" s="1019"/>
      <c r="I245" s="1017">
        <f t="shared" si="17"/>
        <v>13.353876038640166</v>
      </c>
      <c r="J245" s="191"/>
      <c r="K245" s="191"/>
      <c r="L245" s="191"/>
      <c r="M245" s="191"/>
      <c r="N245" s="191"/>
      <c r="O245" s="191"/>
      <c r="P245" s="191"/>
      <c r="Q245" s="191"/>
      <c r="R245" s="191"/>
      <c r="S245" s="191"/>
      <c r="T245" s="191"/>
      <c r="U245" s="191"/>
      <c r="V245" s="191"/>
      <c r="W245" s="191"/>
      <c r="X245" s="191"/>
      <c r="Y245" s="191"/>
      <c r="Z245" s="191"/>
      <c r="AA245" s="191"/>
      <c r="AB245" s="191"/>
      <c r="AC245" s="191"/>
      <c r="AD245" s="191"/>
      <c r="AE245" s="191"/>
      <c r="AF245" s="191"/>
      <c r="AG245" s="191"/>
      <c r="AH245" s="191"/>
      <c r="AI245" s="191"/>
      <c r="AJ245" s="191"/>
      <c r="AK245" s="191"/>
      <c r="AL245" s="191"/>
      <c r="AM245" s="191"/>
      <c r="AN245" s="191"/>
      <c r="AO245" s="191"/>
      <c r="AP245" s="191"/>
      <c r="AQ245" s="191"/>
      <c r="AR245" s="191"/>
      <c r="AS245" s="191"/>
      <c r="AT245" s="191"/>
      <c r="AU245" s="191"/>
      <c r="AV245" s="191"/>
      <c r="AW245" s="191"/>
      <c r="AX245" s="191"/>
      <c r="AY245" s="191"/>
      <c r="AZ245" s="191"/>
      <c r="BA245" s="191"/>
      <c r="BB245" s="191"/>
      <c r="BC245" s="191"/>
      <c r="BD245" s="191"/>
      <c r="BE245" s="191"/>
      <c r="BF245" s="191"/>
      <c r="BG245" s="191"/>
    </row>
    <row r="246" spans="1:59">
      <c r="A246" s="985">
        <v>149</v>
      </c>
      <c r="B246" s="1021" t="s">
        <v>1090</v>
      </c>
      <c r="C246" s="1021">
        <v>11.42</v>
      </c>
      <c r="D246" s="1021"/>
      <c r="E246" s="1017">
        <f t="shared" si="16"/>
        <v>1729.3800000000003</v>
      </c>
      <c r="F246" s="1018">
        <f t="shared" si="14"/>
        <v>2446.62</v>
      </c>
      <c r="G246" s="1018">
        <f t="shared" si="15"/>
        <v>2458.04</v>
      </c>
      <c r="H246" s="1019"/>
      <c r="I246" s="1017">
        <f t="shared" si="17"/>
        <v>13.442780951608091</v>
      </c>
      <c r="J246" s="191"/>
      <c r="K246" s="191"/>
      <c r="L246" s="191"/>
      <c r="M246" s="191"/>
      <c r="N246" s="191"/>
      <c r="O246" s="191"/>
      <c r="P246" s="191"/>
      <c r="Q246" s="191"/>
      <c r="R246" s="191"/>
      <c r="S246" s="191"/>
      <c r="T246" s="191"/>
      <c r="U246" s="191"/>
      <c r="V246" s="191"/>
      <c r="W246" s="191"/>
      <c r="X246" s="191"/>
      <c r="Y246" s="191"/>
      <c r="Z246" s="191"/>
      <c r="AA246" s="191"/>
      <c r="AB246" s="191"/>
      <c r="AC246" s="191"/>
      <c r="AD246" s="191"/>
      <c r="AE246" s="191"/>
      <c r="AF246" s="191"/>
      <c r="AG246" s="191"/>
      <c r="AH246" s="191"/>
      <c r="AI246" s="191"/>
      <c r="AJ246" s="191"/>
      <c r="AK246" s="191"/>
      <c r="AL246" s="191"/>
      <c r="AM246" s="191"/>
      <c r="AN246" s="191"/>
      <c r="AO246" s="191"/>
      <c r="AP246" s="191"/>
      <c r="AQ246" s="191"/>
      <c r="AR246" s="191"/>
      <c r="AS246" s="191"/>
      <c r="AT246" s="191"/>
      <c r="AU246" s="191"/>
      <c r="AV246" s="191"/>
      <c r="AW246" s="191"/>
      <c r="AX246" s="191"/>
      <c r="AY246" s="191"/>
      <c r="AZ246" s="191"/>
      <c r="BA246" s="191"/>
      <c r="BB246" s="191"/>
      <c r="BC246" s="191"/>
      <c r="BD246" s="191"/>
      <c r="BE246" s="191"/>
      <c r="BF246" s="191"/>
      <c r="BG246" s="191"/>
    </row>
    <row r="247" spans="1:59">
      <c r="A247" s="985">
        <v>150</v>
      </c>
      <c r="B247" s="1021" t="s">
        <v>1090</v>
      </c>
      <c r="C247" s="1021">
        <v>11.06</v>
      </c>
      <c r="D247" s="1021"/>
      <c r="E247" s="1017">
        <f t="shared" si="16"/>
        <v>1740.4400000000003</v>
      </c>
      <c r="F247" s="1018">
        <f t="shared" si="14"/>
        <v>2435.5599999999995</v>
      </c>
      <c r="G247" s="1018">
        <f t="shared" si="15"/>
        <v>2446.62</v>
      </c>
      <c r="H247" s="1019"/>
      <c r="I247" s="1017">
        <f t="shared" si="17"/>
        <v>13.528883257862491</v>
      </c>
      <c r="J247" s="191"/>
      <c r="K247" s="191"/>
      <c r="L247" s="191"/>
      <c r="M247" s="191"/>
      <c r="N247" s="191"/>
      <c r="O247" s="191"/>
      <c r="P247" s="191"/>
      <c r="Q247" s="191"/>
      <c r="R247" s="191"/>
      <c r="S247" s="191"/>
      <c r="T247" s="191"/>
      <c r="U247" s="191"/>
      <c r="V247" s="191"/>
      <c r="W247" s="191"/>
      <c r="X247" s="191"/>
      <c r="Y247" s="191"/>
      <c r="Z247" s="191"/>
      <c r="AA247" s="191"/>
      <c r="AB247" s="191"/>
      <c r="AC247" s="191"/>
      <c r="AD247" s="191"/>
      <c r="AE247" s="191"/>
      <c r="AF247" s="191"/>
      <c r="AG247" s="191"/>
      <c r="AH247" s="191"/>
      <c r="AI247" s="191"/>
      <c r="AJ247" s="191"/>
      <c r="AK247" s="191"/>
      <c r="AL247" s="191"/>
      <c r="AM247" s="191"/>
      <c r="AN247" s="191"/>
      <c r="AO247" s="191"/>
      <c r="AP247" s="191"/>
      <c r="AQ247" s="191"/>
      <c r="AR247" s="191"/>
      <c r="AS247" s="191"/>
      <c r="AT247" s="191"/>
      <c r="AU247" s="191"/>
      <c r="AV247" s="191"/>
      <c r="AW247" s="191"/>
      <c r="AX247" s="191"/>
      <c r="AY247" s="191"/>
      <c r="AZ247" s="191"/>
      <c r="BA247" s="191"/>
      <c r="BB247" s="191"/>
      <c r="BC247" s="191"/>
      <c r="BD247" s="191"/>
      <c r="BE247" s="191"/>
      <c r="BF247" s="191"/>
      <c r="BG247" s="191"/>
    </row>
    <row r="248" spans="1:59">
      <c r="A248" s="985">
        <v>151</v>
      </c>
      <c r="B248" s="1021" t="s">
        <v>1090</v>
      </c>
      <c r="C248" s="1021">
        <v>11.2</v>
      </c>
      <c r="D248" s="1021"/>
      <c r="E248" s="1017">
        <f t="shared" si="16"/>
        <v>1751.6400000000003</v>
      </c>
      <c r="F248" s="1018">
        <f t="shared" si="14"/>
        <v>2424.3599999999997</v>
      </c>
      <c r="G248" s="1018">
        <f t="shared" si="15"/>
        <v>2435.5599999999995</v>
      </c>
      <c r="H248" s="1019"/>
      <c r="I248" s="1017">
        <f t="shared" si="17"/>
        <v>13.616075466727706</v>
      </c>
      <c r="J248" s="191"/>
      <c r="K248" s="191"/>
      <c r="L248" s="191"/>
      <c r="M248" s="191"/>
      <c r="N248" s="191"/>
      <c r="O248" s="191"/>
      <c r="P248" s="191"/>
      <c r="Q248" s="191"/>
      <c r="R248" s="191"/>
      <c r="S248" s="191"/>
      <c r="T248" s="191"/>
      <c r="U248" s="191"/>
      <c r="V248" s="191"/>
      <c r="W248" s="191"/>
      <c r="X248" s="191"/>
      <c r="Y248" s="191"/>
      <c r="Z248" s="191"/>
      <c r="AA248" s="191"/>
      <c r="AB248" s="191"/>
      <c r="AC248" s="191"/>
      <c r="AD248" s="191"/>
      <c r="AE248" s="191"/>
      <c r="AF248" s="191"/>
      <c r="AG248" s="191"/>
      <c r="AH248" s="191"/>
      <c r="AI248" s="191"/>
      <c r="AJ248" s="191"/>
      <c r="AK248" s="191"/>
      <c r="AL248" s="191"/>
      <c r="AM248" s="191"/>
      <c r="AN248" s="191"/>
      <c r="AO248" s="191"/>
      <c r="AP248" s="191"/>
      <c r="AQ248" s="191"/>
      <c r="AR248" s="191"/>
      <c r="AS248" s="191"/>
      <c r="AT248" s="191"/>
      <c r="AU248" s="191"/>
      <c r="AV248" s="191"/>
      <c r="AW248" s="191"/>
      <c r="AX248" s="191"/>
      <c r="AY248" s="191"/>
      <c r="AZ248" s="191"/>
      <c r="BA248" s="191"/>
      <c r="BB248" s="191"/>
      <c r="BC248" s="191"/>
      <c r="BD248" s="191"/>
      <c r="BE248" s="191"/>
      <c r="BF248" s="191"/>
      <c r="BG248" s="191"/>
    </row>
    <row r="249" spans="1:59">
      <c r="A249" s="985"/>
      <c r="B249" s="1021" t="s">
        <v>1094</v>
      </c>
      <c r="C249" s="1021">
        <v>0.48</v>
      </c>
      <c r="D249" s="1021"/>
      <c r="E249" s="1017">
        <f t="shared" si="16"/>
        <v>1752.1200000000003</v>
      </c>
      <c r="F249" s="1018">
        <f t="shared" si="14"/>
        <v>2423.8799999999997</v>
      </c>
      <c r="G249" s="1018">
        <f t="shared" si="15"/>
        <v>2424.3599999999997</v>
      </c>
      <c r="H249" s="1019"/>
      <c r="I249" s="1017">
        <f t="shared" si="17"/>
        <v>13.619812275679072</v>
      </c>
      <c r="J249" s="191"/>
      <c r="K249" s="191"/>
      <c r="L249" s="191"/>
      <c r="M249" s="191"/>
      <c r="N249" s="191"/>
      <c r="O249" s="191"/>
      <c r="P249" s="191"/>
      <c r="Q249" s="191"/>
      <c r="R249" s="191"/>
      <c r="S249" s="191"/>
      <c r="T249" s="191"/>
      <c r="U249" s="191"/>
      <c r="V249" s="191"/>
      <c r="W249" s="191"/>
      <c r="X249" s="191"/>
      <c r="Y249" s="191"/>
      <c r="Z249" s="191"/>
      <c r="AA249" s="191"/>
      <c r="AB249" s="191"/>
      <c r="AC249" s="191"/>
      <c r="AD249" s="191"/>
      <c r="AE249" s="191"/>
      <c r="AF249" s="191"/>
      <c r="AG249" s="191"/>
      <c r="AH249" s="191"/>
      <c r="AI249" s="191"/>
      <c r="AJ249" s="191"/>
      <c r="AK249" s="191"/>
      <c r="AL249" s="191"/>
      <c r="AM249" s="191"/>
      <c r="AN249" s="191"/>
      <c r="AO249" s="191"/>
      <c r="AP249" s="191"/>
      <c r="AQ249" s="191"/>
      <c r="AR249" s="191"/>
      <c r="AS249" s="191"/>
      <c r="AT249" s="191"/>
      <c r="AU249" s="191"/>
      <c r="AV249" s="191"/>
      <c r="AW249" s="191"/>
      <c r="AX249" s="191"/>
      <c r="AY249" s="191"/>
      <c r="AZ249" s="191"/>
      <c r="BA249" s="191"/>
      <c r="BB249" s="191"/>
      <c r="BC249" s="191"/>
      <c r="BD249" s="191"/>
      <c r="BE249" s="191"/>
      <c r="BF249" s="191"/>
      <c r="BG249" s="191"/>
    </row>
    <row r="250" spans="1:59">
      <c r="A250" s="985">
        <v>152</v>
      </c>
      <c r="B250" s="1021" t="s">
        <v>1090</v>
      </c>
      <c r="C250" s="1021">
        <v>11.58</v>
      </c>
      <c r="D250" s="1021"/>
      <c r="E250" s="1017">
        <f t="shared" si="16"/>
        <v>1763.7000000000003</v>
      </c>
      <c r="F250" s="1018">
        <f t="shared" si="14"/>
        <v>2412.2999999999997</v>
      </c>
      <c r="G250" s="1018">
        <f t="shared" si="15"/>
        <v>2423.8799999999997</v>
      </c>
      <c r="H250" s="1019"/>
      <c r="I250" s="1017">
        <f t="shared" si="17"/>
        <v>13.709962791630785</v>
      </c>
      <c r="J250" s="191"/>
      <c r="K250" s="191"/>
      <c r="L250" s="191"/>
      <c r="M250" s="191"/>
      <c r="N250" s="191"/>
      <c r="O250" s="191"/>
      <c r="P250" s="191"/>
      <c r="Q250" s="191"/>
      <c r="R250" s="191"/>
      <c r="S250" s="191"/>
      <c r="T250" s="191"/>
      <c r="U250" s="191"/>
      <c r="V250" s="191"/>
      <c r="W250" s="191"/>
      <c r="X250" s="191"/>
      <c r="Y250" s="191"/>
      <c r="Z250" s="191"/>
      <c r="AA250" s="191"/>
      <c r="AB250" s="191"/>
      <c r="AC250" s="191"/>
      <c r="AD250" s="191"/>
      <c r="AE250" s="191"/>
      <c r="AF250" s="191"/>
      <c r="AG250" s="191"/>
      <c r="AH250" s="191"/>
      <c r="AI250" s="191"/>
      <c r="AJ250" s="191"/>
      <c r="AK250" s="191"/>
      <c r="AL250" s="191"/>
      <c r="AM250" s="191"/>
      <c r="AN250" s="191"/>
      <c r="AO250" s="191"/>
      <c r="AP250" s="191"/>
      <c r="AQ250" s="191"/>
      <c r="AR250" s="191"/>
      <c r="AS250" s="191"/>
      <c r="AT250" s="191"/>
      <c r="AU250" s="191"/>
      <c r="AV250" s="191"/>
      <c r="AW250" s="191"/>
      <c r="AX250" s="191"/>
      <c r="AY250" s="191"/>
      <c r="AZ250" s="191"/>
      <c r="BA250" s="191"/>
      <c r="BB250" s="191"/>
      <c r="BC250" s="191"/>
      <c r="BD250" s="191"/>
      <c r="BE250" s="191"/>
      <c r="BF250" s="191"/>
      <c r="BG250" s="191"/>
    </row>
    <row r="251" spans="1:59">
      <c r="A251" s="985">
        <v>153</v>
      </c>
      <c r="B251" s="1021" t="s">
        <v>1090</v>
      </c>
      <c r="C251" s="1021">
        <v>11.53</v>
      </c>
      <c r="D251" s="1021"/>
      <c r="E251" s="1017">
        <f t="shared" si="16"/>
        <v>1775.2300000000002</v>
      </c>
      <c r="F251" s="1018">
        <f t="shared" si="14"/>
        <v>2400.7699999999995</v>
      </c>
      <c r="G251" s="1018">
        <f t="shared" si="15"/>
        <v>2412.2999999999997</v>
      </c>
      <c r="H251" s="1019"/>
      <c r="I251" s="1017">
        <f t="shared" si="17"/>
        <v>13.799724056650065</v>
      </c>
      <c r="J251" s="191"/>
      <c r="K251" s="191"/>
      <c r="L251" s="191"/>
      <c r="M251" s="191"/>
      <c r="N251" s="191"/>
      <c r="O251" s="191"/>
      <c r="P251" s="191"/>
      <c r="Q251" s="191"/>
      <c r="R251" s="191"/>
      <c r="S251" s="191"/>
      <c r="T251" s="191"/>
      <c r="U251" s="191"/>
      <c r="V251" s="191"/>
      <c r="W251" s="191"/>
      <c r="X251" s="191"/>
      <c r="Y251" s="191"/>
      <c r="Z251" s="191"/>
      <c r="AA251" s="191"/>
      <c r="AB251" s="191"/>
      <c r="AC251" s="191"/>
      <c r="AD251" s="191"/>
      <c r="AE251" s="191"/>
      <c r="AF251" s="191"/>
      <c r="AG251" s="191"/>
      <c r="AH251" s="191"/>
      <c r="AI251" s="191"/>
      <c r="AJ251" s="191"/>
      <c r="AK251" s="191"/>
      <c r="AL251" s="191"/>
      <c r="AM251" s="191"/>
      <c r="AN251" s="191"/>
      <c r="AO251" s="191"/>
      <c r="AP251" s="191"/>
      <c r="AQ251" s="191"/>
      <c r="AR251" s="191"/>
      <c r="AS251" s="191"/>
      <c r="AT251" s="191"/>
      <c r="AU251" s="191"/>
      <c r="AV251" s="191"/>
      <c r="AW251" s="191"/>
      <c r="AX251" s="191"/>
      <c r="AY251" s="191"/>
      <c r="AZ251" s="191"/>
      <c r="BA251" s="191"/>
      <c r="BB251" s="191"/>
      <c r="BC251" s="191"/>
      <c r="BD251" s="191"/>
      <c r="BE251" s="191"/>
      <c r="BF251" s="191"/>
      <c r="BG251" s="191"/>
    </row>
    <row r="252" spans="1:59">
      <c r="A252" s="985">
        <v>154</v>
      </c>
      <c r="B252" s="1021" t="s">
        <v>1090</v>
      </c>
      <c r="C252" s="1021">
        <v>11.55</v>
      </c>
      <c r="D252" s="1021"/>
      <c r="E252" s="1017">
        <f t="shared" si="16"/>
        <v>1786.7800000000002</v>
      </c>
      <c r="F252" s="1018">
        <f t="shared" si="14"/>
        <v>2389.2199999999998</v>
      </c>
      <c r="G252" s="1018">
        <f t="shared" si="15"/>
        <v>2400.7699999999995</v>
      </c>
      <c r="H252" s="1019"/>
      <c r="I252" s="1017">
        <f t="shared" si="17"/>
        <v>13.889641022042319</v>
      </c>
      <c r="J252" s="191"/>
      <c r="K252" s="191"/>
      <c r="L252" s="191"/>
      <c r="M252" s="191"/>
      <c r="N252" s="191"/>
      <c r="O252" s="191"/>
      <c r="P252" s="191"/>
      <c r="Q252" s="191"/>
      <c r="R252" s="191"/>
      <c r="S252" s="191"/>
      <c r="T252" s="191"/>
      <c r="U252" s="191"/>
      <c r="V252" s="191"/>
      <c r="W252" s="191"/>
      <c r="X252" s="191"/>
      <c r="Y252" s="191"/>
      <c r="Z252" s="191"/>
      <c r="AA252" s="191"/>
      <c r="AB252" s="191"/>
      <c r="AC252" s="191"/>
      <c r="AD252" s="191"/>
      <c r="AE252" s="191"/>
      <c r="AF252" s="191"/>
      <c r="AG252" s="191"/>
      <c r="AH252" s="191"/>
      <c r="AI252" s="191"/>
      <c r="AJ252" s="191"/>
      <c r="AK252" s="191"/>
      <c r="AL252" s="191"/>
      <c r="AM252" s="191"/>
      <c r="AN252" s="191"/>
      <c r="AO252" s="191"/>
      <c r="AP252" s="191"/>
      <c r="AQ252" s="191"/>
      <c r="AR252" s="191"/>
      <c r="AS252" s="191"/>
      <c r="AT252" s="191"/>
      <c r="AU252" s="191"/>
      <c r="AV252" s="191"/>
      <c r="AW252" s="191"/>
      <c r="AX252" s="191"/>
      <c r="AY252" s="191"/>
      <c r="AZ252" s="191"/>
      <c r="BA252" s="191"/>
      <c r="BB252" s="191"/>
      <c r="BC252" s="191"/>
      <c r="BD252" s="191"/>
      <c r="BE252" s="191"/>
      <c r="BF252" s="191"/>
      <c r="BG252" s="191"/>
    </row>
    <row r="253" spans="1:59">
      <c r="A253" s="985"/>
      <c r="B253" s="1021" t="s">
        <v>1093</v>
      </c>
      <c r="C253" s="1021">
        <v>0.46</v>
      </c>
      <c r="D253" s="1021"/>
      <c r="E253" s="1017">
        <f t="shared" si="16"/>
        <v>1787.2400000000002</v>
      </c>
      <c r="F253" s="1018">
        <f t="shared" si="14"/>
        <v>2388.7599999999998</v>
      </c>
      <c r="G253" s="1018">
        <f t="shared" si="15"/>
        <v>2389.2199999999998</v>
      </c>
      <c r="H253" s="1019"/>
      <c r="I253" s="1017">
        <f t="shared" si="17"/>
        <v>13.893222130620712</v>
      </c>
      <c r="J253" s="191"/>
      <c r="K253" s="191"/>
      <c r="L253" s="191"/>
      <c r="M253" s="191"/>
      <c r="N253" s="191"/>
      <c r="O253" s="191"/>
      <c r="P253" s="191"/>
      <c r="Q253" s="191"/>
      <c r="R253" s="191"/>
      <c r="S253" s="191"/>
      <c r="T253" s="191"/>
      <c r="U253" s="191"/>
      <c r="V253" s="191"/>
      <c r="W253" s="191"/>
      <c r="X253" s="191"/>
      <c r="Y253" s="191"/>
      <c r="Z253" s="191"/>
      <c r="AA253" s="191"/>
      <c r="AB253" s="191"/>
      <c r="AC253" s="191"/>
      <c r="AD253" s="191"/>
      <c r="AE253" s="191"/>
      <c r="AF253" s="191"/>
      <c r="AG253" s="191"/>
      <c r="AH253" s="191"/>
      <c r="AI253" s="191"/>
      <c r="AJ253" s="191"/>
      <c r="AK253" s="191"/>
      <c r="AL253" s="191"/>
      <c r="AM253" s="191"/>
      <c r="AN253" s="191"/>
      <c r="AO253" s="191"/>
      <c r="AP253" s="191"/>
      <c r="AQ253" s="191"/>
      <c r="AR253" s="191"/>
      <c r="AS253" s="191"/>
      <c r="AT253" s="191"/>
      <c r="AU253" s="191"/>
      <c r="AV253" s="191"/>
      <c r="AW253" s="191"/>
      <c r="AX253" s="191"/>
      <c r="AY253" s="191"/>
      <c r="AZ253" s="191"/>
      <c r="BA253" s="191"/>
      <c r="BB253" s="191"/>
      <c r="BC253" s="191"/>
      <c r="BD253" s="191"/>
      <c r="BE253" s="191"/>
      <c r="BF253" s="191"/>
      <c r="BG253" s="191"/>
    </row>
    <row r="254" spans="1:59">
      <c r="A254" s="985">
        <v>155</v>
      </c>
      <c r="B254" s="1021" t="s">
        <v>1090</v>
      </c>
      <c r="C254" s="1021">
        <v>11.44</v>
      </c>
      <c r="D254" s="1021"/>
      <c r="E254" s="1017">
        <f t="shared" si="16"/>
        <v>1798.6800000000003</v>
      </c>
      <c r="F254" s="1018">
        <f t="shared" si="14"/>
        <v>2377.3199999999997</v>
      </c>
      <c r="G254" s="1018">
        <f t="shared" si="15"/>
        <v>2388.7599999999998</v>
      </c>
      <c r="H254" s="1019"/>
      <c r="I254" s="1017">
        <f t="shared" si="17"/>
        <v>13.98228274396161</v>
      </c>
      <c r="J254" s="191"/>
      <c r="K254" s="191"/>
      <c r="L254" s="191"/>
      <c r="M254" s="191"/>
      <c r="N254" s="191"/>
      <c r="O254" s="191"/>
      <c r="P254" s="191"/>
      <c r="Q254" s="191"/>
      <c r="R254" s="191"/>
      <c r="S254" s="191"/>
      <c r="T254" s="191"/>
      <c r="U254" s="191"/>
      <c r="V254" s="191"/>
      <c r="W254" s="191"/>
      <c r="X254" s="191"/>
      <c r="Y254" s="191"/>
      <c r="Z254" s="191"/>
      <c r="AA254" s="191"/>
      <c r="AB254" s="191"/>
      <c r="AC254" s="191"/>
      <c r="AD254" s="191"/>
      <c r="AE254" s="191"/>
      <c r="AF254" s="191"/>
      <c r="AG254" s="191"/>
      <c r="AH254" s="191"/>
      <c r="AI254" s="191"/>
      <c r="AJ254" s="191"/>
      <c r="AK254" s="191"/>
      <c r="AL254" s="191"/>
      <c r="AM254" s="191"/>
      <c r="AN254" s="191"/>
      <c r="AO254" s="191"/>
      <c r="AP254" s="191"/>
      <c r="AQ254" s="191"/>
      <c r="AR254" s="191"/>
      <c r="AS254" s="191"/>
      <c r="AT254" s="191"/>
      <c r="AU254" s="191"/>
      <c r="AV254" s="191"/>
      <c r="AW254" s="191"/>
      <c r="AX254" s="191"/>
      <c r="AY254" s="191"/>
      <c r="AZ254" s="191"/>
      <c r="BA254" s="191"/>
      <c r="BB254" s="191"/>
      <c r="BC254" s="191"/>
      <c r="BD254" s="191"/>
      <c r="BE254" s="191"/>
      <c r="BF254" s="191"/>
      <c r="BG254" s="191"/>
    </row>
    <row r="255" spans="1:59">
      <c r="A255" s="985">
        <v>156</v>
      </c>
      <c r="B255" s="1021" t="s">
        <v>1090</v>
      </c>
      <c r="C255" s="1021">
        <v>11.53</v>
      </c>
      <c r="D255" s="1021"/>
      <c r="E255" s="1017">
        <f t="shared" si="16"/>
        <v>1810.2100000000003</v>
      </c>
      <c r="F255" s="1018">
        <f t="shared" si="14"/>
        <v>2365.79</v>
      </c>
      <c r="G255" s="1018">
        <f t="shared" si="15"/>
        <v>2377.3199999999997</v>
      </c>
      <c r="H255" s="1019"/>
      <c r="I255" s="1017">
        <f t="shared" si="17"/>
        <v>14.072044008980891</v>
      </c>
      <c r="J255" s="191"/>
      <c r="K255" s="191"/>
      <c r="L255" s="191"/>
      <c r="M255" s="191"/>
      <c r="N255" s="191"/>
      <c r="O255" s="191"/>
      <c r="P255" s="191"/>
      <c r="Q255" s="191"/>
      <c r="R255" s="191"/>
      <c r="S255" s="191"/>
      <c r="T255" s="191"/>
      <c r="U255" s="191"/>
      <c r="V255" s="191"/>
      <c r="W255" s="191"/>
      <c r="X255" s="191"/>
      <c r="Y255" s="191"/>
      <c r="Z255" s="191"/>
      <c r="AA255" s="191"/>
      <c r="AB255" s="191"/>
      <c r="AC255" s="191"/>
      <c r="AD255" s="191"/>
      <c r="AE255" s="191"/>
      <c r="AF255" s="191"/>
      <c r="AG255" s="191"/>
      <c r="AH255" s="191"/>
      <c r="AI255" s="191"/>
      <c r="AJ255" s="191"/>
      <c r="AK255" s="191"/>
      <c r="AL255" s="191"/>
      <c r="AM255" s="191"/>
      <c r="AN255" s="191"/>
      <c r="AO255" s="191"/>
      <c r="AP255" s="191"/>
      <c r="AQ255" s="191"/>
      <c r="AR255" s="191"/>
      <c r="AS255" s="191"/>
      <c r="AT255" s="191"/>
      <c r="AU255" s="191"/>
      <c r="AV255" s="191"/>
      <c r="AW255" s="191"/>
      <c r="AX255" s="191"/>
      <c r="AY255" s="191"/>
      <c r="AZ255" s="191"/>
      <c r="BA255" s="191"/>
      <c r="BB255" s="191"/>
      <c r="BC255" s="191"/>
      <c r="BD255" s="191"/>
      <c r="BE255" s="191"/>
      <c r="BF255" s="191"/>
      <c r="BG255" s="191"/>
    </row>
    <row r="256" spans="1:59">
      <c r="A256" s="985">
        <v>157</v>
      </c>
      <c r="B256" s="1021" t="s">
        <v>1090</v>
      </c>
      <c r="C256" s="1021">
        <v>11.45</v>
      </c>
      <c r="D256" s="1021"/>
      <c r="E256" s="1017">
        <f t="shared" si="16"/>
        <v>1821.6600000000003</v>
      </c>
      <c r="F256" s="1018">
        <f t="shared" si="14"/>
        <v>2354.3399999999997</v>
      </c>
      <c r="G256" s="1018">
        <f t="shared" si="15"/>
        <v>2365.79</v>
      </c>
      <c r="H256" s="1019"/>
      <c r="I256" s="1017">
        <f t="shared" si="17"/>
        <v>14.161182472508276</v>
      </c>
      <c r="J256" s="191"/>
      <c r="K256" s="191"/>
      <c r="L256" s="191"/>
      <c r="M256" s="191"/>
      <c r="N256" s="191"/>
      <c r="O256" s="191"/>
      <c r="P256" s="191"/>
      <c r="Q256" s="191"/>
      <c r="R256" s="191"/>
      <c r="S256" s="191"/>
      <c r="T256" s="191"/>
      <c r="U256" s="191"/>
      <c r="V256" s="191"/>
      <c r="W256" s="191"/>
      <c r="X256" s="191"/>
      <c r="Y256" s="191"/>
      <c r="Z256" s="191"/>
      <c r="AA256" s="191"/>
      <c r="AB256" s="191"/>
      <c r="AC256" s="191"/>
      <c r="AD256" s="191"/>
      <c r="AE256" s="191"/>
      <c r="AF256" s="191"/>
      <c r="AG256" s="191"/>
      <c r="AH256" s="191"/>
      <c r="AI256" s="191"/>
      <c r="AJ256" s="191"/>
      <c r="AK256" s="191"/>
      <c r="AL256" s="191"/>
      <c r="AM256" s="191"/>
      <c r="AN256" s="191"/>
      <c r="AO256" s="191"/>
      <c r="AP256" s="191"/>
      <c r="AQ256" s="191"/>
      <c r="AR256" s="191"/>
      <c r="AS256" s="191"/>
      <c r="AT256" s="191"/>
      <c r="AU256" s="191"/>
      <c r="AV256" s="191"/>
      <c r="AW256" s="191"/>
      <c r="AX256" s="191"/>
      <c r="AY256" s="191"/>
      <c r="AZ256" s="191"/>
      <c r="BA256" s="191"/>
      <c r="BB256" s="191"/>
      <c r="BC256" s="191"/>
      <c r="BD256" s="191"/>
      <c r="BE256" s="191"/>
      <c r="BF256" s="191"/>
      <c r="BG256" s="191"/>
    </row>
    <row r="257" spans="1:59">
      <c r="A257" s="985"/>
      <c r="B257" s="1021" t="s">
        <v>1094</v>
      </c>
      <c r="C257" s="1021">
        <v>0.48</v>
      </c>
      <c r="D257" s="1021"/>
      <c r="E257" s="1017">
        <f t="shared" si="16"/>
        <v>1822.1400000000003</v>
      </c>
      <c r="F257" s="1018">
        <f t="shared" si="14"/>
        <v>2353.8599999999997</v>
      </c>
      <c r="G257" s="1018">
        <f t="shared" si="15"/>
        <v>2354.3399999999997</v>
      </c>
      <c r="H257" s="1019"/>
      <c r="I257" s="1017">
        <f t="shared" si="17"/>
        <v>14.164919281459643</v>
      </c>
      <c r="J257" s="191"/>
      <c r="K257" s="191"/>
      <c r="L257" s="191"/>
      <c r="M257" s="191"/>
      <c r="N257" s="191"/>
      <c r="O257" s="191"/>
      <c r="P257" s="191"/>
      <c r="Q257" s="191"/>
      <c r="R257" s="191"/>
      <c r="S257" s="191"/>
      <c r="T257" s="191"/>
      <c r="U257" s="191"/>
      <c r="V257" s="191"/>
      <c r="W257" s="191"/>
      <c r="X257" s="191"/>
      <c r="Y257" s="191"/>
      <c r="Z257" s="191"/>
      <c r="AA257" s="191"/>
      <c r="AB257" s="191"/>
      <c r="AC257" s="191"/>
      <c r="AD257" s="191"/>
      <c r="AE257" s="191"/>
      <c r="AF257" s="191"/>
      <c r="AG257" s="191"/>
      <c r="AH257" s="191"/>
      <c r="AI257" s="191"/>
      <c r="AJ257" s="191"/>
      <c r="AK257" s="191"/>
      <c r="AL257" s="191"/>
      <c r="AM257" s="191"/>
      <c r="AN257" s="191"/>
      <c r="AO257" s="191"/>
      <c r="AP257" s="191"/>
      <c r="AQ257" s="191"/>
      <c r="AR257" s="191"/>
      <c r="AS257" s="191"/>
      <c r="AT257" s="191"/>
      <c r="AU257" s="191"/>
      <c r="AV257" s="191"/>
      <c r="AW257" s="191"/>
      <c r="AX257" s="191"/>
      <c r="AY257" s="191"/>
      <c r="AZ257" s="191"/>
      <c r="BA257" s="191"/>
      <c r="BB257" s="191"/>
      <c r="BC257" s="191"/>
      <c r="BD257" s="191"/>
      <c r="BE257" s="191"/>
      <c r="BF257" s="191"/>
      <c r="BG257" s="191"/>
    </row>
    <row r="258" spans="1:59">
      <c r="A258" s="985">
        <v>158</v>
      </c>
      <c r="B258" s="1021" t="s">
        <v>1090</v>
      </c>
      <c r="C258" s="1021">
        <v>11.54</v>
      </c>
      <c r="D258" s="1021"/>
      <c r="E258" s="1017">
        <f t="shared" si="16"/>
        <v>1833.6800000000003</v>
      </c>
      <c r="F258" s="1018">
        <f t="shared" si="14"/>
        <v>2342.3199999999997</v>
      </c>
      <c r="G258" s="1018">
        <f t="shared" si="15"/>
        <v>2353.8599999999997</v>
      </c>
      <c r="H258" s="1019"/>
      <c r="I258" s="1017">
        <f t="shared" si="17"/>
        <v>14.254758396665409</v>
      </c>
      <c r="J258" s="191"/>
      <c r="K258" s="191"/>
      <c r="L258" s="191"/>
      <c r="M258" s="191"/>
      <c r="N258" s="191"/>
      <c r="O258" s="191"/>
      <c r="P258" s="191"/>
      <c r="Q258" s="191"/>
      <c r="R258" s="191"/>
      <c r="S258" s="191"/>
      <c r="T258" s="191"/>
      <c r="U258" s="191"/>
      <c r="V258" s="191"/>
      <c r="W258" s="191"/>
      <c r="X258" s="191"/>
      <c r="Y258" s="191"/>
      <c r="Z258" s="191"/>
      <c r="AA258" s="191"/>
      <c r="AB258" s="191"/>
      <c r="AC258" s="191"/>
      <c r="AD258" s="191"/>
      <c r="AE258" s="191"/>
      <c r="AF258" s="191"/>
      <c r="AG258" s="191"/>
      <c r="AH258" s="191"/>
      <c r="AI258" s="191"/>
      <c r="AJ258" s="191"/>
      <c r="AK258" s="191"/>
      <c r="AL258" s="191"/>
      <c r="AM258" s="191"/>
      <c r="AN258" s="191"/>
      <c r="AO258" s="191"/>
      <c r="AP258" s="191"/>
      <c r="AQ258" s="191"/>
      <c r="AR258" s="191"/>
      <c r="AS258" s="191"/>
      <c r="AT258" s="191"/>
      <c r="AU258" s="191"/>
      <c r="AV258" s="191"/>
      <c r="AW258" s="191"/>
      <c r="AX258" s="191"/>
      <c r="AY258" s="191"/>
      <c r="AZ258" s="191"/>
      <c r="BA258" s="191"/>
      <c r="BB258" s="191"/>
      <c r="BC258" s="191"/>
      <c r="BD258" s="191"/>
      <c r="BE258" s="191"/>
      <c r="BF258" s="191"/>
      <c r="BG258" s="191"/>
    </row>
    <row r="259" spans="1:59">
      <c r="A259" s="985">
        <v>159</v>
      </c>
      <c r="B259" s="1021" t="s">
        <v>1090</v>
      </c>
      <c r="C259" s="1021">
        <v>11.35</v>
      </c>
      <c r="D259" s="1021"/>
      <c r="E259" s="1017">
        <f t="shared" si="16"/>
        <v>1845.0300000000002</v>
      </c>
      <c r="F259" s="1018">
        <f t="shared" si="14"/>
        <v>2330.9699999999998</v>
      </c>
      <c r="G259" s="1018">
        <f t="shared" si="15"/>
        <v>2342.3199999999997</v>
      </c>
      <c r="H259" s="1019"/>
      <c r="I259" s="1017">
        <f t="shared" si="17"/>
        <v>14.343118358327926</v>
      </c>
      <c r="J259" s="191"/>
      <c r="K259" s="191"/>
      <c r="L259" s="191"/>
      <c r="M259" s="191"/>
      <c r="N259" s="191"/>
      <c r="O259" s="191"/>
      <c r="P259" s="191"/>
      <c r="Q259" s="191"/>
      <c r="R259" s="191"/>
      <c r="S259" s="191"/>
      <c r="T259" s="191"/>
      <c r="U259" s="191"/>
      <c r="V259" s="191"/>
      <c r="W259" s="191"/>
      <c r="X259" s="191"/>
      <c r="Y259" s="191"/>
      <c r="Z259" s="191"/>
      <c r="AA259" s="191"/>
      <c r="AB259" s="191"/>
      <c r="AC259" s="191"/>
      <c r="AD259" s="191"/>
      <c r="AE259" s="191"/>
      <c r="AF259" s="191"/>
      <c r="AG259" s="191"/>
      <c r="AH259" s="191"/>
      <c r="AI259" s="191"/>
      <c r="AJ259" s="191"/>
      <c r="AK259" s="191"/>
      <c r="AL259" s="191"/>
      <c r="AM259" s="191"/>
      <c r="AN259" s="191"/>
      <c r="AO259" s="191"/>
      <c r="AP259" s="191"/>
      <c r="AQ259" s="191"/>
      <c r="AR259" s="191"/>
      <c r="AS259" s="191"/>
      <c r="AT259" s="191"/>
      <c r="AU259" s="191"/>
      <c r="AV259" s="191"/>
      <c r="AW259" s="191"/>
      <c r="AX259" s="191"/>
      <c r="AY259" s="191"/>
      <c r="AZ259" s="191"/>
      <c r="BA259" s="191"/>
      <c r="BB259" s="191"/>
      <c r="BC259" s="191"/>
      <c r="BD259" s="191"/>
      <c r="BE259" s="191"/>
      <c r="BF259" s="191"/>
      <c r="BG259" s="191"/>
    </row>
    <row r="260" spans="1:59">
      <c r="A260" s="985">
        <v>160</v>
      </c>
      <c r="B260" s="1021" t="s">
        <v>1090</v>
      </c>
      <c r="C260" s="1021">
        <v>11.35</v>
      </c>
      <c r="D260" s="1021"/>
      <c r="E260" s="1017">
        <f t="shared" si="16"/>
        <v>1856.38</v>
      </c>
      <c r="F260" s="1018">
        <f t="shared" si="14"/>
        <v>2319.62</v>
      </c>
      <c r="G260" s="1018">
        <f t="shared" si="15"/>
        <v>2330.9699999999998</v>
      </c>
      <c r="H260" s="1019"/>
      <c r="I260" s="1017">
        <f t="shared" si="17"/>
        <v>14.431478319990443</v>
      </c>
      <c r="J260" s="191"/>
      <c r="K260" s="191"/>
      <c r="L260" s="191"/>
      <c r="M260" s="191"/>
      <c r="N260" s="191"/>
      <c r="O260" s="191"/>
      <c r="P260" s="191"/>
      <c r="Q260" s="191"/>
      <c r="R260" s="191"/>
      <c r="S260" s="191"/>
      <c r="T260" s="191"/>
      <c r="U260" s="191"/>
      <c r="V260" s="191"/>
      <c r="W260" s="191"/>
      <c r="X260" s="191"/>
      <c r="Y260" s="191"/>
      <c r="Z260" s="191"/>
      <c r="AA260" s="191"/>
      <c r="AB260" s="191"/>
      <c r="AC260" s="191"/>
      <c r="AD260" s="191"/>
      <c r="AE260" s="191"/>
      <c r="AF260" s="191"/>
      <c r="AG260" s="191"/>
      <c r="AH260" s="191"/>
      <c r="AI260" s="191"/>
      <c r="AJ260" s="191"/>
      <c r="AK260" s="191"/>
      <c r="AL260" s="191"/>
      <c r="AM260" s="191"/>
      <c r="AN260" s="191"/>
      <c r="AO260" s="191"/>
      <c r="AP260" s="191"/>
      <c r="AQ260" s="191"/>
      <c r="AR260" s="191"/>
      <c r="AS260" s="191"/>
      <c r="AT260" s="191"/>
      <c r="AU260" s="191"/>
      <c r="AV260" s="191"/>
      <c r="AW260" s="191"/>
      <c r="AX260" s="191"/>
      <c r="AY260" s="191"/>
      <c r="AZ260" s="191"/>
      <c r="BA260" s="191"/>
      <c r="BB260" s="191"/>
      <c r="BC260" s="191"/>
      <c r="BD260" s="191"/>
      <c r="BE260" s="191"/>
      <c r="BF260" s="191"/>
      <c r="BG260" s="191"/>
    </row>
    <row r="261" spans="1:59">
      <c r="A261" s="985"/>
      <c r="B261" s="1021" t="s">
        <v>1093</v>
      </c>
      <c r="C261" s="1021">
        <v>0.46</v>
      </c>
      <c r="D261" s="1021"/>
      <c r="E261" s="1017">
        <f t="shared" si="16"/>
        <v>1856.8400000000001</v>
      </c>
      <c r="F261" s="1018">
        <f t="shared" si="14"/>
        <v>2319.16</v>
      </c>
      <c r="G261" s="1018">
        <f t="shared" si="15"/>
        <v>2319.62</v>
      </c>
      <c r="H261" s="1019"/>
      <c r="I261" s="1017">
        <f t="shared" si="17"/>
        <v>14.435059428568836</v>
      </c>
      <c r="J261" s="191"/>
      <c r="K261" s="191"/>
      <c r="L261" s="191"/>
      <c r="M261" s="191"/>
      <c r="N261" s="191"/>
      <c r="O261" s="191"/>
      <c r="P261" s="191"/>
      <c r="Q261" s="191"/>
      <c r="R261" s="191"/>
      <c r="S261" s="191"/>
      <c r="T261" s="191"/>
      <c r="U261" s="191"/>
      <c r="V261" s="191"/>
      <c r="W261" s="191"/>
      <c r="X261" s="191"/>
      <c r="Y261" s="191"/>
      <c r="Z261" s="191"/>
      <c r="AA261" s="191"/>
      <c r="AB261" s="191"/>
      <c r="AC261" s="191"/>
      <c r="AD261" s="191"/>
      <c r="AE261" s="191"/>
      <c r="AF261" s="191"/>
      <c r="AG261" s="191"/>
      <c r="AH261" s="191"/>
      <c r="AI261" s="191"/>
      <c r="AJ261" s="191"/>
      <c r="AK261" s="191"/>
      <c r="AL261" s="191"/>
      <c r="AM261" s="191"/>
      <c r="AN261" s="191"/>
      <c r="AO261" s="191"/>
      <c r="AP261" s="191"/>
      <c r="AQ261" s="191"/>
      <c r="AR261" s="191"/>
      <c r="AS261" s="191"/>
      <c r="AT261" s="191"/>
      <c r="AU261" s="191"/>
      <c r="AV261" s="191"/>
      <c r="AW261" s="191"/>
      <c r="AX261" s="191"/>
      <c r="AY261" s="191"/>
      <c r="AZ261" s="191"/>
      <c r="BA261" s="191"/>
      <c r="BB261" s="191"/>
      <c r="BC261" s="191"/>
      <c r="BD261" s="191"/>
      <c r="BE261" s="191"/>
      <c r="BF261" s="191"/>
      <c r="BG261" s="191"/>
    </row>
    <row r="262" spans="1:59">
      <c r="A262" s="985">
        <v>161</v>
      </c>
      <c r="B262" s="1021" t="s">
        <v>1090</v>
      </c>
      <c r="C262" s="1021">
        <v>11.27</v>
      </c>
      <c r="D262" s="1021"/>
      <c r="E262" s="1017">
        <f t="shared" si="16"/>
        <v>1868.1100000000001</v>
      </c>
      <c r="F262" s="1018">
        <f t="shared" si="14"/>
        <v>2307.89</v>
      </c>
      <c r="G262" s="1018">
        <f t="shared" si="15"/>
        <v>2319.16</v>
      </c>
      <c r="H262" s="1019"/>
      <c r="I262" s="1017">
        <f t="shared" si="17"/>
        <v>14.522796588739459</v>
      </c>
      <c r="J262" s="191"/>
      <c r="K262" s="191"/>
      <c r="L262" s="191"/>
      <c r="M262" s="191"/>
      <c r="N262" s="191"/>
      <c r="O262" s="191"/>
      <c r="P262" s="191"/>
      <c r="Q262" s="191"/>
      <c r="R262" s="191"/>
      <c r="S262" s="191"/>
      <c r="T262" s="191"/>
      <c r="U262" s="191"/>
      <c r="V262" s="191"/>
      <c r="W262" s="191"/>
      <c r="X262" s="191"/>
      <c r="Y262" s="191"/>
      <c r="Z262" s="191"/>
      <c r="AA262" s="191"/>
      <c r="AB262" s="191"/>
      <c r="AC262" s="191"/>
      <c r="AD262" s="191"/>
      <c r="AE262" s="191"/>
      <c r="AF262" s="191"/>
      <c r="AG262" s="191"/>
      <c r="AH262" s="191"/>
      <c r="AI262" s="191"/>
      <c r="AJ262" s="191"/>
      <c r="AK262" s="191"/>
      <c r="AL262" s="191"/>
      <c r="AM262" s="191"/>
      <c r="AN262" s="191"/>
      <c r="AO262" s="191"/>
      <c r="AP262" s="191"/>
      <c r="AQ262" s="191"/>
      <c r="AR262" s="191"/>
      <c r="AS262" s="191"/>
      <c r="AT262" s="191"/>
      <c r="AU262" s="191"/>
      <c r="AV262" s="191"/>
      <c r="AW262" s="191"/>
      <c r="AX262" s="191"/>
      <c r="AY262" s="191"/>
      <c r="AZ262" s="191"/>
      <c r="BA262" s="191"/>
      <c r="BB262" s="191"/>
      <c r="BC262" s="191"/>
      <c r="BD262" s="191"/>
      <c r="BE262" s="191"/>
      <c r="BF262" s="191"/>
      <c r="BG262" s="191"/>
    </row>
    <row r="263" spans="1:59">
      <c r="A263" s="985">
        <v>162</v>
      </c>
      <c r="B263" s="1021" t="s">
        <v>1090</v>
      </c>
      <c r="C263" s="1021">
        <v>11.43</v>
      </c>
      <c r="D263" s="1021"/>
      <c r="E263" s="1017">
        <f t="shared" si="16"/>
        <v>1879.5400000000002</v>
      </c>
      <c r="F263" s="1018">
        <f t="shared" si="14"/>
        <v>2296.46</v>
      </c>
      <c r="G263" s="1018">
        <f t="shared" si="15"/>
        <v>2307.89</v>
      </c>
      <c r="H263" s="1019"/>
      <c r="I263" s="1017">
        <f t="shared" si="17"/>
        <v>14.611779351893871</v>
      </c>
      <c r="J263" s="191"/>
      <c r="K263" s="191"/>
      <c r="L263" s="191"/>
      <c r="M263" s="191"/>
      <c r="N263" s="191"/>
      <c r="O263" s="191"/>
      <c r="P263" s="191"/>
      <c r="Q263" s="191"/>
      <c r="R263" s="191"/>
      <c r="S263" s="191"/>
      <c r="T263" s="191"/>
      <c r="U263" s="191"/>
      <c r="V263" s="191"/>
      <c r="W263" s="191"/>
      <c r="X263" s="191"/>
      <c r="Y263" s="191"/>
      <c r="Z263" s="191"/>
      <c r="AA263" s="191"/>
      <c r="AB263" s="191"/>
      <c r="AC263" s="191"/>
      <c r="AD263" s="191"/>
      <c r="AE263" s="191"/>
      <c r="AF263" s="191"/>
      <c r="AG263" s="191"/>
      <c r="AH263" s="191"/>
      <c r="AI263" s="191"/>
      <c r="AJ263" s="191"/>
      <c r="AK263" s="191"/>
      <c r="AL263" s="191"/>
      <c r="AM263" s="191"/>
      <c r="AN263" s="191"/>
      <c r="AO263" s="191"/>
      <c r="AP263" s="191"/>
      <c r="AQ263" s="191"/>
      <c r="AR263" s="191"/>
      <c r="AS263" s="191"/>
      <c r="AT263" s="191"/>
      <c r="AU263" s="191"/>
      <c r="AV263" s="191"/>
      <c r="AW263" s="191"/>
      <c r="AX263" s="191"/>
      <c r="AY263" s="191"/>
      <c r="AZ263" s="191"/>
      <c r="BA263" s="191"/>
      <c r="BB263" s="191"/>
      <c r="BC263" s="191"/>
      <c r="BD263" s="191"/>
      <c r="BE263" s="191"/>
      <c r="BF263" s="191"/>
      <c r="BG263" s="191"/>
    </row>
    <row r="264" spans="1:59">
      <c r="A264" s="985">
        <v>163</v>
      </c>
      <c r="B264" s="1021" t="s">
        <v>1090</v>
      </c>
      <c r="C264" s="1021">
        <v>11.04</v>
      </c>
      <c r="D264" s="1021"/>
      <c r="E264" s="1017">
        <f t="shared" si="16"/>
        <v>1890.5800000000002</v>
      </c>
      <c r="F264" s="1018">
        <f t="shared" si="14"/>
        <v>2285.42</v>
      </c>
      <c r="G264" s="1018">
        <f t="shared" si="15"/>
        <v>2296.46</v>
      </c>
      <c r="H264" s="1019"/>
      <c r="I264" s="1017">
        <f t="shared" si="17"/>
        <v>14.697725957775297</v>
      </c>
      <c r="J264" s="191"/>
      <c r="K264" s="191"/>
      <c r="L264" s="191"/>
      <c r="M264" s="191"/>
      <c r="N264" s="191"/>
      <c r="O264" s="191"/>
      <c r="P264" s="191"/>
      <c r="Q264" s="191"/>
      <c r="R264" s="191"/>
      <c r="S264" s="191"/>
      <c r="T264" s="191"/>
      <c r="U264" s="191"/>
      <c r="V264" s="191"/>
      <c r="W264" s="191"/>
      <c r="X264" s="191"/>
      <c r="Y264" s="191"/>
      <c r="Z264" s="191"/>
      <c r="AA264" s="191"/>
      <c r="AB264" s="191"/>
      <c r="AC264" s="191"/>
      <c r="AD264" s="191"/>
      <c r="AE264" s="191"/>
      <c r="AF264" s="191"/>
      <c r="AG264" s="191"/>
      <c r="AH264" s="191"/>
      <c r="AI264" s="191"/>
      <c r="AJ264" s="191"/>
      <c r="AK264" s="191"/>
      <c r="AL264" s="191"/>
      <c r="AM264" s="191"/>
      <c r="AN264" s="191"/>
      <c r="AO264" s="191"/>
      <c r="AP264" s="191"/>
      <c r="AQ264" s="191"/>
      <c r="AR264" s="191"/>
      <c r="AS264" s="191"/>
      <c r="AT264" s="191"/>
      <c r="AU264" s="191"/>
      <c r="AV264" s="191"/>
      <c r="AW264" s="191"/>
      <c r="AX264" s="191"/>
      <c r="AY264" s="191"/>
      <c r="AZ264" s="191"/>
      <c r="BA264" s="191"/>
      <c r="BB264" s="191"/>
      <c r="BC264" s="191"/>
      <c r="BD264" s="191"/>
      <c r="BE264" s="191"/>
      <c r="BF264" s="191"/>
      <c r="BG264" s="191"/>
    </row>
    <row r="265" spans="1:59">
      <c r="A265" s="985"/>
      <c r="B265" s="1021" t="s">
        <v>1094</v>
      </c>
      <c r="C265" s="1021">
        <v>0.48</v>
      </c>
      <c r="D265" s="1021"/>
      <c r="E265" s="1017">
        <f t="shared" si="16"/>
        <v>1891.0600000000002</v>
      </c>
      <c r="F265" s="1018">
        <f t="shared" si="14"/>
        <v>2284.9399999999996</v>
      </c>
      <c r="G265" s="1018">
        <f t="shared" si="15"/>
        <v>2285.42</v>
      </c>
      <c r="H265" s="1019"/>
      <c r="I265" s="1017">
        <f t="shared" si="17"/>
        <v>14.701462766726664</v>
      </c>
      <c r="J265" s="191"/>
      <c r="K265" s="191"/>
      <c r="L265" s="191"/>
      <c r="M265" s="191"/>
      <c r="N265" s="191"/>
      <c r="O265" s="191"/>
      <c r="P265" s="191"/>
      <c r="Q265" s="191"/>
      <c r="R265" s="191"/>
      <c r="S265" s="191"/>
      <c r="T265" s="191"/>
      <c r="U265" s="191"/>
      <c r="V265" s="191"/>
      <c r="W265" s="191"/>
      <c r="X265" s="191"/>
      <c r="Y265" s="191"/>
      <c r="Z265" s="191"/>
      <c r="AA265" s="191"/>
      <c r="AB265" s="191"/>
      <c r="AC265" s="191"/>
      <c r="AD265" s="191"/>
      <c r="AE265" s="191"/>
      <c r="AF265" s="191"/>
      <c r="AG265" s="191"/>
      <c r="AH265" s="191"/>
      <c r="AI265" s="191"/>
      <c r="AJ265" s="191"/>
      <c r="AK265" s="191"/>
      <c r="AL265" s="191"/>
      <c r="AM265" s="191"/>
      <c r="AN265" s="191"/>
      <c r="AO265" s="191"/>
      <c r="AP265" s="191"/>
      <c r="AQ265" s="191"/>
      <c r="AR265" s="191"/>
      <c r="AS265" s="191"/>
      <c r="AT265" s="191"/>
      <c r="AU265" s="191"/>
      <c r="AV265" s="191"/>
      <c r="AW265" s="191"/>
      <c r="AX265" s="191"/>
      <c r="AY265" s="191"/>
      <c r="AZ265" s="191"/>
      <c r="BA265" s="191"/>
      <c r="BB265" s="191"/>
      <c r="BC265" s="191"/>
      <c r="BD265" s="191"/>
      <c r="BE265" s="191"/>
      <c r="BF265" s="191"/>
      <c r="BG265" s="191"/>
    </row>
    <row r="266" spans="1:59">
      <c r="A266" s="985">
        <v>164</v>
      </c>
      <c r="B266" s="1021" t="s">
        <v>1090</v>
      </c>
      <c r="C266" s="1021">
        <v>11.54</v>
      </c>
      <c r="D266" s="1021"/>
      <c r="E266" s="1017">
        <f t="shared" si="16"/>
        <v>1902.6000000000001</v>
      </c>
      <c r="F266" s="1018">
        <f t="shared" si="14"/>
        <v>2273.3999999999996</v>
      </c>
      <c r="G266" s="1018">
        <f t="shared" si="15"/>
        <v>2284.9399999999996</v>
      </c>
      <c r="H266" s="1019"/>
      <c r="I266" s="1017">
        <f t="shared" si="17"/>
        <v>14.79130188193243</v>
      </c>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1"/>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row>
    <row r="267" spans="1:59">
      <c r="A267" s="985">
        <v>165</v>
      </c>
      <c r="B267" s="1021" t="s">
        <v>1090</v>
      </c>
      <c r="C267" s="1021">
        <v>11.63</v>
      </c>
      <c r="D267" s="1021"/>
      <c r="E267" s="1017">
        <f t="shared" si="16"/>
        <v>1914.2300000000002</v>
      </c>
      <c r="F267" s="1018">
        <f t="shared" si="14"/>
        <v>2261.7699999999995</v>
      </c>
      <c r="G267" s="1018">
        <f t="shared" si="15"/>
        <v>2273.3999999999996</v>
      </c>
      <c r="H267" s="1019"/>
      <c r="I267" s="1017">
        <f t="shared" si="17"/>
        <v>14.881841648816577</v>
      </c>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row>
    <row r="268" spans="1:59">
      <c r="A268" s="985">
        <v>166</v>
      </c>
      <c r="B268" s="1021" t="s">
        <v>1090</v>
      </c>
      <c r="C268" s="1021">
        <v>11.44</v>
      </c>
      <c r="D268" s="1021"/>
      <c r="E268" s="1017">
        <f t="shared" si="16"/>
        <v>1925.6700000000003</v>
      </c>
      <c r="F268" s="1018">
        <f t="shared" si="14"/>
        <v>2250.33</v>
      </c>
      <c r="G268" s="1018">
        <f t="shared" si="15"/>
        <v>2261.7699999999995</v>
      </c>
      <c r="H268" s="1019"/>
      <c r="I268" s="1017">
        <f t="shared" si="17"/>
        <v>14.970902262157475</v>
      </c>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row>
    <row r="269" spans="1:59">
      <c r="A269" s="985"/>
      <c r="B269" s="1021" t="s">
        <v>1093</v>
      </c>
      <c r="C269" s="1021">
        <v>0.46</v>
      </c>
      <c r="D269" s="1021"/>
      <c r="E269" s="1017">
        <f t="shared" si="16"/>
        <v>1926.1300000000003</v>
      </c>
      <c r="F269" s="1018">
        <f t="shared" si="14"/>
        <v>2249.87</v>
      </c>
      <c r="G269" s="1018">
        <f t="shared" si="15"/>
        <v>2250.33</v>
      </c>
      <c r="H269" s="1019"/>
      <c r="I269" s="1017">
        <f t="shared" si="17"/>
        <v>14.974483370735868</v>
      </c>
      <c r="J269" s="191"/>
      <c r="K269" s="191"/>
      <c r="L269" s="191"/>
      <c r="M269" s="191"/>
      <c r="N269" s="191"/>
      <c r="O269" s="191"/>
      <c r="P269" s="191"/>
      <c r="Q269" s="191"/>
      <c r="R269" s="191"/>
      <c r="S269" s="191"/>
      <c r="T269" s="191"/>
      <c r="U269" s="191"/>
      <c r="V269" s="191"/>
      <c r="W269" s="191"/>
      <c r="X269" s="191"/>
      <c r="Y269" s="191"/>
      <c r="Z269" s="191"/>
      <c r="AA269" s="191"/>
      <c r="AB269" s="191"/>
      <c r="AC269" s="191"/>
      <c r="AD269" s="191"/>
      <c r="AE269" s="191"/>
      <c r="AF269" s="191"/>
      <c r="AG269" s="191"/>
      <c r="AH269" s="191"/>
      <c r="AI269" s="191"/>
      <c r="AJ269" s="191"/>
      <c r="AK269" s="191"/>
      <c r="AL269" s="191"/>
      <c r="AM269" s="191"/>
      <c r="AN269" s="191"/>
      <c r="AO269" s="191"/>
      <c r="AP269" s="191"/>
      <c r="AQ269" s="191"/>
      <c r="AR269" s="191"/>
      <c r="AS269" s="191"/>
      <c r="AT269" s="191"/>
      <c r="AU269" s="191"/>
      <c r="AV269" s="191"/>
      <c r="AW269" s="191"/>
      <c r="AX269" s="191"/>
      <c r="AY269" s="191"/>
      <c r="AZ269" s="191"/>
      <c r="BA269" s="191"/>
      <c r="BB269" s="191"/>
      <c r="BC269" s="191"/>
      <c r="BD269" s="191"/>
      <c r="BE269" s="191"/>
      <c r="BF269" s="191"/>
      <c r="BG269" s="191"/>
    </row>
    <row r="270" spans="1:59">
      <c r="A270" s="985">
        <v>167</v>
      </c>
      <c r="B270" s="1021" t="s">
        <v>1090</v>
      </c>
      <c r="C270" s="1021">
        <v>11.53</v>
      </c>
      <c r="D270" s="1021"/>
      <c r="E270" s="1017">
        <f t="shared" si="16"/>
        <v>1937.6600000000003</v>
      </c>
      <c r="F270" s="1018">
        <f t="shared" si="14"/>
        <v>2238.3399999999997</v>
      </c>
      <c r="G270" s="1018">
        <f t="shared" si="15"/>
        <v>2249.87</v>
      </c>
      <c r="H270" s="1019"/>
      <c r="I270" s="1017">
        <f t="shared" si="17"/>
        <v>15.064244635755148</v>
      </c>
      <c r="J270" s="191"/>
      <c r="K270" s="191"/>
      <c r="L270" s="191"/>
      <c r="M270" s="191"/>
      <c r="N270" s="191"/>
      <c r="O270" s="191"/>
      <c r="P270" s="191"/>
      <c r="Q270" s="191"/>
      <c r="R270" s="191"/>
      <c r="S270" s="191"/>
      <c r="T270" s="191"/>
      <c r="U270" s="191"/>
      <c r="V270" s="191"/>
      <c r="W270" s="191"/>
      <c r="X270" s="191"/>
      <c r="Y270" s="191"/>
      <c r="Z270" s="191"/>
      <c r="AA270" s="191"/>
      <c r="AB270" s="191"/>
      <c r="AC270" s="191"/>
      <c r="AD270" s="191"/>
      <c r="AE270" s="191"/>
      <c r="AF270" s="191"/>
      <c r="AG270" s="191"/>
      <c r="AH270" s="191"/>
      <c r="AI270" s="191"/>
      <c r="AJ270" s="191"/>
      <c r="AK270" s="191"/>
      <c r="AL270" s="191"/>
      <c r="AM270" s="191"/>
      <c r="AN270" s="191"/>
      <c r="AO270" s="191"/>
      <c r="AP270" s="191"/>
      <c r="AQ270" s="191"/>
      <c r="AR270" s="191"/>
      <c r="AS270" s="191"/>
      <c r="AT270" s="191"/>
      <c r="AU270" s="191"/>
      <c r="AV270" s="191"/>
      <c r="AW270" s="191"/>
      <c r="AX270" s="191"/>
      <c r="AY270" s="191"/>
      <c r="AZ270" s="191"/>
      <c r="BA270" s="191"/>
      <c r="BB270" s="191"/>
      <c r="BC270" s="191"/>
      <c r="BD270" s="191"/>
      <c r="BE270" s="191"/>
      <c r="BF270" s="191"/>
      <c r="BG270" s="191"/>
    </row>
    <row r="271" spans="1:59">
      <c r="A271" s="985">
        <v>168</v>
      </c>
      <c r="B271" s="1021" t="s">
        <v>1090</v>
      </c>
      <c r="C271" s="1021">
        <v>11.44</v>
      </c>
      <c r="D271" s="1021"/>
      <c r="E271" s="1017">
        <f t="shared" si="16"/>
        <v>1949.1000000000004</v>
      </c>
      <c r="F271" s="1018">
        <f t="shared" ref="F271:F306" si="18">IF(E271="","",$G$41-E271)</f>
        <v>2226.8999999999996</v>
      </c>
      <c r="G271" s="1018">
        <f t="shared" ref="G271:G306" si="19">IF(E271="","",$G$41-E270)</f>
        <v>2238.3399999999997</v>
      </c>
      <c r="H271" s="1019"/>
      <c r="I271" s="1017">
        <f t="shared" si="17"/>
        <v>15.153305249096046</v>
      </c>
      <c r="J271" s="191"/>
      <c r="K271" s="191"/>
      <c r="L271" s="191"/>
      <c r="M271" s="191"/>
      <c r="N271" s="191"/>
      <c r="O271" s="191"/>
      <c r="P271" s="191"/>
      <c r="Q271" s="191"/>
      <c r="R271" s="191"/>
      <c r="S271" s="191"/>
      <c r="T271" s="191"/>
      <c r="U271" s="191"/>
      <c r="V271" s="191"/>
      <c r="W271" s="191"/>
      <c r="X271" s="191"/>
      <c r="Y271" s="191"/>
      <c r="Z271" s="191"/>
      <c r="AA271" s="191"/>
      <c r="AB271" s="191"/>
      <c r="AC271" s="191"/>
      <c r="AD271" s="191"/>
      <c r="AE271" s="191"/>
      <c r="AF271" s="191"/>
      <c r="AG271" s="191"/>
      <c r="AH271" s="191"/>
      <c r="AI271" s="191"/>
      <c r="AJ271" s="191"/>
      <c r="AK271" s="191"/>
      <c r="AL271" s="191"/>
      <c r="AM271" s="191"/>
      <c r="AN271" s="191"/>
      <c r="AO271" s="191"/>
      <c r="AP271" s="191"/>
      <c r="AQ271" s="191"/>
      <c r="AR271" s="191"/>
      <c r="AS271" s="191"/>
      <c r="AT271" s="191"/>
      <c r="AU271" s="191"/>
      <c r="AV271" s="191"/>
      <c r="AW271" s="191"/>
      <c r="AX271" s="191"/>
      <c r="AY271" s="191"/>
      <c r="AZ271" s="191"/>
      <c r="BA271" s="191"/>
      <c r="BB271" s="191"/>
      <c r="BC271" s="191"/>
      <c r="BD271" s="191"/>
      <c r="BE271" s="191"/>
      <c r="BF271" s="191"/>
      <c r="BG271" s="191"/>
    </row>
    <row r="272" spans="1:59">
      <c r="A272" s="985">
        <v>169</v>
      </c>
      <c r="B272" s="1021" t="s">
        <v>1090</v>
      </c>
      <c r="C272" s="1021">
        <v>11.46</v>
      </c>
      <c r="D272" s="1021"/>
      <c r="E272" s="1017">
        <f t="shared" si="16"/>
        <v>1960.5600000000004</v>
      </c>
      <c r="F272" s="1018">
        <f t="shared" si="18"/>
        <v>2215.4399999999996</v>
      </c>
      <c r="G272" s="1018">
        <f t="shared" si="19"/>
        <v>2226.8999999999996</v>
      </c>
      <c r="H272" s="1019"/>
      <c r="I272" s="1017">
        <f t="shared" si="17"/>
        <v>15.242521562809918</v>
      </c>
      <c r="J272" s="191"/>
      <c r="K272" s="191"/>
      <c r="L272" s="191"/>
      <c r="M272" s="191"/>
      <c r="N272" s="191"/>
      <c r="O272" s="191"/>
      <c r="P272" s="191"/>
      <c r="Q272" s="191"/>
      <c r="R272" s="191"/>
      <c r="S272" s="191"/>
      <c r="T272" s="191"/>
      <c r="U272" s="191"/>
      <c r="V272" s="191"/>
      <c r="W272" s="191"/>
      <c r="X272" s="191"/>
      <c r="Y272" s="191"/>
      <c r="Z272" s="191"/>
      <c r="AA272" s="191"/>
      <c r="AB272" s="191"/>
      <c r="AC272" s="191"/>
      <c r="AD272" s="191"/>
      <c r="AE272" s="191"/>
      <c r="AF272" s="191"/>
      <c r="AG272" s="191"/>
      <c r="AH272" s="191"/>
      <c r="AI272" s="191"/>
      <c r="AJ272" s="191"/>
      <c r="AK272" s="191"/>
      <c r="AL272" s="191"/>
      <c r="AM272" s="191"/>
      <c r="AN272" s="191"/>
      <c r="AO272" s="191"/>
      <c r="AP272" s="191"/>
      <c r="AQ272" s="191"/>
      <c r="AR272" s="191"/>
      <c r="AS272" s="191"/>
      <c r="AT272" s="191"/>
      <c r="AU272" s="191"/>
      <c r="AV272" s="191"/>
      <c r="AW272" s="191"/>
      <c r="AX272" s="191"/>
      <c r="AY272" s="191"/>
      <c r="AZ272" s="191"/>
      <c r="BA272" s="191"/>
      <c r="BB272" s="191"/>
      <c r="BC272" s="191"/>
      <c r="BD272" s="191"/>
      <c r="BE272" s="191"/>
      <c r="BF272" s="191"/>
      <c r="BG272" s="191"/>
    </row>
    <row r="273" spans="1:59">
      <c r="A273" s="985"/>
      <c r="B273" s="1021" t="s">
        <v>1094</v>
      </c>
      <c r="C273" s="1021">
        <v>0.48</v>
      </c>
      <c r="D273" s="1021"/>
      <c r="E273" s="1017">
        <f t="shared" si="16"/>
        <v>1961.0400000000004</v>
      </c>
      <c r="F273" s="1018">
        <f t="shared" si="18"/>
        <v>2214.9599999999996</v>
      </c>
      <c r="G273" s="1018">
        <f t="shared" si="19"/>
        <v>2215.4399999999996</v>
      </c>
      <c r="H273" s="1019"/>
      <c r="I273" s="1017">
        <f t="shared" si="17"/>
        <v>15.246258371761284</v>
      </c>
      <c r="J273" s="191"/>
      <c r="K273" s="191"/>
      <c r="L273" s="191"/>
      <c r="M273" s="191"/>
      <c r="N273" s="191"/>
      <c r="O273" s="191"/>
      <c r="P273" s="191"/>
      <c r="Q273" s="191"/>
      <c r="R273" s="191"/>
      <c r="S273" s="191"/>
      <c r="T273" s="191"/>
      <c r="U273" s="191"/>
      <c r="V273" s="191"/>
      <c r="W273" s="191"/>
      <c r="X273" s="191"/>
      <c r="Y273" s="191"/>
      <c r="Z273" s="191"/>
      <c r="AA273" s="191"/>
      <c r="AB273" s="191"/>
      <c r="AC273" s="191"/>
      <c r="AD273" s="191"/>
      <c r="AE273" s="191"/>
      <c r="AF273" s="191"/>
      <c r="AG273" s="191"/>
      <c r="AH273" s="191"/>
      <c r="AI273" s="191"/>
      <c r="AJ273" s="191"/>
      <c r="AK273" s="191"/>
      <c r="AL273" s="191"/>
      <c r="AM273" s="191"/>
      <c r="AN273" s="191"/>
      <c r="AO273" s="191"/>
      <c r="AP273" s="191"/>
      <c r="AQ273" s="191"/>
      <c r="AR273" s="191"/>
      <c r="AS273" s="191"/>
      <c r="AT273" s="191"/>
      <c r="AU273" s="191"/>
      <c r="AV273" s="191"/>
      <c r="AW273" s="191"/>
      <c r="AX273" s="191"/>
      <c r="AY273" s="191"/>
      <c r="AZ273" s="191"/>
      <c r="BA273" s="191"/>
      <c r="BB273" s="191"/>
      <c r="BC273" s="191"/>
      <c r="BD273" s="191"/>
      <c r="BE273" s="191"/>
      <c r="BF273" s="191"/>
      <c r="BG273" s="191"/>
    </row>
    <row r="274" spans="1:59">
      <c r="A274" s="985">
        <v>170</v>
      </c>
      <c r="B274" s="1021" t="s">
        <v>1090</v>
      </c>
      <c r="C274" s="1021">
        <v>11.63</v>
      </c>
      <c r="D274" s="1021"/>
      <c r="E274" s="1017">
        <f t="shared" si="16"/>
        <v>1972.6700000000005</v>
      </c>
      <c r="F274" s="1018">
        <f t="shared" si="18"/>
        <v>2203.3299999999995</v>
      </c>
      <c r="G274" s="1018">
        <f t="shared" si="19"/>
        <v>2214.9599999999996</v>
      </c>
      <c r="H274" s="1019"/>
      <c r="I274" s="1017">
        <f t="shared" si="17"/>
        <v>15.336798138645431</v>
      </c>
      <c r="J274" s="191"/>
      <c r="K274" s="191"/>
      <c r="L274" s="191"/>
      <c r="M274" s="191"/>
      <c r="N274" s="191"/>
      <c r="O274" s="191"/>
      <c r="P274" s="191"/>
      <c r="Q274" s="191"/>
      <c r="R274" s="191"/>
      <c r="S274" s="191"/>
      <c r="T274" s="191"/>
      <c r="U274" s="191"/>
      <c r="V274" s="191"/>
      <c r="W274" s="191"/>
      <c r="X274" s="191"/>
      <c r="Y274" s="191"/>
      <c r="Z274" s="191"/>
      <c r="AA274" s="191"/>
      <c r="AB274" s="191"/>
      <c r="AC274" s="191"/>
      <c r="AD274" s="191"/>
      <c r="AE274" s="191"/>
      <c r="AF274" s="191"/>
      <c r="AG274" s="191"/>
      <c r="AH274" s="191"/>
      <c r="AI274" s="191"/>
      <c r="AJ274" s="191"/>
      <c r="AK274" s="191"/>
      <c r="AL274" s="191"/>
      <c r="AM274" s="191"/>
      <c r="AN274" s="191"/>
      <c r="AO274" s="191"/>
      <c r="AP274" s="191"/>
      <c r="AQ274" s="191"/>
      <c r="AR274" s="191"/>
      <c r="AS274" s="191"/>
      <c r="AT274" s="191"/>
      <c r="AU274" s="191"/>
      <c r="AV274" s="191"/>
      <c r="AW274" s="191"/>
      <c r="AX274" s="191"/>
      <c r="AY274" s="191"/>
      <c r="AZ274" s="191"/>
      <c r="BA274" s="191"/>
      <c r="BB274" s="191"/>
      <c r="BC274" s="191"/>
      <c r="BD274" s="191"/>
      <c r="BE274" s="191"/>
      <c r="BF274" s="191"/>
      <c r="BG274" s="191"/>
    </row>
    <row r="275" spans="1:59">
      <c r="A275" s="985">
        <v>171</v>
      </c>
      <c r="B275" s="1021" t="s">
        <v>1090</v>
      </c>
      <c r="C275" s="1021">
        <v>11.54</v>
      </c>
      <c r="D275" s="1021"/>
      <c r="E275" s="1017">
        <f t="shared" si="16"/>
        <v>1984.2100000000005</v>
      </c>
      <c r="F275" s="1018">
        <f t="shared" si="18"/>
        <v>2191.7899999999995</v>
      </c>
      <c r="G275" s="1018">
        <f t="shared" si="19"/>
        <v>2203.3299999999995</v>
      </c>
      <c r="H275" s="1019"/>
      <c r="I275" s="1017">
        <f t="shared" si="17"/>
        <v>15.426637253851197</v>
      </c>
      <c r="J275" s="191"/>
      <c r="K275" s="191"/>
      <c r="L275" s="191"/>
      <c r="M275" s="191"/>
      <c r="N275" s="191"/>
      <c r="O275" s="191"/>
      <c r="P275" s="191"/>
      <c r="Q275" s="191"/>
      <c r="R275" s="191"/>
      <c r="S275" s="191"/>
      <c r="T275" s="191"/>
      <c r="U275" s="191"/>
      <c r="V275" s="191"/>
      <c r="W275" s="191"/>
      <c r="X275" s="191"/>
      <c r="Y275" s="191"/>
      <c r="Z275" s="191"/>
      <c r="AA275" s="191"/>
      <c r="AB275" s="191"/>
      <c r="AC275" s="191"/>
      <c r="AD275" s="191"/>
      <c r="AE275" s="191"/>
      <c r="AF275" s="191"/>
      <c r="AG275" s="191"/>
      <c r="AH275" s="191"/>
      <c r="AI275" s="191"/>
      <c r="AJ275" s="191"/>
      <c r="AK275" s="191"/>
      <c r="AL275" s="191"/>
      <c r="AM275" s="191"/>
      <c r="AN275" s="191"/>
      <c r="AO275" s="191"/>
      <c r="AP275" s="191"/>
      <c r="AQ275" s="191"/>
      <c r="AR275" s="191"/>
      <c r="AS275" s="191"/>
      <c r="AT275" s="191"/>
      <c r="AU275" s="191"/>
      <c r="AV275" s="191"/>
      <c r="AW275" s="191"/>
      <c r="AX275" s="191"/>
      <c r="AY275" s="191"/>
      <c r="AZ275" s="191"/>
      <c r="BA275" s="191"/>
      <c r="BB275" s="191"/>
      <c r="BC275" s="191"/>
      <c r="BD275" s="191"/>
      <c r="BE275" s="191"/>
      <c r="BF275" s="191"/>
      <c r="BG275" s="191"/>
    </row>
    <row r="276" spans="1:59">
      <c r="A276" s="985">
        <v>172</v>
      </c>
      <c r="B276" s="1021" t="s">
        <v>1090</v>
      </c>
      <c r="C276" s="1021">
        <v>11.38</v>
      </c>
      <c r="D276" s="1021"/>
      <c r="E276" s="1017">
        <f t="shared" si="16"/>
        <v>1995.5900000000006</v>
      </c>
      <c r="F276" s="1018">
        <f t="shared" si="18"/>
        <v>2180.4099999999994</v>
      </c>
      <c r="G276" s="1018">
        <f t="shared" si="19"/>
        <v>2191.7899999999995</v>
      </c>
      <c r="H276" s="1019"/>
      <c r="I276" s="1017">
        <f t="shared" si="17"/>
        <v>15.515230766073175</v>
      </c>
      <c r="J276" s="191"/>
      <c r="K276" s="191"/>
      <c r="L276" s="191"/>
      <c r="M276" s="191"/>
      <c r="N276" s="191"/>
      <c r="O276" s="191"/>
      <c r="P276" s="191"/>
      <c r="Q276" s="191"/>
      <c r="R276" s="191"/>
      <c r="S276" s="191"/>
      <c r="T276" s="191"/>
      <c r="U276" s="191"/>
      <c r="V276" s="191"/>
      <c r="W276" s="191"/>
      <c r="X276" s="191"/>
      <c r="Y276" s="191"/>
      <c r="Z276" s="191"/>
      <c r="AA276" s="191"/>
      <c r="AB276" s="191"/>
      <c r="AC276" s="191"/>
      <c r="AD276" s="191"/>
      <c r="AE276" s="191"/>
      <c r="AF276" s="191"/>
      <c r="AG276" s="191"/>
      <c r="AH276" s="191"/>
      <c r="AI276" s="191"/>
      <c r="AJ276" s="191"/>
      <c r="AK276" s="191"/>
      <c r="AL276" s="191"/>
      <c r="AM276" s="191"/>
      <c r="AN276" s="191"/>
      <c r="AO276" s="191"/>
      <c r="AP276" s="191"/>
      <c r="AQ276" s="191"/>
      <c r="AR276" s="191"/>
      <c r="AS276" s="191"/>
      <c r="AT276" s="191"/>
      <c r="AU276" s="191"/>
      <c r="AV276" s="191"/>
      <c r="AW276" s="191"/>
      <c r="AX276" s="191"/>
      <c r="AY276" s="191"/>
      <c r="AZ276" s="191"/>
      <c r="BA276" s="191"/>
      <c r="BB276" s="191"/>
      <c r="BC276" s="191"/>
      <c r="BD276" s="191"/>
      <c r="BE276" s="191"/>
      <c r="BF276" s="191"/>
      <c r="BG276" s="191"/>
    </row>
    <row r="277" spans="1:59">
      <c r="A277" s="985"/>
      <c r="B277" s="1021" t="s">
        <v>1093</v>
      </c>
      <c r="C277" s="1021">
        <v>0.46</v>
      </c>
      <c r="D277" s="1021"/>
      <c r="E277" s="1017">
        <f t="shared" si="16"/>
        <v>1996.0500000000006</v>
      </c>
      <c r="F277" s="1018">
        <f t="shared" si="18"/>
        <v>2179.9499999999994</v>
      </c>
      <c r="G277" s="1018">
        <f t="shared" si="19"/>
        <v>2180.4099999999994</v>
      </c>
      <c r="H277" s="1019"/>
      <c r="I277" s="1017">
        <f t="shared" si="17"/>
        <v>15.518811874651568</v>
      </c>
      <c r="J277" s="191"/>
      <c r="K277" s="191"/>
      <c r="L277" s="191"/>
      <c r="M277" s="191"/>
      <c r="N277" s="191"/>
      <c r="O277" s="191"/>
      <c r="P277" s="191"/>
      <c r="Q277" s="191"/>
      <c r="R277" s="191"/>
      <c r="S277" s="191"/>
      <c r="T277" s="191"/>
      <c r="U277" s="191"/>
      <c r="V277" s="191"/>
      <c r="W277" s="191"/>
      <c r="X277" s="191"/>
      <c r="Y277" s="191"/>
      <c r="Z277" s="191"/>
      <c r="AA277" s="191"/>
      <c r="AB277" s="191"/>
      <c r="AC277" s="191"/>
      <c r="AD277" s="191"/>
      <c r="AE277" s="191"/>
      <c r="AF277" s="191"/>
      <c r="AG277" s="191"/>
      <c r="AH277" s="191"/>
      <c r="AI277" s="191"/>
      <c r="AJ277" s="191"/>
      <c r="AK277" s="191"/>
      <c r="AL277" s="191"/>
      <c r="AM277" s="191"/>
      <c r="AN277" s="191"/>
      <c r="AO277" s="191"/>
      <c r="AP277" s="191"/>
      <c r="AQ277" s="191"/>
      <c r="AR277" s="191"/>
      <c r="AS277" s="191"/>
      <c r="AT277" s="191"/>
      <c r="AU277" s="191"/>
      <c r="AV277" s="191"/>
      <c r="AW277" s="191"/>
      <c r="AX277" s="191"/>
      <c r="AY277" s="191"/>
      <c r="AZ277" s="191"/>
      <c r="BA277" s="191"/>
      <c r="BB277" s="191"/>
      <c r="BC277" s="191"/>
      <c r="BD277" s="191"/>
      <c r="BE277" s="191"/>
      <c r="BF277" s="191"/>
      <c r="BG277" s="191"/>
    </row>
    <row r="278" spans="1:59">
      <c r="A278" s="985">
        <v>173</v>
      </c>
      <c r="B278" s="1021" t="s">
        <v>1090</v>
      </c>
      <c r="C278" s="1021">
        <v>11.63</v>
      </c>
      <c r="D278" s="1021"/>
      <c r="E278" s="1017">
        <f t="shared" si="16"/>
        <v>2007.6800000000007</v>
      </c>
      <c r="F278" s="1018">
        <f t="shared" si="18"/>
        <v>2168.3199999999993</v>
      </c>
      <c r="G278" s="1018">
        <f t="shared" si="19"/>
        <v>2179.9499999999994</v>
      </c>
      <c r="H278" s="1019"/>
      <c r="I278" s="1017">
        <f t="shared" si="17"/>
        <v>15.609351641535715</v>
      </c>
      <c r="J278" s="191"/>
      <c r="K278" s="191"/>
      <c r="L278" s="191"/>
      <c r="M278" s="191"/>
      <c r="N278" s="191"/>
      <c r="O278" s="191"/>
      <c r="P278" s="191"/>
      <c r="Q278" s="191"/>
      <c r="R278" s="191"/>
      <c r="S278" s="191"/>
      <c r="T278" s="191"/>
      <c r="U278" s="191"/>
      <c r="V278" s="191"/>
      <c r="W278" s="191"/>
      <c r="X278" s="191"/>
      <c r="Y278" s="191"/>
      <c r="Z278" s="191"/>
      <c r="AA278" s="191"/>
      <c r="AB278" s="191"/>
      <c r="AC278" s="191"/>
      <c r="AD278" s="191"/>
      <c r="AE278" s="191"/>
      <c r="AF278" s="191"/>
      <c r="AG278" s="191"/>
      <c r="AH278" s="191"/>
      <c r="AI278" s="191"/>
      <c r="AJ278" s="191"/>
      <c r="AK278" s="191"/>
      <c r="AL278" s="191"/>
      <c r="AM278" s="191"/>
      <c r="AN278" s="191"/>
      <c r="AO278" s="191"/>
      <c r="AP278" s="191"/>
      <c r="AQ278" s="191"/>
      <c r="AR278" s="191"/>
      <c r="AS278" s="191"/>
      <c r="AT278" s="191"/>
      <c r="AU278" s="191"/>
      <c r="AV278" s="191"/>
      <c r="AW278" s="191"/>
      <c r="AX278" s="191"/>
      <c r="AY278" s="191"/>
      <c r="AZ278" s="191"/>
      <c r="BA278" s="191"/>
      <c r="BB278" s="191"/>
      <c r="BC278" s="191"/>
      <c r="BD278" s="191"/>
      <c r="BE278" s="191"/>
      <c r="BF278" s="191"/>
      <c r="BG278" s="191"/>
    </row>
    <row r="279" spans="1:59">
      <c r="A279" s="985">
        <v>174</v>
      </c>
      <c r="B279" s="1021" t="s">
        <v>1090</v>
      </c>
      <c r="C279" s="1021">
        <v>11.54</v>
      </c>
      <c r="D279" s="1021"/>
      <c r="E279" s="1017">
        <f t="shared" si="16"/>
        <v>2019.2200000000007</v>
      </c>
      <c r="F279" s="1018">
        <f t="shared" si="18"/>
        <v>2156.7799999999993</v>
      </c>
      <c r="G279" s="1018">
        <f t="shared" si="19"/>
        <v>2168.3199999999993</v>
      </c>
      <c r="H279" s="1019"/>
      <c r="I279" s="1017">
        <f t="shared" si="17"/>
        <v>15.699190756741482</v>
      </c>
      <c r="J279" s="191"/>
      <c r="K279" s="191"/>
      <c r="L279" s="191"/>
      <c r="M279" s="191"/>
      <c r="N279" s="191"/>
      <c r="O279" s="191"/>
      <c r="P279" s="191"/>
      <c r="Q279" s="191"/>
      <c r="R279" s="191"/>
      <c r="S279" s="191"/>
      <c r="T279" s="191"/>
      <c r="U279" s="191"/>
      <c r="V279" s="191"/>
      <c r="W279" s="191"/>
      <c r="X279" s="191"/>
      <c r="Y279" s="191"/>
      <c r="Z279" s="191"/>
      <c r="AA279" s="191"/>
      <c r="AB279" s="191"/>
      <c r="AC279" s="191"/>
      <c r="AD279" s="191"/>
      <c r="AE279" s="191"/>
      <c r="AF279" s="191"/>
      <c r="AG279" s="191"/>
      <c r="AH279" s="191"/>
      <c r="AI279" s="191"/>
      <c r="AJ279" s="191"/>
      <c r="AK279" s="191"/>
      <c r="AL279" s="191"/>
      <c r="AM279" s="191"/>
      <c r="AN279" s="191"/>
      <c r="AO279" s="191"/>
      <c r="AP279" s="191"/>
      <c r="AQ279" s="191"/>
      <c r="AR279" s="191"/>
      <c r="AS279" s="191"/>
      <c r="AT279" s="191"/>
      <c r="AU279" s="191"/>
      <c r="AV279" s="191"/>
      <c r="AW279" s="191"/>
      <c r="AX279" s="191"/>
      <c r="AY279" s="191"/>
      <c r="AZ279" s="191"/>
      <c r="BA279" s="191"/>
      <c r="BB279" s="191"/>
      <c r="BC279" s="191"/>
      <c r="BD279" s="191"/>
      <c r="BE279" s="191"/>
      <c r="BF279" s="191"/>
      <c r="BG279" s="191"/>
    </row>
    <row r="280" spans="1:59">
      <c r="A280" s="985">
        <v>175</v>
      </c>
      <c r="B280" s="1021" t="s">
        <v>1090</v>
      </c>
      <c r="C280" s="1021">
        <v>11.33</v>
      </c>
      <c r="D280" s="1021"/>
      <c r="E280" s="1017">
        <f t="shared" si="16"/>
        <v>2030.5500000000006</v>
      </c>
      <c r="F280" s="1018">
        <f t="shared" si="18"/>
        <v>2145.4499999999994</v>
      </c>
      <c r="G280" s="1018">
        <f t="shared" si="19"/>
        <v>2156.7799999999993</v>
      </c>
      <c r="H280" s="1019"/>
      <c r="I280" s="1017">
        <f t="shared" si="17"/>
        <v>15.787395018031026</v>
      </c>
      <c r="J280" s="191"/>
      <c r="K280" s="191"/>
      <c r="L280" s="191"/>
      <c r="M280" s="191"/>
      <c r="N280" s="191"/>
      <c r="O280" s="191"/>
      <c r="P280" s="191"/>
      <c r="Q280" s="191"/>
      <c r="R280" s="191"/>
      <c r="S280" s="191"/>
      <c r="T280" s="191"/>
      <c r="U280" s="191"/>
      <c r="V280" s="191"/>
      <c r="W280" s="191"/>
      <c r="X280" s="191"/>
      <c r="Y280" s="191"/>
      <c r="Z280" s="191"/>
      <c r="AA280" s="191"/>
      <c r="AB280" s="191"/>
      <c r="AC280" s="191"/>
      <c r="AD280" s="191"/>
      <c r="AE280" s="191"/>
      <c r="AF280" s="191"/>
      <c r="AG280" s="191"/>
      <c r="AH280" s="191"/>
      <c r="AI280" s="191"/>
      <c r="AJ280" s="191"/>
      <c r="AK280" s="191"/>
      <c r="AL280" s="191"/>
      <c r="AM280" s="191"/>
      <c r="AN280" s="191"/>
      <c r="AO280" s="191"/>
      <c r="AP280" s="191"/>
      <c r="AQ280" s="191"/>
      <c r="AR280" s="191"/>
      <c r="AS280" s="191"/>
      <c r="AT280" s="191"/>
      <c r="AU280" s="191"/>
      <c r="AV280" s="191"/>
      <c r="AW280" s="191"/>
      <c r="AX280" s="191"/>
      <c r="AY280" s="191"/>
      <c r="AZ280" s="191"/>
      <c r="BA280" s="191"/>
      <c r="BB280" s="191"/>
      <c r="BC280" s="191"/>
      <c r="BD280" s="191"/>
      <c r="BE280" s="191"/>
      <c r="BF280" s="191"/>
      <c r="BG280" s="191"/>
    </row>
    <row r="281" spans="1:59">
      <c r="A281" s="985"/>
      <c r="B281" s="1021" t="s">
        <v>1094</v>
      </c>
      <c r="C281" s="1021">
        <v>0.48</v>
      </c>
      <c r="D281" s="1021"/>
      <c r="E281" s="1017">
        <f t="shared" si="16"/>
        <v>2031.0300000000007</v>
      </c>
      <c r="F281" s="1018">
        <f t="shared" si="18"/>
        <v>2144.9699999999993</v>
      </c>
      <c r="G281" s="1018">
        <f t="shared" si="19"/>
        <v>2145.4499999999994</v>
      </c>
      <c r="H281" s="1019"/>
      <c r="I281" s="1017">
        <f t="shared" si="17"/>
        <v>15.791131826982392</v>
      </c>
      <c r="J281" s="191"/>
      <c r="K281" s="191"/>
      <c r="L281" s="191"/>
      <c r="M281" s="191"/>
      <c r="N281" s="191"/>
      <c r="O281" s="191"/>
      <c r="P281" s="191"/>
      <c r="Q281" s="191"/>
      <c r="R281" s="191"/>
      <c r="S281" s="191"/>
      <c r="T281" s="191"/>
      <c r="U281" s="191"/>
      <c r="V281" s="191"/>
      <c r="W281" s="191"/>
      <c r="X281" s="191"/>
      <c r="Y281" s="191"/>
      <c r="Z281" s="191"/>
      <c r="AA281" s="191"/>
      <c r="AB281" s="191"/>
      <c r="AC281" s="191"/>
      <c r="AD281" s="191"/>
      <c r="AE281" s="191"/>
      <c r="AF281" s="191"/>
      <c r="AG281" s="191"/>
      <c r="AH281" s="191"/>
      <c r="AI281" s="191"/>
      <c r="AJ281" s="191"/>
      <c r="AK281" s="191"/>
      <c r="AL281" s="191"/>
      <c r="AM281" s="191"/>
      <c r="AN281" s="191"/>
      <c r="AO281" s="191"/>
      <c r="AP281" s="191"/>
      <c r="AQ281" s="191"/>
      <c r="AR281" s="191"/>
      <c r="AS281" s="191"/>
      <c r="AT281" s="191"/>
      <c r="AU281" s="191"/>
      <c r="AV281" s="191"/>
      <c r="AW281" s="191"/>
      <c r="AX281" s="191"/>
      <c r="AY281" s="191"/>
      <c r="AZ281" s="191"/>
      <c r="BA281" s="191"/>
      <c r="BB281" s="191"/>
      <c r="BC281" s="191"/>
      <c r="BD281" s="191"/>
      <c r="BE281" s="191"/>
      <c r="BF281" s="191"/>
      <c r="BG281" s="191"/>
    </row>
    <row r="282" spans="1:59">
      <c r="A282" s="985">
        <v>176</v>
      </c>
      <c r="B282" s="1021" t="s">
        <v>1090</v>
      </c>
      <c r="C282" s="1021">
        <v>11.3</v>
      </c>
      <c r="D282" s="1021"/>
      <c r="E282" s="1017">
        <f t="shared" si="16"/>
        <v>2042.3300000000006</v>
      </c>
      <c r="F282" s="1018">
        <f t="shared" si="18"/>
        <v>2133.6699999999992</v>
      </c>
      <c r="G282" s="1018">
        <f t="shared" si="19"/>
        <v>2144.9699999999993</v>
      </c>
      <c r="H282" s="1019"/>
      <c r="I282" s="1017">
        <f t="shared" si="17"/>
        <v>15.879102537712475</v>
      </c>
      <c r="J282" s="191"/>
      <c r="K282" s="191"/>
      <c r="L282" s="191"/>
      <c r="M282" s="191"/>
      <c r="N282" s="191"/>
      <c r="O282" s="191"/>
      <c r="P282" s="191"/>
      <c r="Q282" s="191"/>
      <c r="R282" s="191"/>
      <c r="S282" s="191"/>
      <c r="T282" s="191"/>
      <c r="U282" s="191"/>
      <c r="V282" s="191"/>
      <c r="W282" s="191"/>
      <c r="X282" s="191"/>
      <c r="Y282" s="191"/>
      <c r="Z282" s="191"/>
      <c r="AA282" s="191"/>
      <c r="AB282" s="191"/>
      <c r="AC282" s="191"/>
      <c r="AD282" s="191"/>
      <c r="AE282" s="191"/>
      <c r="AF282" s="191"/>
      <c r="AG282" s="191"/>
      <c r="AH282" s="191"/>
      <c r="AI282" s="191"/>
      <c r="AJ282" s="191"/>
      <c r="AK282" s="191"/>
      <c r="AL282" s="191"/>
      <c r="AM282" s="191"/>
      <c r="AN282" s="191"/>
      <c r="AO282" s="191"/>
      <c r="AP282" s="191"/>
      <c r="AQ282" s="191"/>
      <c r="AR282" s="191"/>
      <c r="AS282" s="191"/>
      <c r="AT282" s="191"/>
      <c r="AU282" s="191"/>
      <c r="AV282" s="191"/>
      <c r="AW282" s="191"/>
      <c r="AX282" s="191"/>
      <c r="AY282" s="191"/>
      <c r="AZ282" s="191"/>
      <c r="BA282" s="191"/>
      <c r="BB282" s="191"/>
      <c r="BC282" s="191"/>
      <c r="BD282" s="191"/>
      <c r="BE282" s="191"/>
      <c r="BF282" s="191"/>
      <c r="BG282" s="191"/>
    </row>
    <row r="283" spans="1:59">
      <c r="A283" s="985">
        <v>177</v>
      </c>
      <c r="B283" s="1021" t="s">
        <v>1090</v>
      </c>
      <c r="C283" s="1021">
        <v>11.41</v>
      </c>
      <c r="D283" s="1021"/>
      <c r="E283" s="1017">
        <f t="shared" si="16"/>
        <v>2053.7400000000007</v>
      </c>
      <c r="F283" s="1018">
        <f t="shared" si="18"/>
        <v>2122.2599999999993</v>
      </c>
      <c r="G283" s="1018">
        <f t="shared" si="19"/>
        <v>2133.6699999999992</v>
      </c>
      <c r="H283" s="1019"/>
      <c r="I283" s="1017">
        <f t="shared" si="17"/>
        <v>15.967929600493914</v>
      </c>
      <c r="J283" s="191"/>
      <c r="K283" s="191"/>
      <c r="L283" s="191"/>
      <c r="M283" s="191"/>
      <c r="N283" s="191"/>
      <c r="O283" s="191"/>
      <c r="P283" s="191"/>
      <c r="Q283" s="191"/>
      <c r="R283" s="191"/>
      <c r="S283" s="191"/>
      <c r="T283" s="191"/>
      <c r="U283" s="191"/>
      <c r="V283" s="191"/>
      <c r="W283" s="191"/>
      <c r="X283" s="191"/>
      <c r="Y283" s="191"/>
      <c r="Z283" s="191"/>
      <c r="AA283" s="191"/>
      <c r="AB283" s="191"/>
      <c r="AC283" s="191"/>
      <c r="AD283" s="191"/>
      <c r="AE283" s="191"/>
      <c r="AF283" s="191"/>
      <c r="AG283" s="191"/>
      <c r="AH283" s="191"/>
      <c r="AI283" s="191"/>
      <c r="AJ283" s="191"/>
      <c r="AK283" s="191"/>
      <c r="AL283" s="191"/>
      <c r="AM283" s="191"/>
      <c r="AN283" s="191"/>
      <c r="AO283" s="191"/>
      <c r="AP283" s="191"/>
      <c r="AQ283" s="191"/>
      <c r="AR283" s="191"/>
      <c r="AS283" s="191"/>
      <c r="AT283" s="191"/>
      <c r="AU283" s="191"/>
      <c r="AV283" s="191"/>
      <c r="AW283" s="191"/>
      <c r="AX283" s="191"/>
      <c r="AY283" s="191"/>
      <c r="AZ283" s="191"/>
      <c r="BA283" s="191"/>
      <c r="BB283" s="191"/>
      <c r="BC283" s="191"/>
      <c r="BD283" s="191"/>
      <c r="BE283" s="191"/>
      <c r="BF283" s="191"/>
      <c r="BG283" s="191"/>
    </row>
    <row r="284" spans="1:59">
      <c r="A284" s="985">
        <v>178</v>
      </c>
      <c r="B284" s="1021" t="s">
        <v>1090</v>
      </c>
      <c r="C284" s="1021">
        <v>11.5</v>
      </c>
      <c r="D284" s="1021"/>
      <c r="E284" s="1017">
        <f t="shared" si="16"/>
        <v>2065.2400000000007</v>
      </c>
      <c r="F284" s="1018">
        <f t="shared" si="18"/>
        <v>2110.7599999999993</v>
      </c>
      <c r="G284" s="1018">
        <f t="shared" si="19"/>
        <v>2122.2599999999993</v>
      </c>
      <c r="H284" s="1019"/>
      <c r="I284" s="1017">
        <f t="shared" si="17"/>
        <v>16.057457314953734</v>
      </c>
      <c r="J284" s="191"/>
      <c r="K284" s="191"/>
      <c r="L284" s="191"/>
      <c r="M284" s="191"/>
      <c r="N284" s="191"/>
      <c r="O284" s="191"/>
      <c r="P284" s="191"/>
      <c r="Q284" s="191"/>
      <c r="R284" s="191"/>
      <c r="S284" s="191"/>
      <c r="T284" s="191"/>
      <c r="U284" s="191"/>
      <c r="V284" s="191"/>
      <c r="W284" s="191"/>
      <c r="X284" s="191"/>
      <c r="Y284" s="191"/>
      <c r="Z284" s="191"/>
      <c r="AA284" s="191"/>
      <c r="AB284" s="191"/>
      <c r="AC284" s="191"/>
      <c r="AD284" s="191"/>
      <c r="AE284" s="191"/>
      <c r="AF284" s="191"/>
      <c r="AG284" s="191"/>
      <c r="AH284" s="191"/>
      <c r="AI284" s="191"/>
      <c r="AJ284" s="191"/>
      <c r="AK284" s="191"/>
      <c r="AL284" s="191"/>
      <c r="AM284" s="191"/>
      <c r="AN284" s="191"/>
      <c r="AO284" s="191"/>
      <c r="AP284" s="191"/>
      <c r="AQ284" s="191"/>
      <c r="AR284" s="191"/>
      <c r="AS284" s="191"/>
      <c r="AT284" s="191"/>
      <c r="AU284" s="191"/>
      <c r="AV284" s="191"/>
      <c r="AW284" s="191"/>
      <c r="AX284" s="191"/>
      <c r="AY284" s="191"/>
      <c r="AZ284" s="191"/>
      <c r="BA284" s="191"/>
      <c r="BB284" s="191"/>
      <c r="BC284" s="191"/>
      <c r="BD284" s="191"/>
      <c r="BE284" s="191"/>
      <c r="BF284" s="191"/>
      <c r="BG284" s="191"/>
    </row>
    <row r="285" spans="1:59">
      <c r="A285" s="985"/>
      <c r="B285" s="1021" t="s">
        <v>1093</v>
      </c>
      <c r="C285" s="1021">
        <v>0.46</v>
      </c>
      <c r="D285" s="1021"/>
      <c r="E285" s="1017">
        <f t="shared" si="16"/>
        <v>2065.7000000000007</v>
      </c>
      <c r="F285" s="1018">
        <f t="shared" si="18"/>
        <v>2110.2999999999993</v>
      </c>
      <c r="G285" s="1018">
        <f t="shared" si="19"/>
        <v>2110.7599999999993</v>
      </c>
      <c r="H285" s="1019"/>
      <c r="I285" s="1017">
        <f t="shared" si="17"/>
        <v>16.061038423532125</v>
      </c>
      <c r="J285" s="191"/>
      <c r="K285" s="191"/>
      <c r="L285" s="191"/>
      <c r="M285" s="191"/>
      <c r="N285" s="191"/>
      <c r="O285" s="191"/>
      <c r="P285" s="191"/>
      <c r="Q285" s="191"/>
      <c r="R285" s="191"/>
      <c r="S285" s="191"/>
      <c r="T285" s="191"/>
      <c r="U285" s="191"/>
      <c r="V285" s="191"/>
      <c r="W285" s="191"/>
      <c r="X285" s="191"/>
      <c r="Y285" s="191"/>
      <c r="Z285" s="191"/>
      <c r="AA285" s="191"/>
      <c r="AB285" s="191"/>
      <c r="AC285" s="191"/>
      <c r="AD285" s="191"/>
      <c r="AE285" s="191"/>
      <c r="AF285" s="191"/>
      <c r="AG285" s="191"/>
      <c r="AH285" s="191"/>
      <c r="AI285" s="191"/>
      <c r="AJ285" s="191"/>
      <c r="AK285" s="191"/>
      <c r="AL285" s="191"/>
      <c r="AM285" s="191"/>
      <c r="AN285" s="191"/>
      <c r="AO285" s="191"/>
      <c r="AP285" s="191"/>
      <c r="AQ285" s="191"/>
      <c r="AR285" s="191"/>
      <c r="AS285" s="191"/>
      <c r="AT285" s="191"/>
      <c r="AU285" s="191"/>
      <c r="AV285" s="191"/>
      <c r="AW285" s="191"/>
      <c r="AX285" s="191"/>
      <c r="AY285" s="191"/>
      <c r="AZ285" s="191"/>
      <c r="BA285" s="191"/>
      <c r="BB285" s="191"/>
      <c r="BC285" s="191"/>
      <c r="BD285" s="191"/>
      <c r="BE285" s="191"/>
      <c r="BF285" s="191"/>
      <c r="BG285" s="191"/>
    </row>
    <row r="286" spans="1:59">
      <c r="A286" s="985">
        <v>179</v>
      </c>
      <c r="B286" s="1021" t="s">
        <v>1090</v>
      </c>
      <c r="C286" s="1021">
        <v>11.53</v>
      </c>
      <c r="D286" s="1021"/>
      <c r="E286" s="1017">
        <f t="shared" si="16"/>
        <v>2077.2300000000009</v>
      </c>
      <c r="F286" s="1018">
        <f t="shared" si="18"/>
        <v>2098.7699999999991</v>
      </c>
      <c r="G286" s="1018">
        <f t="shared" si="19"/>
        <v>2110.2999999999993</v>
      </c>
      <c r="H286" s="1019"/>
      <c r="I286" s="1017">
        <f t="shared" si="17"/>
        <v>16.150799688551405</v>
      </c>
      <c r="J286" s="191"/>
      <c r="K286" s="191"/>
      <c r="L286" s="191"/>
      <c r="M286" s="191"/>
      <c r="N286" s="191"/>
      <c r="O286" s="191"/>
      <c r="P286" s="191"/>
      <c r="Q286" s="191"/>
      <c r="R286" s="191"/>
      <c r="S286" s="191"/>
      <c r="T286" s="191"/>
      <c r="U286" s="191"/>
      <c r="V286" s="191"/>
      <c r="W286" s="191"/>
      <c r="X286" s="191"/>
      <c r="Y286" s="191"/>
      <c r="Z286" s="191"/>
      <c r="AA286" s="191"/>
      <c r="AB286" s="191"/>
      <c r="AC286" s="191"/>
      <c r="AD286" s="191"/>
      <c r="AE286" s="191"/>
      <c r="AF286" s="191"/>
      <c r="AG286" s="191"/>
      <c r="AH286" s="191"/>
      <c r="AI286" s="191"/>
      <c r="AJ286" s="191"/>
      <c r="AK286" s="191"/>
      <c r="AL286" s="191"/>
      <c r="AM286" s="191"/>
      <c r="AN286" s="191"/>
      <c r="AO286" s="191"/>
      <c r="AP286" s="191"/>
      <c r="AQ286" s="191"/>
      <c r="AR286" s="191"/>
      <c r="AS286" s="191"/>
      <c r="AT286" s="191"/>
      <c r="AU286" s="191"/>
      <c r="AV286" s="191"/>
      <c r="AW286" s="191"/>
      <c r="AX286" s="191"/>
      <c r="AY286" s="191"/>
      <c r="AZ286" s="191"/>
      <c r="BA286" s="191"/>
      <c r="BB286" s="191"/>
      <c r="BC286" s="191"/>
      <c r="BD286" s="191"/>
      <c r="BE286" s="191"/>
      <c r="BF286" s="191"/>
      <c r="BG286" s="191"/>
    </row>
    <row r="287" spans="1:59">
      <c r="A287" s="985">
        <v>180</v>
      </c>
      <c r="B287" s="1021" t="s">
        <v>1090</v>
      </c>
      <c r="C287" s="1021">
        <v>11.4</v>
      </c>
      <c r="D287" s="1021"/>
      <c r="E287" s="1017">
        <f t="shared" si="16"/>
        <v>2088.630000000001</v>
      </c>
      <c r="F287" s="1018">
        <f t="shared" si="18"/>
        <v>2087.369999999999</v>
      </c>
      <c r="G287" s="1018">
        <f t="shared" si="19"/>
        <v>2098.7699999999991</v>
      </c>
      <c r="H287" s="1019"/>
      <c r="I287" s="1017">
        <f t="shared" si="17"/>
        <v>16.239548901146357</v>
      </c>
      <c r="J287" s="191"/>
      <c r="K287" s="191"/>
      <c r="L287" s="191"/>
      <c r="M287" s="191"/>
      <c r="N287" s="191"/>
      <c r="O287" s="191"/>
      <c r="P287" s="191"/>
      <c r="Q287" s="191"/>
      <c r="R287" s="191"/>
      <c r="S287" s="191"/>
      <c r="T287" s="191"/>
      <c r="U287" s="191"/>
      <c r="V287" s="191"/>
      <c r="W287" s="191"/>
      <c r="X287" s="191"/>
      <c r="Y287" s="191"/>
      <c r="Z287" s="191"/>
      <c r="AA287" s="191"/>
      <c r="AB287" s="191"/>
      <c r="AC287" s="191"/>
      <c r="AD287" s="191"/>
      <c r="AE287" s="191"/>
      <c r="AF287" s="191"/>
      <c r="AG287" s="191"/>
      <c r="AH287" s="191"/>
      <c r="AI287" s="191"/>
      <c r="AJ287" s="191"/>
      <c r="AK287" s="191"/>
      <c r="AL287" s="191"/>
      <c r="AM287" s="191"/>
      <c r="AN287" s="191"/>
      <c r="AO287" s="191"/>
      <c r="AP287" s="191"/>
      <c r="AQ287" s="191"/>
      <c r="AR287" s="191"/>
      <c r="AS287" s="191"/>
      <c r="AT287" s="191"/>
      <c r="AU287" s="191"/>
      <c r="AV287" s="191"/>
      <c r="AW287" s="191"/>
      <c r="AX287" s="191"/>
      <c r="AY287" s="191"/>
      <c r="AZ287" s="191"/>
      <c r="BA287" s="191"/>
      <c r="BB287" s="191"/>
      <c r="BC287" s="191"/>
      <c r="BD287" s="191"/>
      <c r="BE287" s="191"/>
      <c r="BF287" s="191"/>
      <c r="BG287" s="191"/>
    </row>
    <row r="288" spans="1:59">
      <c r="A288" s="985">
        <v>181</v>
      </c>
      <c r="B288" s="1021" t="s">
        <v>1090</v>
      </c>
      <c r="C288" s="1021">
        <v>10.63</v>
      </c>
      <c r="D288" s="1021"/>
      <c r="E288" s="1017">
        <f t="shared" si="16"/>
        <v>2099.2600000000011</v>
      </c>
      <c r="F288" s="1018">
        <f t="shared" si="18"/>
        <v>2076.7399999999989</v>
      </c>
      <c r="G288" s="1018">
        <f t="shared" si="19"/>
        <v>2087.369999999999</v>
      </c>
      <c r="H288" s="1019"/>
      <c r="I288" s="1017">
        <f t="shared" si="17"/>
        <v>16.322303649381823</v>
      </c>
      <c r="J288" s="191"/>
      <c r="K288" s="191"/>
      <c r="L288" s="191"/>
      <c r="M288" s="191"/>
      <c r="N288" s="191"/>
      <c r="O288" s="191"/>
      <c r="P288" s="191"/>
      <c r="Q288" s="191"/>
      <c r="R288" s="191"/>
      <c r="S288" s="191"/>
      <c r="T288" s="191"/>
      <c r="U288" s="191"/>
      <c r="V288" s="191"/>
      <c r="W288" s="191"/>
      <c r="X288" s="191"/>
      <c r="Y288" s="191"/>
      <c r="Z288" s="191"/>
      <c r="AA288" s="191"/>
      <c r="AB288" s="191"/>
      <c r="AC288" s="191"/>
      <c r="AD288" s="191"/>
      <c r="AE288" s="191"/>
      <c r="AF288" s="191"/>
      <c r="AG288" s="191"/>
      <c r="AH288" s="191"/>
      <c r="AI288" s="191"/>
      <c r="AJ288" s="191"/>
      <c r="AK288" s="191"/>
      <c r="AL288" s="191"/>
      <c r="AM288" s="191"/>
      <c r="AN288" s="191"/>
      <c r="AO288" s="191"/>
      <c r="AP288" s="191"/>
      <c r="AQ288" s="191"/>
      <c r="AR288" s="191"/>
      <c r="AS288" s="191"/>
      <c r="AT288" s="191"/>
      <c r="AU288" s="191"/>
      <c r="AV288" s="191"/>
      <c r="AW288" s="191"/>
      <c r="AX288" s="191"/>
      <c r="AY288" s="191"/>
      <c r="AZ288" s="191"/>
      <c r="BA288" s="191"/>
      <c r="BB288" s="191"/>
      <c r="BC288" s="191"/>
      <c r="BD288" s="191"/>
      <c r="BE288" s="191"/>
      <c r="BF288" s="191"/>
      <c r="BG288" s="191"/>
    </row>
    <row r="289" spans="1:59">
      <c r="A289" s="985"/>
      <c r="B289" s="1021" t="s">
        <v>1094</v>
      </c>
      <c r="C289" s="1021">
        <v>0.48</v>
      </c>
      <c r="D289" s="1021"/>
      <c r="E289" s="1017">
        <f t="shared" si="16"/>
        <v>2099.7400000000011</v>
      </c>
      <c r="F289" s="1018">
        <f t="shared" si="18"/>
        <v>2076.2599999999989</v>
      </c>
      <c r="G289" s="1018">
        <f t="shared" si="19"/>
        <v>2076.7399999999989</v>
      </c>
      <c r="H289" s="1019"/>
      <c r="I289" s="1017">
        <f t="shared" si="17"/>
        <v>16.326040458333189</v>
      </c>
      <c r="J289" s="191"/>
      <c r="K289" s="191"/>
      <c r="L289" s="191"/>
      <c r="M289" s="191"/>
      <c r="N289" s="191"/>
      <c r="O289" s="191"/>
      <c r="P289" s="191"/>
      <c r="Q289" s="191"/>
      <c r="R289" s="191"/>
      <c r="S289" s="191"/>
      <c r="T289" s="191"/>
      <c r="U289" s="191"/>
      <c r="V289" s="191"/>
      <c r="W289" s="191"/>
      <c r="X289" s="191"/>
      <c r="Y289" s="191"/>
      <c r="Z289" s="191"/>
      <c r="AA289" s="191"/>
      <c r="AB289" s="191"/>
      <c r="AC289" s="191"/>
      <c r="AD289" s="191"/>
      <c r="AE289" s="191"/>
      <c r="AF289" s="191"/>
      <c r="AG289" s="191"/>
      <c r="AH289" s="191"/>
      <c r="AI289" s="191"/>
      <c r="AJ289" s="191"/>
      <c r="AK289" s="191"/>
      <c r="AL289" s="191"/>
      <c r="AM289" s="191"/>
      <c r="AN289" s="191"/>
      <c r="AO289" s="191"/>
      <c r="AP289" s="191"/>
      <c r="AQ289" s="191"/>
      <c r="AR289" s="191"/>
      <c r="AS289" s="191"/>
      <c r="AT289" s="191"/>
      <c r="AU289" s="191"/>
      <c r="AV289" s="191"/>
      <c r="AW289" s="191"/>
      <c r="AX289" s="191"/>
      <c r="AY289" s="191"/>
      <c r="AZ289" s="191"/>
      <c r="BA289" s="191"/>
      <c r="BB289" s="191"/>
      <c r="BC289" s="191"/>
      <c r="BD289" s="191"/>
      <c r="BE289" s="191"/>
      <c r="BF289" s="191"/>
      <c r="BG289" s="191"/>
    </row>
    <row r="290" spans="1:59">
      <c r="A290" s="985">
        <v>182</v>
      </c>
      <c r="B290" s="1021" t="s">
        <v>1090</v>
      </c>
      <c r="C290" s="1021">
        <v>11.54</v>
      </c>
      <c r="D290" s="1021"/>
      <c r="E290" s="1017">
        <f t="shared" si="16"/>
        <v>2111.2800000000011</v>
      </c>
      <c r="F290" s="1018">
        <f t="shared" si="18"/>
        <v>2064.7199999999989</v>
      </c>
      <c r="G290" s="1018">
        <f t="shared" si="19"/>
        <v>2076.2599999999989</v>
      </c>
      <c r="H290" s="1019"/>
      <c r="I290" s="1017">
        <f t="shared" si="17"/>
        <v>16.415879573538955</v>
      </c>
      <c r="J290" s="191"/>
      <c r="K290" s="191"/>
      <c r="L290" s="191"/>
      <c r="M290" s="191"/>
      <c r="N290" s="191"/>
      <c r="O290" s="191"/>
      <c r="P290" s="191"/>
      <c r="Q290" s="191"/>
      <c r="R290" s="191"/>
      <c r="S290" s="191"/>
      <c r="T290" s="191"/>
      <c r="U290" s="191"/>
      <c r="V290" s="191"/>
      <c r="W290" s="191"/>
      <c r="X290" s="191"/>
      <c r="Y290" s="191"/>
      <c r="Z290" s="191"/>
      <c r="AA290" s="191"/>
      <c r="AB290" s="191"/>
      <c r="AC290" s="191"/>
      <c r="AD290" s="191"/>
      <c r="AE290" s="191"/>
      <c r="AF290" s="191"/>
      <c r="AG290" s="191"/>
      <c r="AH290" s="191"/>
      <c r="AI290" s="191"/>
      <c r="AJ290" s="191"/>
      <c r="AK290" s="191"/>
      <c r="AL290" s="191"/>
      <c r="AM290" s="191"/>
      <c r="AN290" s="191"/>
      <c r="AO290" s="191"/>
      <c r="AP290" s="191"/>
      <c r="AQ290" s="191"/>
      <c r="AR290" s="191"/>
      <c r="AS290" s="191"/>
      <c r="AT290" s="191"/>
      <c r="AU290" s="191"/>
      <c r="AV290" s="191"/>
      <c r="AW290" s="191"/>
      <c r="AX290" s="191"/>
      <c r="AY290" s="191"/>
      <c r="AZ290" s="191"/>
      <c r="BA290" s="191"/>
      <c r="BB290" s="191"/>
      <c r="BC290" s="191"/>
      <c r="BD290" s="191"/>
      <c r="BE290" s="191"/>
      <c r="BF290" s="191"/>
      <c r="BG290" s="191"/>
    </row>
    <row r="291" spans="1:59">
      <c r="A291" s="985">
        <v>183</v>
      </c>
      <c r="B291" s="1021" t="s">
        <v>1090</v>
      </c>
      <c r="C291" s="1021">
        <v>11.54</v>
      </c>
      <c r="D291" s="1021"/>
      <c r="E291" s="1017">
        <f t="shared" si="16"/>
        <v>2122.8200000000011</v>
      </c>
      <c r="F291" s="1018">
        <f t="shared" si="18"/>
        <v>2053.1799999999989</v>
      </c>
      <c r="G291" s="1018">
        <f t="shared" si="19"/>
        <v>2064.7199999999989</v>
      </c>
      <c r="H291" s="1019"/>
      <c r="I291" s="1017">
        <f t="shared" si="17"/>
        <v>16.505718688744722</v>
      </c>
      <c r="J291" s="191"/>
      <c r="K291" s="191"/>
      <c r="L291" s="191"/>
      <c r="M291" s="191"/>
      <c r="N291" s="191"/>
      <c r="O291" s="191"/>
      <c r="P291" s="191"/>
      <c r="Q291" s="191"/>
      <c r="R291" s="191"/>
      <c r="S291" s="191"/>
      <c r="T291" s="191"/>
      <c r="U291" s="191"/>
      <c r="V291" s="191"/>
      <c r="W291" s="191"/>
      <c r="X291" s="191"/>
      <c r="Y291" s="191"/>
      <c r="Z291" s="191"/>
      <c r="AA291" s="191"/>
      <c r="AB291" s="191"/>
      <c r="AC291" s="191"/>
      <c r="AD291" s="191"/>
      <c r="AE291" s="191"/>
      <c r="AF291" s="191"/>
      <c r="AG291" s="191"/>
      <c r="AH291" s="191"/>
      <c r="AI291" s="191"/>
      <c r="AJ291" s="191"/>
      <c r="AK291" s="191"/>
      <c r="AL291" s="191"/>
      <c r="AM291" s="191"/>
      <c r="AN291" s="191"/>
      <c r="AO291" s="191"/>
      <c r="AP291" s="191"/>
      <c r="AQ291" s="191"/>
      <c r="AR291" s="191"/>
      <c r="AS291" s="191"/>
      <c r="AT291" s="191"/>
      <c r="AU291" s="191"/>
      <c r="AV291" s="191"/>
      <c r="AW291" s="191"/>
      <c r="AX291" s="191"/>
      <c r="AY291" s="191"/>
      <c r="AZ291" s="191"/>
      <c r="BA291" s="191"/>
      <c r="BB291" s="191"/>
      <c r="BC291" s="191"/>
      <c r="BD291" s="191"/>
      <c r="BE291" s="191"/>
      <c r="BF291" s="191"/>
      <c r="BG291" s="191"/>
    </row>
    <row r="292" spans="1:59">
      <c r="A292" s="985">
        <v>184</v>
      </c>
      <c r="B292" s="1021" t="s">
        <v>1090</v>
      </c>
      <c r="C292" s="1021">
        <v>11.44</v>
      </c>
      <c r="D292" s="1021"/>
      <c r="E292" s="1017">
        <f t="shared" ref="E292:E327" si="20">IF(C292="","",IF(D292="O",E291,E291+C292))</f>
        <v>2134.2600000000011</v>
      </c>
      <c r="F292" s="1018">
        <f t="shared" si="18"/>
        <v>2041.7399999999989</v>
      </c>
      <c r="G292" s="1018">
        <f t="shared" si="19"/>
        <v>2053.1799999999989</v>
      </c>
      <c r="H292" s="1019"/>
      <c r="I292" s="1017">
        <f t="shared" ref="I292:I327" si="21">IF(C292="","",IF(D292="O",I291,$C$12*C292+I291))</f>
        <v>16.59477930208562</v>
      </c>
      <c r="J292" s="191"/>
      <c r="K292" s="191"/>
      <c r="L292" s="191"/>
      <c r="M292" s="191"/>
      <c r="N292" s="191"/>
      <c r="O292" s="191"/>
      <c r="P292" s="191"/>
      <c r="Q292" s="191"/>
      <c r="R292" s="191"/>
      <c r="S292" s="191"/>
      <c r="T292" s="191"/>
      <c r="U292" s="191"/>
      <c r="V292" s="191"/>
      <c r="W292" s="191"/>
      <c r="X292" s="191"/>
      <c r="Y292" s="191"/>
      <c r="Z292" s="191"/>
      <c r="AA292" s="191"/>
      <c r="AB292" s="191"/>
      <c r="AC292" s="191"/>
      <c r="AD292" s="191"/>
      <c r="AE292" s="191"/>
      <c r="AF292" s="191"/>
      <c r="AG292" s="191"/>
      <c r="AH292" s="191"/>
      <c r="AI292" s="191"/>
      <c r="AJ292" s="191"/>
      <c r="AK292" s="191"/>
      <c r="AL292" s="191"/>
      <c r="AM292" s="191"/>
      <c r="AN292" s="191"/>
      <c r="AO292" s="191"/>
      <c r="AP292" s="191"/>
      <c r="AQ292" s="191"/>
      <c r="AR292" s="191"/>
      <c r="AS292" s="191"/>
      <c r="AT292" s="191"/>
      <c r="AU292" s="191"/>
      <c r="AV292" s="191"/>
      <c r="AW292" s="191"/>
      <c r="AX292" s="191"/>
      <c r="AY292" s="191"/>
      <c r="AZ292" s="191"/>
      <c r="BA292" s="191"/>
      <c r="BB292" s="191"/>
      <c r="BC292" s="191"/>
      <c r="BD292" s="191"/>
      <c r="BE292" s="191"/>
      <c r="BF292" s="191"/>
      <c r="BG292" s="191"/>
    </row>
    <row r="293" spans="1:59">
      <c r="A293" s="985"/>
      <c r="B293" s="1021" t="s">
        <v>1093</v>
      </c>
      <c r="C293" s="1021">
        <v>0.46</v>
      </c>
      <c r="D293" s="1021"/>
      <c r="E293" s="1017">
        <f t="shared" si="20"/>
        <v>2134.7200000000012</v>
      </c>
      <c r="F293" s="1018">
        <f t="shared" si="18"/>
        <v>2041.2799999999988</v>
      </c>
      <c r="G293" s="1018">
        <f t="shared" si="19"/>
        <v>2041.7399999999989</v>
      </c>
      <c r="H293" s="1019"/>
      <c r="I293" s="1017">
        <f t="shared" si="21"/>
        <v>16.598360410664011</v>
      </c>
      <c r="J293" s="191"/>
      <c r="K293" s="191"/>
      <c r="L293" s="191"/>
      <c r="M293" s="191"/>
      <c r="N293" s="191"/>
      <c r="O293" s="191"/>
      <c r="P293" s="191"/>
      <c r="Q293" s="191"/>
      <c r="R293" s="191"/>
      <c r="S293" s="191"/>
      <c r="T293" s="191"/>
      <c r="U293" s="191"/>
      <c r="V293" s="191"/>
      <c r="W293" s="191"/>
      <c r="X293" s="191"/>
      <c r="Y293" s="191"/>
      <c r="Z293" s="191"/>
      <c r="AA293" s="191"/>
      <c r="AB293" s="191"/>
      <c r="AC293" s="191"/>
      <c r="AD293" s="191"/>
      <c r="AE293" s="191"/>
      <c r="AF293" s="191"/>
      <c r="AG293" s="191"/>
      <c r="AH293" s="191"/>
      <c r="AI293" s="191"/>
      <c r="AJ293" s="191"/>
      <c r="AK293" s="191"/>
      <c r="AL293" s="191"/>
      <c r="AM293" s="191"/>
      <c r="AN293" s="191"/>
      <c r="AO293" s="191"/>
      <c r="AP293" s="191"/>
      <c r="AQ293" s="191"/>
      <c r="AR293" s="191"/>
      <c r="AS293" s="191"/>
      <c r="AT293" s="191"/>
      <c r="AU293" s="191"/>
      <c r="AV293" s="191"/>
      <c r="AW293" s="191"/>
      <c r="AX293" s="191"/>
      <c r="AY293" s="191"/>
      <c r="AZ293" s="191"/>
      <c r="BA293" s="191"/>
      <c r="BB293" s="191"/>
      <c r="BC293" s="191"/>
      <c r="BD293" s="191"/>
      <c r="BE293" s="191"/>
      <c r="BF293" s="191"/>
      <c r="BG293" s="191"/>
    </row>
    <row r="294" spans="1:59">
      <c r="A294" s="985">
        <v>185</v>
      </c>
      <c r="B294" s="1021" t="s">
        <v>1090</v>
      </c>
      <c r="C294" s="1021">
        <v>11.43</v>
      </c>
      <c r="D294" s="1021"/>
      <c r="E294" s="1017">
        <f t="shared" si="20"/>
        <v>2146.150000000001</v>
      </c>
      <c r="F294" s="1018">
        <f t="shared" si="18"/>
        <v>2029.849999999999</v>
      </c>
      <c r="G294" s="1018">
        <f t="shared" si="19"/>
        <v>2041.2799999999988</v>
      </c>
      <c r="H294" s="1019"/>
      <c r="I294" s="1017">
        <f t="shared" si="21"/>
        <v>16.687343173818423</v>
      </c>
      <c r="J294" s="191"/>
      <c r="K294" s="191"/>
      <c r="L294" s="191"/>
      <c r="M294" s="191"/>
      <c r="N294" s="191"/>
      <c r="O294" s="191"/>
      <c r="P294" s="191"/>
      <c r="Q294" s="191"/>
      <c r="R294" s="191"/>
      <c r="S294" s="191"/>
      <c r="T294" s="191"/>
      <c r="U294" s="191"/>
      <c r="V294" s="191"/>
      <c r="W294" s="191"/>
      <c r="X294" s="191"/>
      <c r="Y294" s="191"/>
      <c r="Z294" s="191"/>
      <c r="AA294" s="191"/>
      <c r="AB294" s="191"/>
      <c r="AC294" s="191"/>
      <c r="AD294" s="191"/>
      <c r="AE294" s="191"/>
      <c r="AF294" s="191"/>
      <c r="AG294" s="191"/>
      <c r="AH294" s="191"/>
      <c r="AI294" s="191"/>
      <c r="AJ294" s="191"/>
      <c r="AK294" s="191"/>
      <c r="AL294" s="191"/>
      <c r="AM294" s="191"/>
      <c r="AN294" s="191"/>
      <c r="AO294" s="191"/>
      <c r="AP294" s="191"/>
      <c r="AQ294" s="191"/>
      <c r="AR294" s="191"/>
      <c r="AS294" s="191"/>
      <c r="AT294" s="191"/>
      <c r="AU294" s="191"/>
      <c r="AV294" s="191"/>
      <c r="AW294" s="191"/>
      <c r="AX294" s="191"/>
      <c r="AY294" s="191"/>
      <c r="AZ294" s="191"/>
      <c r="BA294" s="191"/>
      <c r="BB294" s="191"/>
      <c r="BC294" s="191"/>
      <c r="BD294" s="191"/>
      <c r="BE294" s="191"/>
      <c r="BF294" s="191"/>
      <c r="BG294" s="191"/>
    </row>
    <row r="295" spans="1:59">
      <c r="A295" s="985">
        <v>186</v>
      </c>
      <c r="B295" s="1021" t="s">
        <v>1090</v>
      </c>
      <c r="C295" s="1021">
        <v>11.53</v>
      </c>
      <c r="D295" s="1021"/>
      <c r="E295" s="1017">
        <f t="shared" si="20"/>
        <v>2157.6800000000012</v>
      </c>
      <c r="F295" s="1018">
        <f t="shared" si="18"/>
        <v>2018.3199999999988</v>
      </c>
      <c r="G295" s="1018">
        <f t="shared" si="19"/>
        <v>2029.849999999999</v>
      </c>
      <c r="H295" s="1019"/>
      <c r="I295" s="1017">
        <f t="shared" si="21"/>
        <v>16.777104438837704</v>
      </c>
      <c r="J295" s="191"/>
      <c r="K295" s="191"/>
      <c r="L295" s="191"/>
      <c r="M295" s="191"/>
      <c r="N295" s="191"/>
      <c r="O295" s="191"/>
      <c r="P295" s="191"/>
      <c r="Q295" s="191"/>
      <c r="R295" s="191"/>
      <c r="S295" s="191"/>
      <c r="T295" s="191"/>
      <c r="U295" s="191"/>
      <c r="V295" s="191"/>
      <c r="W295" s="191"/>
      <c r="X295" s="191"/>
      <c r="Y295" s="191"/>
      <c r="Z295" s="191"/>
      <c r="AA295" s="191"/>
      <c r="AB295" s="191"/>
      <c r="AC295" s="191"/>
      <c r="AD295" s="191"/>
      <c r="AE295" s="191"/>
      <c r="AF295" s="191"/>
      <c r="AG295" s="191"/>
      <c r="AH295" s="191"/>
      <c r="AI295" s="191"/>
      <c r="AJ295" s="191"/>
      <c r="AK295" s="191"/>
      <c r="AL295" s="191"/>
      <c r="AM295" s="191"/>
      <c r="AN295" s="191"/>
      <c r="AO295" s="191"/>
      <c r="AP295" s="191"/>
      <c r="AQ295" s="191"/>
      <c r="AR295" s="191"/>
      <c r="AS295" s="191"/>
      <c r="AT295" s="191"/>
      <c r="AU295" s="191"/>
      <c r="AV295" s="191"/>
      <c r="AW295" s="191"/>
      <c r="AX295" s="191"/>
      <c r="AY295" s="191"/>
      <c r="AZ295" s="191"/>
      <c r="BA295" s="191"/>
      <c r="BB295" s="191"/>
      <c r="BC295" s="191"/>
      <c r="BD295" s="191"/>
      <c r="BE295" s="191"/>
      <c r="BF295" s="191"/>
      <c r="BG295" s="191"/>
    </row>
    <row r="296" spans="1:59">
      <c r="A296" s="985">
        <v>187</v>
      </c>
      <c r="B296" s="1021" t="s">
        <v>1090</v>
      </c>
      <c r="C296" s="1021">
        <v>12.85</v>
      </c>
      <c r="D296" s="1021"/>
      <c r="E296" s="1017">
        <f t="shared" si="20"/>
        <v>2170.5300000000011</v>
      </c>
      <c r="F296" s="1018">
        <f t="shared" si="18"/>
        <v>2005.4699999999989</v>
      </c>
      <c r="G296" s="1018">
        <f t="shared" si="19"/>
        <v>2018.3199999999988</v>
      </c>
      <c r="H296" s="1019"/>
      <c r="I296" s="1017">
        <f t="shared" si="21"/>
        <v>16.87714192847324</v>
      </c>
      <c r="J296" s="191"/>
      <c r="K296" s="191"/>
      <c r="L296" s="191"/>
      <c r="M296" s="191"/>
      <c r="N296" s="191"/>
      <c r="O296" s="191"/>
      <c r="P296" s="191"/>
      <c r="Q296" s="191"/>
      <c r="R296" s="191"/>
      <c r="S296" s="191"/>
      <c r="T296" s="191"/>
      <c r="U296" s="191"/>
      <c r="V296" s="191"/>
      <c r="W296" s="191"/>
      <c r="X296" s="191"/>
      <c r="Y296" s="191"/>
      <c r="Z296" s="191"/>
      <c r="AA296" s="191"/>
      <c r="AB296" s="191"/>
      <c r="AC296" s="191"/>
      <c r="AD296" s="191"/>
      <c r="AE296" s="191"/>
      <c r="AF296" s="191"/>
      <c r="AG296" s="191"/>
      <c r="AH296" s="191"/>
      <c r="AI296" s="191"/>
      <c r="AJ296" s="191"/>
      <c r="AK296" s="191"/>
      <c r="AL296" s="191"/>
      <c r="AM296" s="191"/>
      <c r="AN296" s="191"/>
      <c r="AO296" s="191"/>
      <c r="AP296" s="191"/>
      <c r="AQ296" s="191"/>
      <c r="AR296" s="191"/>
      <c r="AS296" s="191"/>
      <c r="AT296" s="191"/>
      <c r="AU296" s="191"/>
      <c r="AV296" s="191"/>
      <c r="AW296" s="191"/>
      <c r="AX296" s="191"/>
      <c r="AY296" s="191"/>
      <c r="AZ296" s="191"/>
      <c r="BA296" s="191"/>
      <c r="BB296" s="191"/>
      <c r="BC296" s="191"/>
      <c r="BD296" s="191"/>
      <c r="BE296" s="191"/>
      <c r="BF296" s="191"/>
      <c r="BG296" s="191"/>
    </row>
    <row r="297" spans="1:59">
      <c r="A297" s="985"/>
      <c r="B297" s="1021" t="s">
        <v>1094</v>
      </c>
      <c r="C297" s="1021">
        <v>0.48</v>
      </c>
      <c r="D297" s="1021"/>
      <c r="E297" s="1017">
        <f t="shared" si="20"/>
        <v>2171.0100000000011</v>
      </c>
      <c r="F297" s="1018">
        <f t="shared" si="18"/>
        <v>2004.9899999999989</v>
      </c>
      <c r="G297" s="1018">
        <f t="shared" si="19"/>
        <v>2005.4699999999989</v>
      </c>
      <c r="H297" s="1019"/>
      <c r="I297" s="1017">
        <f t="shared" si="21"/>
        <v>16.880878737424606</v>
      </c>
      <c r="J297" s="191"/>
      <c r="K297" s="191"/>
      <c r="L297" s="191"/>
      <c r="M297" s="191"/>
      <c r="N297" s="191"/>
      <c r="O297" s="191"/>
      <c r="P297" s="191"/>
      <c r="Q297" s="191"/>
      <c r="R297" s="191"/>
      <c r="S297" s="191"/>
      <c r="T297" s="191"/>
      <c r="U297" s="191"/>
      <c r="V297" s="191"/>
      <c r="W297" s="191"/>
      <c r="X297" s="191"/>
      <c r="Y297" s="191"/>
      <c r="Z297" s="191"/>
      <c r="AA297" s="191"/>
      <c r="AB297" s="191"/>
      <c r="AC297" s="191"/>
      <c r="AD297" s="191"/>
      <c r="AE297" s="191"/>
      <c r="AF297" s="191"/>
      <c r="AG297" s="191"/>
      <c r="AH297" s="191"/>
      <c r="AI297" s="191"/>
      <c r="AJ297" s="191"/>
      <c r="AK297" s="191"/>
      <c r="AL297" s="191"/>
      <c r="AM297" s="191"/>
      <c r="AN297" s="191"/>
      <c r="AO297" s="191"/>
      <c r="AP297" s="191"/>
      <c r="AQ297" s="191"/>
      <c r="AR297" s="191"/>
      <c r="AS297" s="191"/>
      <c r="AT297" s="191"/>
      <c r="AU297" s="191"/>
      <c r="AV297" s="191"/>
      <c r="AW297" s="191"/>
      <c r="AX297" s="191"/>
      <c r="AY297" s="191"/>
      <c r="AZ297" s="191"/>
      <c r="BA297" s="191"/>
      <c r="BB297" s="191"/>
      <c r="BC297" s="191"/>
      <c r="BD297" s="191"/>
      <c r="BE297" s="191"/>
      <c r="BF297" s="191"/>
      <c r="BG297" s="191"/>
    </row>
    <row r="298" spans="1:59">
      <c r="A298" s="985">
        <v>188</v>
      </c>
      <c r="B298" s="1021" t="s">
        <v>1090</v>
      </c>
      <c r="C298" s="1021">
        <v>11.56</v>
      </c>
      <c r="D298" s="1021"/>
      <c r="E298" s="1017">
        <f t="shared" si="20"/>
        <v>2182.5700000000011</v>
      </c>
      <c r="F298" s="1018">
        <f t="shared" si="18"/>
        <v>1993.4299999999989</v>
      </c>
      <c r="G298" s="1018">
        <f t="shared" si="19"/>
        <v>2004.9899999999989</v>
      </c>
      <c r="H298" s="1019"/>
      <c r="I298" s="1017">
        <f t="shared" si="21"/>
        <v>16.970873553003347</v>
      </c>
      <c r="J298" s="191"/>
      <c r="K298" s="191"/>
      <c r="L298" s="191"/>
      <c r="M298" s="191"/>
      <c r="N298" s="191"/>
      <c r="O298" s="191"/>
      <c r="P298" s="191"/>
      <c r="Q298" s="191"/>
      <c r="R298" s="191"/>
      <c r="S298" s="191"/>
      <c r="T298" s="191"/>
      <c r="U298" s="191"/>
      <c r="V298" s="191"/>
      <c r="W298" s="191"/>
      <c r="X298" s="191"/>
      <c r="Y298" s="191"/>
      <c r="Z298" s="191"/>
      <c r="AA298" s="191"/>
      <c r="AB298" s="191"/>
      <c r="AC298" s="191"/>
      <c r="AD298" s="191"/>
      <c r="AE298" s="191"/>
      <c r="AF298" s="191"/>
      <c r="AG298" s="191"/>
      <c r="AH298" s="191"/>
      <c r="AI298" s="191"/>
      <c r="AJ298" s="191"/>
      <c r="AK298" s="191"/>
      <c r="AL298" s="191"/>
      <c r="AM298" s="191"/>
      <c r="AN298" s="191"/>
      <c r="AO298" s="191"/>
      <c r="AP298" s="191"/>
      <c r="AQ298" s="191"/>
      <c r="AR298" s="191"/>
      <c r="AS298" s="191"/>
      <c r="AT298" s="191"/>
      <c r="AU298" s="191"/>
      <c r="AV298" s="191"/>
      <c r="AW298" s="191"/>
      <c r="AX298" s="191"/>
      <c r="AY298" s="191"/>
      <c r="AZ298" s="191"/>
      <c r="BA298" s="191"/>
      <c r="BB298" s="191"/>
      <c r="BC298" s="191"/>
      <c r="BD298" s="191"/>
      <c r="BE298" s="191"/>
      <c r="BF298" s="191"/>
      <c r="BG298" s="191"/>
    </row>
    <row r="299" spans="1:59">
      <c r="A299" s="985">
        <v>189</v>
      </c>
      <c r="B299" s="1021" t="s">
        <v>1090</v>
      </c>
      <c r="C299" s="1021">
        <v>11.43</v>
      </c>
      <c r="D299" s="1021"/>
      <c r="E299" s="1017">
        <f t="shared" si="20"/>
        <v>2194.0000000000009</v>
      </c>
      <c r="F299" s="1018">
        <f t="shared" si="18"/>
        <v>1981.9999999999991</v>
      </c>
      <c r="G299" s="1018">
        <f t="shared" si="19"/>
        <v>1993.4299999999989</v>
      </c>
      <c r="H299" s="1019"/>
      <c r="I299" s="1017">
        <f t="shared" si="21"/>
        <v>17.059856316157759</v>
      </c>
      <c r="J299" s="191"/>
      <c r="K299" s="191"/>
      <c r="L299" s="191"/>
      <c r="M299" s="191"/>
      <c r="N299" s="191"/>
      <c r="O299" s="191"/>
      <c r="P299" s="191"/>
      <c r="Q299" s="191"/>
      <c r="R299" s="191"/>
      <c r="S299" s="191"/>
      <c r="T299" s="191"/>
      <c r="U299" s="191"/>
      <c r="V299" s="191"/>
      <c r="W299" s="191"/>
      <c r="X299" s="191"/>
      <c r="Y299" s="191"/>
      <c r="Z299" s="191"/>
      <c r="AA299" s="191"/>
      <c r="AB299" s="191"/>
      <c r="AC299" s="191"/>
      <c r="AD299" s="191"/>
      <c r="AE299" s="191"/>
      <c r="AF299" s="191"/>
      <c r="AG299" s="191"/>
      <c r="AH299" s="191"/>
      <c r="AI299" s="191"/>
      <c r="AJ299" s="191"/>
      <c r="AK299" s="191"/>
      <c r="AL299" s="191"/>
      <c r="AM299" s="191"/>
      <c r="AN299" s="191"/>
      <c r="AO299" s="191"/>
      <c r="AP299" s="191"/>
      <c r="AQ299" s="191"/>
      <c r="AR299" s="191"/>
      <c r="AS299" s="191"/>
      <c r="AT299" s="191"/>
      <c r="AU299" s="191"/>
      <c r="AV299" s="191"/>
      <c r="AW299" s="191"/>
      <c r="AX299" s="191"/>
      <c r="AY299" s="191"/>
      <c r="AZ299" s="191"/>
      <c r="BA299" s="191"/>
      <c r="BB299" s="191"/>
      <c r="BC299" s="191"/>
      <c r="BD299" s="191"/>
      <c r="BE299" s="191"/>
      <c r="BF299" s="191"/>
      <c r="BG299" s="191"/>
    </row>
    <row r="300" spans="1:59">
      <c r="A300" s="985">
        <v>190</v>
      </c>
      <c r="B300" s="1021" t="s">
        <v>1090</v>
      </c>
      <c r="C300" s="1021">
        <v>11.54</v>
      </c>
      <c r="D300" s="1021"/>
      <c r="E300" s="1017">
        <f t="shared" si="20"/>
        <v>2205.5400000000009</v>
      </c>
      <c r="F300" s="1018">
        <f t="shared" si="18"/>
        <v>1970.4599999999991</v>
      </c>
      <c r="G300" s="1018">
        <f t="shared" si="19"/>
        <v>1981.9999999999991</v>
      </c>
      <c r="H300" s="1019"/>
      <c r="I300" s="1017">
        <f t="shared" si="21"/>
        <v>17.149695431363526</v>
      </c>
      <c r="J300" s="191"/>
      <c r="K300" s="191"/>
      <c r="L300" s="191"/>
      <c r="M300" s="191"/>
      <c r="N300" s="191"/>
      <c r="O300" s="191"/>
      <c r="P300" s="191"/>
      <c r="Q300" s="191"/>
      <c r="R300" s="191"/>
      <c r="S300" s="191"/>
      <c r="T300" s="191"/>
      <c r="U300" s="191"/>
      <c r="V300" s="191"/>
      <c r="W300" s="191"/>
      <c r="X300" s="191"/>
      <c r="Y300" s="191"/>
      <c r="Z300" s="191"/>
      <c r="AA300" s="191"/>
      <c r="AB300" s="191"/>
      <c r="AC300" s="191"/>
      <c r="AD300" s="191"/>
      <c r="AE300" s="191"/>
      <c r="AF300" s="191"/>
      <c r="AG300" s="191"/>
      <c r="AH300" s="191"/>
      <c r="AI300" s="191"/>
      <c r="AJ300" s="191"/>
      <c r="AK300" s="191"/>
      <c r="AL300" s="191"/>
      <c r="AM300" s="191"/>
      <c r="AN300" s="191"/>
      <c r="AO300" s="191"/>
      <c r="AP300" s="191"/>
      <c r="AQ300" s="191"/>
      <c r="AR300" s="191"/>
      <c r="AS300" s="191"/>
      <c r="AT300" s="191"/>
      <c r="AU300" s="191"/>
      <c r="AV300" s="191"/>
      <c r="AW300" s="191"/>
      <c r="AX300" s="191"/>
      <c r="AY300" s="191"/>
      <c r="AZ300" s="191"/>
      <c r="BA300" s="191"/>
      <c r="BB300" s="191"/>
      <c r="BC300" s="191"/>
      <c r="BD300" s="191"/>
      <c r="BE300" s="191"/>
      <c r="BF300" s="191"/>
      <c r="BG300" s="191"/>
    </row>
    <row r="301" spans="1:59">
      <c r="A301" s="985"/>
      <c r="B301" s="1021" t="s">
        <v>1093</v>
      </c>
      <c r="C301" s="1021">
        <v>0.46</v>
      </c>
      <c r="D301" s="1021"/>
      <c r="E301" s="1017">
        <f t="shared" si="20"/>
        <v>2206.0000000000009</v>
      </c>
      <c r="F301" s="1018">
        <f t="shared" si="18"/>
        <v>1969.9999999999991</v>
      </c>
      <c r="G301" s="1018">
        <f t="shared" si="19"/>
        <v>1970.4599999999991</v>
      </c>
      <c r="H301" s="1019"/>
      <c r="I301" s="1017">
        <f t="shared" si="21"/>
        <v>17.153276539941917</v>
      </c>
      <c r="J301" s="191"/>
      <c r="K301" s="191"/>
      <c r="L301" s="191"/>
      <c r="M301" s="191"/>
      <c r="N301" s="191"/>
      <c r="O301" s="191"/>
      <c r="P301" s="191"/>
      <c r="Q301" s="191"/>
      <c r="R301" s="191"/>
      <c r="S301" s="191"/>
      <c r="T301" s="191"/>
      <c r="U301" s="191"/>
      <c r="V301" s="191"/>
      <c r="W301" s="191"/>
      <c r="X301" s="191"/>
      <c r="Y301" s="191"/>
      <c r="Z301" s="191"/>
      <c r="AA301" s="191"/>
      <c r="AB301" s="191"/>
      <c r="AC301" s="191"/>
      <c r="AD301" s="191"/>
      <c r="AE301" s="191"/>
      <c r="AF301" s="191"/>
      <c r="AG301" s="191"/>
      <c r="AH301" s="191"/>
      <c r="AI301" s="191"/>
      <c r="AJ301" s="191"/>
      <c r="AK301" s="191"/>
      <c r="AL301" s="191"/>
      <c r="AM301" s="191"/>
      <c r="AN301" s="191"/>
      <c r="AO301" s="191"/>
      <c r="AP301" s="191"/>
      <c r="AQ301" s="191"/>
      <c r="AR301" s="191"/>
      <c r="AS301" s="191"/>
      <c r="AT301" s="191"/>
      <c r="AU301" s="191"/>
      <c r="AV301" s="191"/>
      <c r="AW301" s="191"/>
      <c r="AX301" s="191"/>
      <c r="AY301" s="191"/>
      <c r="AZ301" s="191"/>
      <c r="BA301" s="191"/>
      <c r="BB301" s="191"/>
      <c r="BC301" s="191"/>
      <c r="BD301" s="191"/>
      <c r="BE301" s="191"/>
      <c r="BF301" s="191"/>
      <c r="BG301" s="191"/>
    </row>
    <row r="302" spans="1:59">
      <c r="A302" s="985">
        <v>191</v>
      </c>
      <c r="B302" s="1021" t="s">
        <v>1090</v>
      </c>
      <c r="C302" s="1021">
        <v>11.48</v>
      </c>
      <c r="D302" s="1021"/>
      <c r="E302" s="1017">
        <f t="shared" si="20"/>
        <v>2217.4800000000009</v>
      </c>
      <c r="F302" s="1018">
        <f t="shared" si="18"/>
        <v>1958.5199999999991</v>
      </c>
      <c r="G302" s="1018">
        <f t="shared" si="19"/>
        <v>1969.9999999999991</v>
      </c>
      <c r="H302" s="1019"/>
      <c r="I302" s="1017">
        <f t="shared" si="21"/>
        <v>17.242648554028762</v>
      </c>
      <c r="J302" s="191"/>
      <c r="K302" s="191"/>
      <c r="L302" s="191"/>
      <c r="M302" s="191"/>
      <c r="N302" s="191"/>
      <c r="O302" s="191"/>
      <c r="P302" s="191"/>
      <c r="Q302" s="191"/>
      <c r="R302" s="191"/>
      <c r="S302" s="191"/>
      <c r="T302" s="191"/>
      <c r="U302" s="191"/>
      <c r="V302" s="191"/>
      <c r="W302" s="191"/>
      <c r="X302" s="191"/>
      <c r="Y302" s="191"/>
      <c r="Z302" s="191"/>
      <c r="AA302" s="191"/>
      <c r="AB302" s="191"/>
      <c r="AC302" s="191"/>
      <c r="AD302" s="191"/>
      <c r="AE302" s="191"/>
      <c r="AF302" s="191"/>
      <c r="AG302" s="191"/>
      <c r="AH302" s="191"/>
      <c r="AI302" s="191"/>
      <c r="AJ302" s="191"/>
      <c r="AK302" s="191"/>
      <c r="AL302" s="191"/>
      <c r="AM302" s="191"/>
      <c r="AN302" s="191"/>
      <c r="AO302" s="191"/>
      <c r="AP302" s="191"/>
      <c r="AQ302" s="191"/>
      <c r="AR302" s="191"/>
      <c r="AS302" s="191"/>
      <c r="AT302" s="191"/>
      <c r="AU302" s="191"/>
      <c r="AV302" s="191"/>
      <c r="AW302" s="191"/>
      <c r="AX302" s="191"/>
      <c r="AY302" s="191"/>
      <c r="AZ302" s="191"/>
      <c r="BA302" s="191"/>
      <c r="BB302" s="191"/>
      <c r="BC302" s="191"/>
      <c r="BD302" s="191"/>
      <c r="BE302" s="191"/>
      <c r="BF302" s="191"/>
      <c r="BG302" s="191"/>
    </row>
    <row r="303" spans="1:59">
      <c r="A303" s="985">
        <v>192</v>
      </c>
      <c r="B303" s="1021" t="s">
        <v>1090</v>
      </c>
      <c r="C303" s="1021">
        <v>11.44</v>
      </c>
      <c r="D303" s="1021"/>
      <c r="E303" s="1017">
        <f t="shared" si="20"/>
        <v>2228.920000000001</v>
      </c>
      <c r="F303" s="1018">
        <f t="shared" si="18"/>
        <v>1947.079999999999</v>
      </c>
      <c r="G303" s="1018">
        <f t="shared" si="19"/>
        <v>1958.5199999999991</v>
      </c>
      <c r="H303" s="1019"/>
      <c r="I303" s="1017">
        <f t="shared" si="21"/>
        <v>17.331709167369659</v>
      </c>
      <c r="J303" s="191"/>
      <c r="K303" s="191"/>
      <c r="L303" s="191"/>
      <c r="M303" s="191"/>
      <c r="N303" s="191"/>
      <c r="O303" s="191"/>
      <c r="P303" s="191"/>
      <c r="Q303" s="191"/>
      <c r="R303" s="191"/>
      <c r="S303" s="191"/>
      <c r="T303" s="191"/>
      <c r="U303" s="191"/>
      <c r="V303" s="191"/>
      <c r="W303" s="191"/>
      <c r="X303" s="191"/>
      <c r="Y303" s="191"/>
      <c r="Z303" s="191"/>
      <c r="AA303" s="191"/>
      <c r="AB303" s="191"/>
      <c r="AC303" s="191"/>
      <c r="AD303" s="191"/>
      <c r="AE303" s="191"/>
      <c r="AF303" s="191"/>
      <c r="AG303" s="191"/>
      <c r="AH303" s="191"/>
      <c r="AI303" s="191"/>
      <c r="AJ303" s="191"/>
      <c r="AK303" s="191"/>
      <c r="AL303" s="191"/>
      <c r="AM303" s="191"/>
      <c r="AN303" s="191"/>
      <c r="AO303" s="191"/>
      <c r="AP303" s="191"/>
      <c r="AQ303" s="191"/>
      <c r="AR303" s="191"/>
      <c r="AS303" s="191"/>
      <c r="AT303" s="191"/>
      <c r="AU303" s="191"/>
      <c r="AV303" s="191"/>
      <c r="AW303" s="191"/>
      <c r="AX303" s="191"/>
      <c r="AY303" s="191"/>
      <c r="AZ303" s="191"/>
      <c r="BA303" s="191"/>
      <c r="BB303" s="191"/>
      <c r="BC303" s="191"/>
      <c r="BD303" s="191"/>
      <c r="BE303" s="191"/>
      <c r="BF303" s="191"/>
      <c r="BG303" s="191"/>
    </row>
    <row r="304" spans="1:59">
      <c r="A304" s="985">
        <v>193</v>
      </c>
      <c r="B304" s="1021" t="s">
        <v>1090</v>
      </c>
      <c r="C304" s="1021">
        <v>11.54</v>
      </c>
      <c r="D304" s="1021"/>
      <c r="E304" s="1017">
        <f t="shared" si="20"/>
        <v>2240.4600000000009</v>
      </c>
      <c r="F304" s="1018">
        <f t="shared" si="18"/>
        <v>1935.5399999999991</v>
      </c>
      <c r="G304" s="1018">
        <f t="shared" si="19"/>
        <v>1947.079999999999</v>
      </c>
      <c r="H304" s="1019"/>
      <c r="I304" s="1017">
        <f t="shared" si="21"/>
        <v>17.421548282575426</v>
      </c>
      <c r="J304" s="191"/>
      <c r="K304" s="191"/>
      <c r="L304" s="191"/>
      <c r="M304" s="191"/>
      <c r="N304" s="191"/>
      <c r="O304" s="191"/>
      <c r="P304" s="191"/>
      <c r="Q304" s="191"/>
      <c r="R304" s="191"/>
      <c r="S304" s="191"/>
      <c r="T304" s="191"/>
      <c r="U304" s="191"/>
      <c r="V304" s="191"/>
      <c r="W304" s="191"/>
      <c r="X304" s="191"/>
      <c r="Y304" s="191"/>
      <c r="Z304" s="191"/>
      <c r="AA304" s="191"/>
      <c r="AB304" s="191"/>
      <c r="AC304" s="191"/>
      <c r="AD304" s="191"/>
      <c r="AE304" s="191"/>
      <c r="AF304" s="191"/>
      <c r="AG304" s="191"/>
      <c r="AH304" s="191"/>
      <c r="AI304" s="191"/>
      <c r="AJ304" s="191"/>
      <c r="AK304" s="191"/>
      <c r="AL304" s="191"/>
      <c r="AM304" s="191"/>
      <c r="AN304" s="191"/>
      <c r="AO304" s="191"/>
      <c r="AP304" s="191"/>
      <c r="AQ304" s="191"/>
      <c r="AR304" s="191"/>
      <c r="AS304" s="191"/>
      <c r="AT304" s="191"/>
      <c r="AU304" s="191"/>
      <c r="AV304" s="191"/>
      <c r="AW304" s="191"/>
      <c r="AX304" s="191"/>
      <c r="AY304" s="191"/>
      <c r="AZ304" s="191"/>
      <c r="BA304" s="191"/>
      <c r="BB304" s="191"/>
      <c r="BC304" s="191"/>
      <c r="BD304" s="191"/>
      <c r="BE304" s="191"/>
      <c r="BF304" s="191"/>
      <c r="BG304" s="191"/>
    </row>
    <row r="305" spans="1:59">
      <c r="A305" s="985"/>
      <c r="B305" s="1021" t="s">
        <v>1094</v>
      </c>
      <c r="C305" s="1021">
        <v>0.48</v>
      </c>
      <c r="D305" s="1021"/>
      <c r="E305" s="1017">
        <f t="shared" si="20"/>
        <v>2240.940000000001</v>
      </c>
      <c r="F305" s="1018">
        <f t="shared" si="18"/>
        <v>1935.059999999999</v>
      </c>
      <c r="G305" s="1018">
        <f t="shared" si="19"/>
        <v>1935.5399999999991</v>
      </c>
      <c r="H305" s="1019"/>
      <c r="I305" s="1017">
        <f t="shared" si="21"/>
        <v>17.425285091526792</v>
      </c>
      <c r="J305" s="191"/>
      <c r="K305" s="191"/>
      <c r="L305" s="191"/>
      <c r="M305" s="191"/>
      <c r="N305" s="191"/>
      <c r="O305" s="191"/>
      <c r="P305" s="191"/>
      <c r="Q305" s="191"/>
      <c r="R305" s="191"/>
      <c r="S305" s="191"/>
      <c r="T305" s="191"/>
      <c r="U305" s="191"/>
      <c r="V305" s="191"/>
      <c r="W305" s="191"/>
      <c r="X305" s="191"/>
      <c r="Y305" s="191"/>
      <c r="Z305" s="191"/>
      <c r="AA305" s="191"/>
      <c r="AB305" s="191"/>
      <c r="AC305" s="191"/>
      <c r="AD305" s="191"/>
      <c r="AE305" s="191"/>
      <c r="AF305" s="191"/>
      <c r="AG305" s="191"/>
      <c r="AH305" s="191"/>
      <c r="AI305" s="191"/>
      <c r="AJ305" s="191"/>
      <c r="AK305" s="191"/>
      <c r="AL305" s="191"/>
      <c r="AM305" s="191"/>
      <c r="AN305" s="191"/>
      <c r="AO305" s="191"/>
      <c r="AP305" s="191"/>
      <c r="AQ305" s="191"/>
      <c r="AR305" s="191"/>
      <c r="AS305" s="191"/>
      <c r="AT305" s="191"/>
      <c r="AU305" s="191"/>
      <c r="AV305" s="191"/>
      <c r="AW305" s="191"/>
      <c r="AX305" s="191"/>
      <c r="AY305" s="191"/>
      <c r="AZ305" s="191"/>
      <c r="BA305" s="191"/>
      <c r="BB305" s="191"/>
      <c r="BC305" s="191"/>
      <c r="BD305" s="191"/>
      <c r="BE305" s="191"/>
      <c r="BF305" s="191"/>
      <c r="BG305" s="191"/>
    </row>
    <row r="306" spans="1:59">
      <c r="A306" s="985">
        <v>194</v>
      </c>
      <c r="B306" s="1021" t="s">
        <v>1090</v>
      </c>
      <c r="C306" s="1021">
        <v>11.43</v>
      </c>
      <c r="D306" s="1021"/>
      <c r="E306" s="1017">
        <f t="shared" si="20"/>
        <v>2252.3700000000008</v>
      </c>
      <c r="F306" s="1018">
        <f t="shared" si="18"/>
        <v>1923.6299999999992</v>
      </c>
      <c r="G306" s="1018">
        <f t="shared" si="19"/>
        <v>1935.059999999999</v>
      </c>
      <c r="H306" s="1019"/>
      <c r="I306" s="1017">
        <f t="shared" si="21"/>
        <v>17.514267854681204</v>
      </c>
      <c r="J306" s="191"/>
      <c r="K306" s="191"/>
      <c r="L306" s="191"/>
      <c r="M306" s="191"/>
      <c r="N306" s="191"/>
      <c r="O306" s="191"/>
      <c r="P306" s="191"/>
      <c r="Q306" s="191"/>
      <c r="R306" s="191"/>
      <c r="S306" s="191"/>
      <c r="T306" s="191"/>
      <c r="U306" s="191"/>
      <c r="V306" s="191"/>
      <c r="W306" s="191"/>
      <c r="X306" s="191"/>
      <c r="Y306" s="191"/>
      <c r="Z306" s="191"/>
      <c r="AA306" s="191"/>
      <c r="AB306" s="191"/>
      <c r="AC306" s="191"/>
      <c r="AD306" s="191"/>
      <c r="AE306" s="191"/>
      <c r="AF306" s="191"/>
      <c r="AG306" s="191"/>
      <c r="AH306" s="191"/>
      <c r="AI306" s="191"/>
      <c r="AJ306" s="191"/>
      <c r="AK306" s="191"/>
      <c r="AL306" s="191"/>
      <c r="AM306" s="191"/>
      <c r="AN306" s="191"/>
      <c r="AO306" s="191"/>
      <c r="AP306" s="191"/>
      <c r="AQ306" s="191"/>
      <c r="AR306" s="191"/>
      <c r="AS306" s="191"/>
      <c r="AT306" s="191"/>
      <c r="AU306" s="191"/>
      <c r="AV306" s="191"/>
      <c r="AW306" s="191"/>
      <c r="AX306" s="191"/>
      <c r="AY306" s="191"/>
      <c r="AZ306" s="191"/>
      <c r="BA306" s="191"/>
      <c r="BB306" s="191"/>
      <c r="BC306" s="191"/>
      <c r="BD306" s="191"/>
      <c r="BE306" s="191"/>
      <c r="BF306" s="191"/>
      <c r="BG306" s="191"/>
    </row>
    <row r="307" spans="1:59">
      <c r="A307" s="985">
        <v>195</v>
      </c>
      <c r="B307" s="1021" t="s">
        <v>1090</v>
      </c>
      <c r="C307" s="1021">
        <v>11.54</v>
      </c>
      <c r="D307" s="1021"/>
      <c r="E307" s="1017">
        <f t="shared" si="20"/>
        <v>2263.9100000000008</v>
      </c>
      <c r="F307" s="1018">
        <f t="shared" ref="F307:F327" si="22">IF(E307="","",$G$41-E307)</f>
        <v>1912.0899999999992</v>
      </c>
      <c r="G307" s="1018">
        <f t="shared" ref="G307:G327" si="23">IF(E307="","",$G$41-E306)</f>
        <v>1923.6299999999992</v>
      </c>
      <c r="H307" s="1019"/>
      <c r="I307" s="1017">
        <f t="shared" si="21"/>
        <v>17.604106969886971</v>
      </c>
      <c r="J307" s="191"/>
      <c r="K307" s="191"/>
      <c r="L307" s="191"/>
      <c r="M307" s="191"/>
      <c r="N307" s="191"/>
      <c r="O307" s="191"/>
      <c r="P307" s="191"/>
      <c r="Q307" s="191"/>
      <c r="R307" s="191"/>
      <c r="S307" s="191"/>
      <c r="T307" s="191"/>
      <c r="U307" s="191"/>
      <c r="V307" s="191"/>
      <c r="W307" s="191"/>
      <c r="X307" s="191"/>
      <c r="Y307" s="191"/>
      <c r="Z307" s="191"/>
      <c r="AA307" s="191"/>
      <c r="AB307" s="191"/>
      <c r="AC307" s="191"/>
      <c r="AD307" s="191"/>
      <c r="AE307" s="191"/>
      <c r="AF307" s="191"/>
      <c r="AG307" s="191"/>
      <c r="AH307" s="191"/>
      <c r="AI307" s="191"/>
      <c r="AJ307" s="191"/>
      <c r="AK307" s="191"/>
      <c r="AL307" s="191"/>
      <c r="AM307" s="191"/>
      <c r="AN307" s="191"/>
      <c r="AO307" s="191"/>
      <c r="AP307" s="191"/>
      <c r="AQ307" s="191"/>
      <c r="AR307" s="191"/>
      <c r="AS307" s="191"/>
      <c r="AT307" s="191"/>
      <c r="AU307" s="191"/>
      <c r="AV307" s="191"/>
      <c r="AW307" s="191"/>
      <c r="AX307" s="191"/>
      <c r="AY307" s="191"/>
      <c r="AZ307" s="191"/>
      <c r="BA307" s="191"/>
      <c r="BB307" s="191"/>
      <c r="BC307" s="191"/>
      <c r="BD307" s="191"/>
      <c r="BE307" s="191"/>
      <c r="BF307" s="191"/>
      <c r="BG307" s="191"/>
    </row>
    <row r="308" spans="1:59">
      <c r="A308" s="985">
        <v>196</v>
      </c>
      <c r="B308" s="1021" t="s">
        <v>1090</v>
      </c>
      <c r="C308" s="1021">
        <v>11.09</v>
      </c>
      <c r="D308" s="1021"/>
      <c r="E308" s="1017">
        <f t="shared" si="20"/>
        <v>2275.0000000000009</v>
      </c>
      <c r="F308" s="1018">
        <f t="shared" si="22"/>
        <v>1900.9999999999991</v>
      </c>
      <c r="G308" s="1018">
        <f t="shared" si="23"/>
        <v>1912.0899999999992</v>
      </c>
      <c r="H308" s="1019"/>
      <c r="I308" s="1017">
        <f t="shared" si="21"/>
        <v>17.690442826700831</v>
      </c>
      <c r="J308" s="191"/>
      <c r="K308" s="191"/>
      <c r="L308" s="191"/>
      <c r="M308" s="191"/>
      <c r="N308" s="191"/>
      <c r="O308" s="191"/>
      <c r="P308" s="191"/>
      <c r="Q308" s="191"/>
      <c r="R308" s="191"/>
      <c r="S308" s="191"/>
      <c r="T308" s="191"/>
      <c r="U308" s="191"/>
      <c r="V308" s="191"/>
      <c r="W308" s="191"/>
      <c r="X308" s="191"/>
      <c r="Y308" s="191"/>
      <c r="Z308" s="191"/>
      <c r="AA308" s="191"/>
      <c r="AB308" s="191"/>
      <c r="AC308" s="191"/>
      <c r="AD308" s="191"/>
      <c r="AE308" s="191"/>
      <c r="AF308" s="191"/>
      <c r="AG308" s="191"/>
      <c r="AH308" s="191"/>
      <c r="AI308" s="191"/>
      <c r="AJ308" s="191"/>
      <c r="AK308" s="191"/>
      <c r="AL308" s="191"/>
      <c r="AM308" s="191"/>
      <c r="AN308" s="191"/>
      <c r="AO308" s="191"/>
      <c r="AP308" s="191"/>
      <c r="AQ308" s="191"/>
      <c r="AR308" s="191"/>
      <c r="AS308" s="191"/>
      <c r="AT308" s="191"/>
      <c r="AU308" s="191"/>
      <c r="AV308" s="191"/>
      <c r="AW308" s="191"/>
      <c r="AX308" s="191"/>
      <c r="AY308" s="191"/>
      <c r="AZ308" s="191"/>
      <c r="BA308" s="191"/>
      <c r="BB308" s="191"/>
      <c r="BC308" s="191"/>
      <c r="BD308" s="191"/>
      <c r="BE308" s="191"/>
      <c r="BF308" s="191"/>
      <c r="BG308" s="191"/>
    </row>
    <row r="309" spans="1:59">
      <c r="A309" s="985"/>
      <c r="B309" s="1021" t="s">
        <v>1093</v>
      </c>
      <c r="C309" s="1021">
        <v>0.46</v>
      </c>
      <c r="D309" s="1021"/>
      <c r="E309" s="1017">
        <f t="shared" si="20"/>
        <v>2275.4600000000009</v>
      </c>
      <c r="F309" s="1018">
        <f t="shared" si="22"/>
        <v>1900.5399999999991</v>
      </c>
      <c r="G309" s="1018">
        <f t="shared" si="23"/>
        <v>1900.9999999999991</v>
      </c>
      <c r="H309" s="1019"/>
      <c r="I309" s="1017">
        <f t="shared" si="21"/>
        <v>17.694023935279223</v>
      </c>
      <c r="J309" s="191"/>
      <c r="K309" s="191"/>
      <c r="L309" s="191"/>
      <c r="M309" s="191"/>
      <c r="N309" s="191"/>
      <c r="O309" s="191"/>
      <c r="P309" s="191"/>
      <c r="Q309" s="191"/>
      <c r="R309" s="191"/>
      <c r="S309" s="191"/>
      <c r="T309" s="191"/>
      <c r="U309" s="191"/>
      <c r="V309" s="191"/>
      <c r="W309" s="191"/>
      <c r="X309" s="191"/>
      <c r="Y309" s="191"/>
      <c r="Z309" s="191"/>
      <c r="AA309" s="191"/>
      <c r="AB309" s="191"/>
      <c r="AC309" s="191"/>
      <c r="AD309" s="191"/>
      <c r="AE309" s="191"/>
      <c r="AF309" s="191"/>
      <c r="AG309" s="191"/>
      <c r="AH309" s="191"/>
      <c r="AI309" s="191"/>
      <c r="AJ309" s="191"/>
      <c r="AK309" s="191"/>
      <c r="AL309" s="191"/>
      <c r="AM309" s="191"/>
      <c r="AN309" s="191"/>
      <c r="AO309" s="191"/>
      <c r="AP309" s="191"/>
      <c r="AQ309" s="191"/>
      <c r="AR309" s="191"/>
      <c r="AS309" s="191"/>
      <c r="AT309" s="191"/>
      <c r="AU309" s="191"/>
      <c r="AV309" s="191"/>
      <c r="AW309" s="191"/>
      <c r="AX309" s="191"/>
      <c r="AY309" s="191"/>
      <c r="AZ309" s="191"/>
      <c r="BA309" s="191"/>
      <c r="BB309" s="191"/>
      <c r="BC309" s="191"/>
      <c r="BD309" s="191"/>
      <c r="BE309" s="191"/>
      <c r="BF309" s="191"/>
      <c r="BG309" s="191"/>
    </row>
    <row r="310" spans="1:59">
      <c r="A310" s="985">
        <v>197</v>
      </c>
      <c r="B310" s="1021" t="s">
        <v>1090</v>
      </c>
      <c r="C310" s="1021">
        <v>11.54</v>
      </c>
      <c r="D310" s="1021"/>
      <c r="E310" s="1017">
        <f t="shared" si="20"/>
        <v>2287.0000000000009</v>
      </c>
      <c r="F310" s="1018">
        <f t="shared" si="22"/>
        <v>1888.9999999999991</v>
      </c>
      <c r="G310" s="1018">
        <f t="shared" si="23"/>
        <v>1900.5399999999991</v>
      </c>
      <c r="H310" s="1019"/>
      <c r="I310" s="1017">
        <f t="shared" si="21"/>
        <v>17.783863050484989</v>
      </c>
      <c r="J310" s="191"/>
      <c r="K310" s="191"/>
      <c r="L310" s="191"/>
      <c r="M310" s="191"/>
      <c r="N310" s="191"/>
      <c r="O310" s="191"/>
      <c r="P310" s="191"/>
      <c r="Q310" s="191"/>
      <c r="R310" s="191"/>
      <c r="S310" s="191"/>
      <c r="T310" s="191"/>
      <c r="U310" s="191"/>
      <c r="V310" s="191"/>
      <c r="W310" s="191"/>
      <c r="X310" s="191"/>
      <c r="Y310" s="191"/>
      <c r="Z310" s="191"/>
      <c r="AA310" s="191"/>
      <c r="AB310" s="191"/>
      <c r="AC310" s="191"/>
      <c r="AD310" s="191"/>
      <c r="AE310" s="191"/>
      <c r="AF310" s="191"/>
      <c r="AG310" s="191"/>
      <c r="AH310" s="191"/>
      <c r="AI310" s="191"/>
      <c r="AJ310" s="191"/>
      <c r="AK310" s="191"/>
      <c r="AL310" s="191"/>
      <c r="AM310" s="191"/>
      <c r="AN310" s="191"/>
      <c r="AO310" s="191"/>
      <c r="AP310" s="191"/>
      <c r="AQ310" s="191"/>
      <c r="AR310" s="191"/>
      <c r="AS310" s="191"/>
      <c r="AT310" s="191"/>
      <c r="AU310" s="191"/>
      <c r="AV310" s="191"/>
      <c r="AW310" s="191"/>
      <c r="AX310" s="191"/>
      <c r="AY310" s="191"/>
      <c r="AZ310" s="191"/>
      <c r="BA310" s="191"/>
      <c r="BB310" s="191"/>
      <c r="BC310" s="191"/>
      <c r="BD310" s="191"/>
      <c r="BE310" s="191"/>
      <c r="BF310" s="191"/>
      <c r="BG310" s="191"/>
    </row>
    <row r="311" spans="1:59">
      <c r="A311" s="985">
        <v>198</v>
      </c>
      <c r="B311" s="1021" t="s">
        <v>1090</v>
      </c>
      <c r="C311" s="1021">
        <v>11.54</v>
      </c>
      <c r="D311" s="1021"/>
      <c r="E311" s="1017">
        <f t="shared" si="20"/>
        <v>2298.5400000000009</v>
      </c>
      <c r="F311" s="1018">
        <f t="shared" si="22"/>
        <v>1877.4599999999991</v>
      </c>
      <c r="G311" s="1018">
        <f t="shared" si="23"/>
        <v>1888.9999999999991</v>
      </c>
      <c r="H311" s="1019"/>
      <c r="I311" s="1017">
        <f t="shared" si="21"/>
        <v>17.873702165690755</v>
      </c>
      <c r="J311" s="191"/>
      <c r="K311" s="191"/>
      <c r="L311" s="191"/>
      <c r="M311" s="191"/>
      <c r="N311" s="191"/>
      <c r="O311" s="191"/>
      <c r="P311" s="191"/>
      <c r="Q311" s="191"/>
      <c r="R311" s="191"/>
      <c r="S311" s="191"/>
      <c r="T311" s="191"/>
      <c r="U311" s="191"/>
      <c r="V311" s="191"/>
      <c r="W311" s="191"/>
      <c r="X311" s="191"/>
      <c r="Y311" s="191"/>
      <c r="Z311" s="191"/>
      <c r="AA311" s="191"/>
      <c r="AB311" s="191"/>
      <c r="AC311" s="191"/>
      <c r="AD311" s="191"/>
      <c r="AE311" s="191"/>
      <c r="AF311" s="191"/>
      <c r="AG311" s="191"/>
      <c r="AH311" s="191"/>
      <c r="AI311" s="191"/>
      <c r="AJ311" s="191"/>
      <c r="AK311" s="191"/>
      <c r="AL311" s="191"/>
      <c r="AM311" s="191"/>
      <c r="AN311" s="191"/>
      <c r="AO311" s="191"/>
      <c r="AP311" s="191"/>
      <c r="AQ311" s="191"/>
      <c r="AR311" s="191"/>
      <c r="AS311" s="191"/>
      <c r="AT311" s="191"/>
      <c r="AU311" s="191"/>
      <c r="AV311" s="191"/>
      <c r="AW311" s="191"/>
      <c r="AX311" s="191"/>
      <c r="AY311" s="191"/>
      <c r="AZ311" s="191"/>
      <c r="BA311" s="191"/>
      <c r="BB311" s="191"/>
      <c r="BC311" s="191"/>
      <c r="BD311" s="191"/>
      <c r="BE311" s="191"/>
      <c r="BF311" s="191"/>
      <c r="BG311" s="191"/>
    </row>
    <row r="312" spans="1:59">
      <c r="A312" s="985">
        <v>199</v>
      </c>
      <c r="B312" s="1021" t="s">
        <v>1090</v>
      </c>
      <c r="C312" s="1021">
        <v>10.7</v>
      </c>
      <c r="D312" s="1021"/>
      <c r="E312" s="1017">
        <f t="shared" si="20"/>
        <v>2309.2400000000007</v>
      </c>
      <c r="F312" s="1018">
        <f t="shared" si="22"/>
        <v>1866.7599999999993</v>
      </c>
      <c r="G312" s="1018">
        <f t="shared" si="23"/>
        <v>1877.4599999999991</v>
      </c>
      <c r="H312" s="1019"/>
      <c r="I312" s="1017">
        <f t="shared" si="21"/>
        <v>17.957001865231632</v>
      </c>
      <c r="J312" s="191"/>
      <c r="K312" s="191"/>
      <c r="L312" s="191"/>
      <c r="M312" s="191"/>
      <c r="N312" s="191"/>
      <c r="O312" s="191"/>
      <c r="P312" s="191"/>
      <c r="Q312" s="191"/>
      <c r="R312" s="191"/>
      <c r="S312" s="191"/>
      <c r="T312" s="191"/>
      <c r="U312" s="191"/>
      <c r="V312" s="191"/>
      <c r="W312" s="191"/>
      <c r="X312" s="191"/>
      <c r="Y312" s="191"/>
      <c r="Z312" s="191"/>
      <c r="AA312" s="191"/>
      <c r="AB312" s="191"/>
      <c r="AC312" s="191"/>
      <c r="AD312" s="191"/>
      <c r="AE312" s="191"/>
      <c r="AF312" s="191"/>
      <c r="AG312" s="191"/>
      <c r="AH312" s="191"/>
      <c r="AI312" s="191"/>
      <c r="AJ312" s="191"/>
      <c r="AK312" s="191"/>
      <c r="AL312" s="191"/>
      <c r="AM312" s="191"/>
      <c r="AN312" s="191"/>
      <c r="AO312" s="191"/>
      <c r="AP312" s="191"/>
      <c r="AQ312" s="191"/>
      <c r="AR312" s="191"/>
      <c r="AS312" s="191"/>
      <c r="AT312" s="191"/>
      <c r="AU312" s="191"/>
      <c r="AV312" s="191"/>
      <c r="AW312" s="191"/>
      <c r="AX312" s="191"/>
      <c r="AY312" s="191"/>
      <c r="AZ312" s="191"/>
      <c r="BA312" s="191"/>
      <c r="BB312" s="191"/>
      <c r="BC312" s="191"/>
      <c r="BD312" s="191"/>
      <c r="BE312" s="191"/>
      <c r="BF312" s="191"/>
      <c r="BG312" s="191"/>
    </row>
    <row r="313" spans="1:59">
      <c r="A313" s="985"/>
      <c r="B313" s="1021" t="s">
        <v>1094</v>
      </c>
      <c r="C313" s="1021">
        <v>0.48</v>
      </c>
      <c r="D313" s="1021"/>
      <c r="E313" s="1017">
        <f t="shared" si="20"/>
        <v>2309.7200000000007</v>
      </c>
      <c r="F313" s="1018">
        <f t="shared" si="22"/>
        <v>1866.2799999999993</v>
      </c>
      <c r="G313" s="1018">
        <f t="shared" si="23"/>
        <v>1866.7599999999993</v>
      </c>
      <c r="H313" s="1019"/>
      <c r="I313" s="1017">
        <f t="shared" si="21"/>
        <v>17.960738674182998</v>
      </c>
      <c r="J313" s="191"/>
      <c r="K313" s="191"/>
      <c r="L313" s="191"/>
      <c r="M313" s="191"/>
      <c r="N313" s="191"/>
      <c r="O313" s="191"/>
      <c r="P313" s="191"/>
      <c r="Q313" s="191"/>
      <c r="R313" s="191"/>
      <c r="S313" s="191"/>
      <c r="T313" s="191"/>
      <c r="U313" s="191"/>
      <c r="V313" s="191"/>
      <c r="W313" s="191"/>
      <c r="X313" s="191"/>
      <c r="Y313" s="191"/>
      <c r="Z313" s="191"/>
      <c r="AA313" s="191"/>
      <c r="AB313" s="191"/>
      <c r="AC313" s="191"/>
      <c r="AD313" s="191"/>
      <c r="AE313" s="191"/>
      <c r="AF313" s="191"/>
      <c r="AG313" s="191"/>
      <c r="AH313" s="191"/>
      <c r="AI313" s="191"/>
      <c r="AJ313" s="191"/>
      <c r="AK313" s="191"/>
      <c r="AL313" s="191"/>
      <c r="AM313" s="191"/>
      <c r="AN313" s="191"/>
      <c r="AO313" s="191"/>
      <c r="AP313" s="191"/>
      <c r="AQ313" s="191"/>
      <c r="AR313" s="191"/>
      <c r="AS313" s="191"/>
      <c r="AT313" s="191"/>
      <c r="AU313" s="191"/>
      <c r="AV313" s="191"/>
      <c r="AW313" s="191"/>
      <c r="AX313" s="191"/>
      <c r="AY313" s="191"/>
      <c r="AZ313" s="191"/>
      <c r="BA313" s="191"/>
      <c r="BB313" s="191"/>
      <c r="BC313" s="191"/>
      <c r="BD313" s="191"/>
      <c r="BE313" s="191"/>
      <c r="BF313" s="191"/>
      <c r="BG313" s="191"/>
    </row>
    <row r="314" spans="1:59">
      <c r="A314" s="985">
        <v>200</v>
      </c>
      <c r="B314" s="1021" t="s">
        <v>1090</v>
      </c>
      <c r="C314" s="1021">
        <v>11.54</v>
      </c>
      <c r="D314" s="1021"/>
      <c r="E314" s="1017">
        <f t="shared" si="20"/>
        <v>2321.2600000000007</v>
      </c>
      <c r="F314" s="1018">
        <f t="shared" si="22"/>
        <v>1854.7399999999993</v>
      </c>
      <c r="G314" s="1018">
        <f t="shared" si="23"/>
        <v>1866.2799999999993</v>
      </c>
      <c r="H314" s="1019"/>
      <c r="I314" s="1017">
        <f t="shared" si="21"/>
        <v>18.050577789388765</v>
      </c>
      <c r="J314" s="191"/>
      <c r="K314" s="191"/>
      <c r="L314" s="191"/>
      <c r="M314" s="191"/>
      <c r="N314" s="191"/>
      <c r="O314" s="191"/>
      <c r="P314" s="191"/>
      <c r="Q314" s="191"/>
      <c r="R314" s="191"/>
      <c r="S314" s="191"/>
      <c r="T314" s="191"/>
      <c r="U314" s="191"/>
      <c r="V314" s="191"/>
      <c r="W314" s="191"/>
      <c r="X314" s="191"/>
      <c r="Y314" s="191"/>
      <c r="Z314" s="191"/>
      <c r="AA314" s="191"/>
      <c r="AB314" s="191"/>
      <c r="AC314" s="191"/>
      <c r="AD314" s="191"/>
      <c r="AE314" s="191"/>
      <c r="AF314" s="191"/>
      <c r="AG314" s="191"/>
      <c r="AH314" s="191"/>
      <c r="AI314" s="191"/>
      <c r="AJ314" s="191"/>
      <c r="AK314" s="191"/>
      <c r="AL314" s="191"/>
      <c r="AM314" s="191"/>
      <c r="AN314" s="191"/>
      <c r="AO314" s="191"/>
      <c r="AP314" s="191"/>
      <c r="AQ314" s="191"/>
      <c r="AR314" s="191"/>
      <c r="AS314" s="191"/>
      <c r="AT314" s="191"/>
      <c r="AU314" s="191"/>
      <c r="AV314" s="191"/>
      <c r="AW314" s="191"/>
      <c r="AX314" s="191"/>
      <c r="AY314" s="191"/>
      <c r="AZ314" s="191"/>
      <c r="BA314" s="191"/>
      <c r="BB314" s="191"/>
      <c r="BC314" s="191"/>
      <c r="BD314" s="191"/>
      <c r="BE314" s="191"/>
      <c r="BF314" s="191"/>
      <c r="BG314" s="191"/>
    </row>
    <row r="315" spans="1:59">
      <c r="A315" s="985">
        <v>201</v>
      </c>
      <c r="B315" s="1021" t="s">
        <v>1090</v>
      </c>
      <c r="C315" s="1021">
        <v>11.29</v>
      </c>
      <c r="D315" s="1021"/>
      <c r="E315" s="1017">
        <f t="shared" si="20"/>
        <v>2332.5500000000006</v>
      </c>
      <c r="F315" s="1018">
        <f t="shared" si="22"/>
        <v>1843.4499999999994</v>
      </c>
      <c r="G315" s="1018">
        <f t="shared" si="23"/>
        <v>1854.7399999999993</v>
      </c>
      <c r="H315" s="1019"/>
      <c r="I315" s="1017">
        <f t="shared" si="21"/>
        <v>18.138470649932362</v>
      </c>
      <c r="J315" s="191"/>
      <c r="K315" s="191"/>
      <c r="L315" s="191"/>
      <c r="M315" s="191"/>
      <c r="N315" s="191"/>
      <c r="O315" s="191"/>
      <c r="P315" s="191"/>
      <c r="Q315" s="191"/>
      <c r="R315" s="191"/>
      <c r="S315" s="191"/>
      <c r="T315" s="191"/>
      <c r="U315" s="191"/>
      <c r="V315" s="191"/>
      <c r="W315" s="191"/>
      <c r="X315" s="191"/>
      <c r="Y315" s="191"/>
      <c r="Z315" s="191"/>
      <c r="AA315" s="191"/>
      <c r="AB315" s="191"/>
      <c r="AC315" s="191"/>
      <c r="AD315" s="191"/>
      <c r="AE315" s="191"/>
      <c r="AF315" s="191"/>
      <c r="AG315" s="191"/>
      <c r="AH315" s="191"/>
      <c r="AI315" s="191"/>
      <c r="AJ315" s="191"/>
      <c r="AK315" s="191"/>
      <c r="AL315" s="191"/>
      <c r="AM315" s="191"/>
      <c r="AN315" s="191"/>
      <c r="AO315" s="191"/>
      <c r="AP315" s="191"/>
      <c r="AQ315" s="191"/>
      <c r="AR315" s="191"/>
      <c r="AS315" s="191"/>
      <c r="AT315" s="191"/>
      <c r="AU315" s="191"/>
      <c r="AV315" s="191"/>
      <c r="AW315" s="191"/>
      <c r="AX315" s="191"/>
      <c r="AY315" s="191"/>
      <c r="AZ315" s="191"/>
      <c r="BA315" s="191"/>
      <c r="BB315" s="191"/>
      <c r="BC315" s="191"/>
      <c r="BD315" s="191"/>
      <c r="BE315" s="191"/>
      <c r="BF315" s="191"/>
      <c r="BG315" s="191"/>
    </row>
    <row r="316" spans="1:59">
      <c r="A316" s="985">
        <v>202</v>
      </c>
      <c r="B316" s="1021" t="s">
        <v>1090</v>
      </c>
      <c r="C316" s="1021">
        <v>11.37</v>
      </c>
      <c r="D316" s="1021"/>
      <c r="E316" s="1017">
        <f t="shared" si="20"/>
        <v>2343.9200000000005</v>
      </c>
      <c r="F316" s="1018">
        <f t="shared" si="22"/>
        <v>1832.0799999999995</v>
      </c>
      <c r="G316" s="1018">
        <f t="shared" si="23"/>
        <v>1843.4499999999994</v>
      </c>
      <c r="H316" s="1019"/>
      <c r="I316" s="1017">
        <f t="shared" si="21"/>
        <v>18.226986311967853</v>
      </c>
      <c r="J316" s="191"/>
      <c r="K316" s="191"/>
      <c r="L316" s="191"/>
      <c r="M316" s="191"/>
      <c r="N316" s="191"/>
      <c r="O316" s="191"/>
      <c r="P316" s="191"/>
      <c r="Q316" s="191"/>
      <c r="R316" s="191"/>
      <c r="S316" s="191"/>
      <c r="T316" s="191"/>
      <c r="U316" s="191"/>
      <c r="V316" s="191"/>
      <c r="W316" s="191"/>
      <c r="X316" s="191"/>
      <c r="Y316" s="191"/>
      <c r="Z316" s="191"/>
      <c r="AA316" s="191"/>
      <c r="AB316" s="191"/>
      <c r="AC316" s="191"/>
      <c r="AD316" s="191"/>
      <c r="AE316" s="191"/>
      <c r="AF316" s="191"/>
      <c r="AG316" s="191"/>
      <c r="AH316" s="191"/>
      <c r="AI316" s="191"/>
      <c r="AJ316" s="191"/>
      <c r="AK316" s="191"/>
      <c r="AL316" s="191"/>
      <c r="AM316" s="191"/>
      <c r="AN316" s="191"/>
      <c r="AO316" s="191"/>
      <c r="AP316" s="191"/>
      <c r="AQ316" s="191"/>
      <c r="AR316" s="191"/>
      <c r="AS316" s="191"/>
      <c r="AT316" s="191"/>
      <c r="AU316" s="191"/>
      <c r="AV316" s="191"/>
      <c r="AW316" s="191"/>
      <c r="AX316" s="191"/>
      <c r="AY316" s="191"/>
      <c r="AZ316" s="191"/>
      <c r="BA316" s="191"/>
      <c r="BB316" s="191"/>
      <c r="BC316" s="191"/>
      <c r="BD316" s="191"/>
      <c r="BE316" s="191"/>
      <c r="BF316" s="191"/>
      <c r="BG316" s="191"/>
    </row>
    <row r="317" spans="1:59">
      <c r="A317" s="985"/>
      <c r="B317" s="1021" t="s">
        <v>1093</v>
      </c>
      <c r="C317" s="1021">
        <v>0.46</v>
      </c>
      <c r="D317" s="1021"/>
      <c r="E317" s="1017">
        <f t="shared" si="20"/>
        <v>2344.3800000000006</v>
      </c>
      <c r="F317" s="1018">
        <f t="shared" si="22"/>
        <v>1831.6199999999994</v>
      </c>
      <c r="G317" s="1018">
        <f t="shared" si="23"/>
        <v>1832.0799999999995</v>
      </c>
      <c r="H317" s="1019"/>
      <c r="I317" s="1017">
        <f t="shared" si="21"/>
        <v>18.230567420546244</v>
      </c>
      <c r="J317" s="191"/>
      <c r="K317" s="191"/>
      <c r="L317" s="191"/>
      <c r="M317" s="191"/>
      <c r="N317" s="191"/>
      <c r="O317" s="191"/>
      <c r="P317" s="191"/>
      <c r="Q317" s="191"/>
      <c r="R317" s="191"/>
      <c r="S317" s="191"/>
      <c r="T317" s="191"/>
      <c r="U317" s="191"/>
      <c r="V317" s="191"/>
      <c r="W317" s="191"/>
      <c r="X317" s="191"/>
      <c r="Y317" s="191"/>
      <c r="Z317" s="191"/>
      <c r="AA317" s="191"/>
      <c r="AB317" s="191"/>
      <c r="AC317" s="191"/>
      <c r="AD317" s="191"/>
      <c r="AE317" s="191"/>
      <c r="AF317" s="191"/>
      <c r="AG317" s="191"/>
      <c r="AH317" s="191"/>
      <c r="AI317" s="191"/>
      <c r="AJ317" s="191"/>
      <c r="AK317" s="191"/>
      <c r="AL317" s="191"/>
      <c r="AM317" s="191"/>
      <c r="AN317" s="191"/>
      <c r="AO317" s="191"/>
      <c r="AP317" s="191"/>
      <c r="AQ317" s="191"/>
      <c r="AR317" s="191"/>
      <c r="AS317" s="191"/>
      <c r="AT317" s="191"/>
      <c r="AU317" s="191"/>
      <c r="AV317" s="191"/>
      <c r="AW317" s="191"/>
      <c r="AX317" s="191"/>
      <c r="AY317" s="191"/>
      <c r="AZ317" s="191"/>
      <c r="BA317" s="191"/>
      <c r="BB317" s="191"/>
      <c r="BC317" s="191"/>
      <c r="BD317" s="191"/>
      <c r="BE317" s="191"/>
      <c r="BF317" s="191"/>
      <c r="BG317" s="191"/>
    </row>
    <row r="318" spans="1:59">
      <c r="A318" s="985">
        <v>203</v>
      </c>
      <c r="B318" s="1021" t="s">
        <v>1090</v>
      </c>
      <c r="C318" s="1021">
        <v>11.54</v>
      </c>
      <c r="D318" s="1021"/>
      <c r="E318" s="1017">
        <f t="shared" si="20"/>
        <v>2355.9200000000005</v>
      </c>
      <c r="F318" s="1018">
        <f t="shared" si="22"/>
        <v>1820.0799999999995</v>
      </c>
      <c r="G318" s="1018">
        <f t="shared" si="23"/>
        <v>1831.6199999999994</v>
      </c>
      <c r="H318" s="1019"/>
      <c r="I318" s="1017">
        <f t="shared" si="21"/>
        <v>18.32040653575201</v>
      </c>
      <c r="J318" s="191"/>
      <c r="K318" s="191"/>
      <c r="L318" s="191"/>
      <c r="M318" s="191"/>
      <c r="N318" s="191"/>
      <c r="O318" s="191"/>
      <c r="P318" s="191"/>
      <c r="Q318" s="191"/>
      <c r="R318" s="191"/>
      <c r="S318" s="191"/>
      <c r="T318" s="191"/>
      <c r="U318" s="191"/>
      <c r="V318" s="191"/>
      <c r="W318" s="191"/>
      <c r="X318" s="191"/>
      <c r="Y318" s="191"/>
      <c r="Z318" s="191"/>
      <c r="AA318" s="191"/>
      <c r="AB318" s="191"/>
      <c r="AC318" s="191"/>
      <c r="AD318" s="191"/>
      <c r="AE318" s="191"/>
      <c r="AF318" s="191"/>
      <c r="AG318" s="191"/>
      <c r="AH318" s="191"/>
      <c r="AI318" s="191"/>
      <c r="AJ318" s="191"/>
      <c r="AK318" s="191"/>
      <c r="AL318" s="191"/>
      <c r="AM318" s="191"/>
      <c r="AN318" s="191"/>
      <c r="AO318" s="191"/>
      <c r="AP318" s="191"/>
      <c r="AQ318" s="191"/>
      <c r="AR318" s="191"/>
      <c r="AS318" s="191"/>
      <c r="AT318" s="191"/>
      <c r="AU318" s="191"/>
      <c r="AV318" s="191"/>
      <c r="AW318" s="191"/>
      <c r="AX318" s="191"/>
      <c r="AY318" s="191"/>
      <c r="AZ318" s="191"/>
      <c r="BA318" s="191"/>
      <c r="BB318" s="191"/>
      <c r="BC318" s="191"/>
      <c r="BD318" s="191"/>
      <c r="BE318" s="191"/>
      <c r="BF318" s="191"/>
      <c r="BG318" s="191"/>
    </row>
    <row r="319" spans="1:59">
      <c r="A319" s="985">
        <v>204</v>
      </c>
      <c r="B319" s="1021" t="s">
        <v>1090</v>
      </c>
      <c r="C319" s="1021">
        <v>11.53</v>
      </c>
      <c r="D319" s="1021"/>
      <c r="E319" s="1017">
        <f t="shared" si="20"/>
        <v>2367.4500000000007</v>
      </c>
      <c r="F319" s="1018">
        <f t="shared" si="22"/>
        <v>1808.5499999999993</v>
      </c>
      <c r="G319" s="1018">
        <f t="shared" si="23"/>
        <v>1820.0799999999995</v>
      </c>
      <c r="H319" s="1019"/>
      <c r="I319" s="1017">
        <f t="shared" si="21"/>
        <v>18.410167800771291</v>
      </c>
      <c r="J319" s="191"/>
      <c r="K319" s="191"/>
      <c r="L319" s="191"/>
      <c r="M319" s="191"/>
      <c r="N319" s="191"/>
      <c r="O319" s="191"/>
      <c r="P319" s="191"/>
      <c r="Q319" s="191"/>
      <c r="R319" s="191"/>
      <c r="S319" s="191"/>
      <c r="T319" s="191"/>
      <c r="U319" s="191"/>
      <c r="V319" s="191"/>
      <c r="W319" s="191"/>
      <c r="X319" s="191"/>
      <c r="Y319" s="191"/>
      <c r="Z319" s="191"/>
      <c r="AA319" s="191"/>
      <c r="AB319" s="191"/>
      <c r="AC319" s="191"/>
      <c r="AD319" s="191"/>
      <c r="AE319" s="191"/>
      <c r="AF319" s="191"/>
      <c r="AG319" s="191"/>
      <c r="AH319" s="191"/>
      <c r="AI319" s="191"/>
      <c r="AJ319" s="191"/>
      <c r="AK319" s="191"/>
      <c r="AL319" s="191"/>
      <c r="AM319" s="191"/>
      <c r="AN319" s="191"/>
      <c r="AO319" s="191"/>
      <c r="AP319" s="191"/>
      <c r="AQ319" s="191"/>
      <c r="AR319" s="191"/>
      <c r="AS319" s="191"/>
      <c r="AT319" s="191"/>
      <c r="AU319" s="191"/>
      <c r="AV319" s="191"/>
      <c r="AW319" s="191"/>
      <c r="AX319" s="191"/>
      <c r="AY319" s="191"/>
      <c r="AZ319" s="191"/>
      <c r="BA319" s="191"/>
      <c r="BB319" s="191"/>
      <c r="BC319" s="191"/>
      <c r="BD319" s="191"/>
      <c r="BE319" s="191"/>
      <c r="BF319" s="191"/>
      <c r="BG319" s="191"/>
    </row>
    <row r="320" spans="1:59">
      <c r="A320" s="985">
        <v>205</v>
      </c>
      <c r="B320" s="1021" t="s">
        <v>1090</v>
      </c>
      <c r="C320" s="1021">
        <v>11.07</v>
      </c>
      <c r="D320" s="1021"/>
      <c r="E320" s="1017">
        <f t="shared" si="20"/>
        <v>2378.5200000000009</v>
      </c>
      <c r="F320" s="1018">
        <f t="shared" si="22"/>
        <v>1797.4799999999991</v>
      </c>
      <c r="G320" s="1018">
        <f t="shared" si="23"/>
        <v>1808.5499999999993</v>
      </c>
      <c r="H320" s="1019"/>
      <c r="I320" s="1017">
        <f t="shared" si="21"/>
        <v>18.496347957212176</v>
      </c>
      <c r="J320" s="191"/>
      <c r="K320" s="191"/>
      <c r="L320" s="191"/>
      <c r="M320" s="191"/>
      <c r="N320" s="191"/>
      <c r="O320" s="191"/>
      <c r="P320" s="191"/>
      <c r="Q320" s="191"/>
      <c r="R320" s="191"/>
      <c r="S320" s="191"/>
      <c r="T320" s="191"/>
      <c r="U320" s="191"/>
      <c r="V320" s="191"/>
      <c r="W320" s="191"/>
      <c r="X320" s="191"/>
      <c r="Y320" s="191"/>
      <c r="Z320" s="191"/>
      <c r="AA320" s="191"/>
      <c r="AB320" s="191"/>
      <c r="AC320" s="191"/>
      <c r="AD320" s="191"/>
      <c r="AE320" s="191"/>
      <c r="AF320" s="191"/>
      <c r="AG320" s="191"/>
      <c r="AH320" s="191"/>
      <c r="AI320" s="191"/>
      <c r="AJ320" s="191"/>
      <c r="AK320" s="191"/>
      <c r="AL320" s="191"/>
      <c r="AM320" s="191"/>
      <c r="AN320" s="191"/>
      <c r="AO320" s="191"/>
      <c r="AP320" s="191"/>
      <c r="AQ320" s="191"/>
      <c r="AR320" s="191"/>
      <c r="AS320" s="191"/>
      <c r="AT320" s="191"/>
      <c r="AU320" s="191"/>
      <c r="AV320" s="191"/>
      <c r="AW320" s="191"/>
      <c r="AX320" s="191"/>
      <c r="AY320" s="191"/>
      <c r="AZ320" s="191"/>
      <c r="BA320" s="191"/>
      <c r="BB320" s="191"/>
      <c r="BC320" s="191"/>
      <c r="BD320" s="191"/>
      <c r="BE320" s="191"/>
      <c r="BF320" s="191"/>
      <c r="BG320" s="191"/>
    </row>
    <row r="321" spans="1:59">
      <c r="A321" s="985"/>
      <c r="B321" s="1021" t="s">
        <v>1094</v>
      </c>
      <c r="C321" s="1021">
        <v>0.48</v>
      </c>
      <c r="D321" s="1021"/>
      <c r="E321" s="1017">
        <f t="shared" si="20"/>
        <v>2379.0000000000009</v>
      </c>
      <c r="F321" s="1018">
        <f t="shared" si="22"/>
        <v>1796.9999999999991</v>
      </c>
      <c r="G321" s="1018">
        <f t="shared" si="23"/>
        <v>1797.4799999999991</v>
      </c>
      <c r="H321" s="1019"/>
      <c r="I321" s="1017">
        <f t="shared" si="21"/>
        <v>18.500084766163543</v>
      </c>
      <c r="J321" s="191"/>
      <c r="K321" s="191"/>
      <c r="L321" s="191"/>
      <c r="M321" s="191"/>
      <c r="N321" s="191"/>
      <c r="O321" s="191"/>
      <c r="P321" s="191"/>
      <c r="Q321" s="191"/>
      <c r="R321" s="191"/>
      <c r="S321" s="191"/>
      <c r="T321" s="191"/>
      <c r="U321" s="191"/>
      <c r="V321" s="191"/>
      <c r="W321" s="191"/>
      <c r="X321" s="191"/>
      <c r="Y321" s="191"/>
      <c r="Z321" s="191"/>
      <c r="AA321" s="191"/>
      <c r="AB321" s="191"/>
      <c r="AC321" s="191"/>
      <c r="AD321" s="191"/>
      <c r="AE321" s="191"/>
      <c r="AF321" s="191"/>
      <c r="AG321" s="191"/>
      <c r="AH321" s="191"/>
      <c r="AI321" s="191"/>
      <c r="AJ321" s="191"/>
      <c r="AK321" s="191"/>
      <c r="AL321" s="191"/>
      <c r="AM321" s="191"/>
      <c r="AN321" s="191"/>
      <c r="AO321" s="191"/>
      <c r="AP321" s="191"/>
      <c r="AQ321" s="191"/>
      <c r="AR321" s="191"/>
      <c r="AS321" s="191"/>
      <c r="AT321" s="191"/>
      <c r="AU321" s="191"/>
      <c r="AV321" s="191"/>
      <c r="AW321" s="191"/>
      <c r="AX321" s="191"/>
      <c r="AY321" s="191"/>
      <c r="AZ321" s="191"/>
      <c r="BA321" s="191"/>
      <c r="BB321" s="191"/>
      <c r="BC321" s="191"/>
      <c r="BD321" s="191"/>
      <c r="BE321" s="191"/>
      <c r="BF321" s="191"/>
      <c r="BG321" s="191"/>
    </row>
    <row r="322" spans="1:59">
      <c r="A322" s="985">
        <v>206</v>
      </c>
      <c r="B322" s="1021" t="s">
        <v>1090</v>
      </c>
      <c r="C322" s="1021">
        <v>11.53</v>
      </c>
      <c r="D322" s="1021"/>
      <c r="E322" s="1017">
        <f t="shared" si="20"/>
        <v>2390.5300000000011</v>
      </c>
      <c r="F322" s="1018">
        <f t="shared" si="22"/>
        <v>1785.4699999999989</v>
      </c>
      <c r="G322" s="1018">
        <f t="shared" si="23"/>
        <v>1796.9999999999991</v>
      </c>
      <c r="H322" s="1019"/>
      <c r="I322" s="1017">
        <f t="shared" si="21"/>
        <v>18.589846031182823</v>
      </c>
      <c r="J322" s="191"/>
      <c r="K322" s="191"/>
      <c r="L322" s="191"/>
      <c r="M322" s="191"/>
      <c r="N322" s="191"/>
      <c r="O322" s="191"/>
      <c r="P322" s="191"/>
      <c r="Q322" s="191"/>
      <c r="R322" s="191"/>
      <c r="S322" s="191"/>
      <c r="T322" s="191"/>
      <c r="U322" s="191"/>
      <c r="V322" s="191"/>
      <c r="W322" s="191"/>
      <c r="X322" s="191"/>
      <c r="Y322" s="191"/>
      <c r="Z322" s="191"/>
      <c r="AA322" s="191"/>
      <c r="AB322" s="191"/>
      <c r="AC322" s="191"/>
      <c r="AD322" s="191"/>
      <c r="AE322" s="191"/>
      <c r="AF322" s="191"/>
      <c r="AG322" s="191"/>
      <c r="AH322" s="191"/>
      <c r="AI322" s="191"/>
      <c r="AJ322" s="191"/>
      <c r="AK322" s="191"/>
      <c r="AL322" s="191"/>
      <c r="AM322" s="191"/>
      <c r="AN322" s="191"/>
      <c r="AO322" s="191"/>
      <c r="AP322" s="191"/>
      <c r="AQ322" s="191"/>
      <c r="AR322" s="191"/>
      <c r="AS322" s="191"/>
      <c r="AT322" s="191"/>
      <c r="AU322" s="191"/>
      <c r="AV322" s="191"/>
      <c r="AW322" s="191"/>
      <c r="AX322" s="191"/>
      <c r="AY322" s="191"/>
      <c r="AZ322" s="191"/>
      <c r="BA322" s="191"/>
      <c r="BB322" s="191"/>
      <c r="BC322" s="191"/>
      <c r="BD322" s="191"/>
      <c r="BE322" s="191"/>
      <c r="BF322" s="191"/>
      <c r="BG322" s="191"/>
    </row>
    <row r="323" spans="1:59">
      <c r="A323" s="985">
        <v>207</v>
      </c>
      <c r="B323" s="1021" t="s">
        <v>1090</v>
      </c>
      <c r="C323" s="1021">
        <v>11.46</v>
      </c>
      <c r="D323" s="1021"/>
      <c r="E323" s="1017">
        <f t="shared" si="20"/>
        <v>2401.9900000000011</v>
      </c>
      <c r="F323" s="1018">
        <f t="shared" si="22"/>
        <v>1774.0099999999989</v>
      </c>
      <c r="G323" s="1018">
        <f t="shared" si="23"/>
        <v>1785.4699999999989</v>
      </c>
      <c r="H323" s="1019"/>
      <c r="I323" s="1017">
        <f t="shared" si="21"/>
        <v>18.679062344896696</v>
      </c>
      <c r="J323" s="191"/>
      <c r="K323" s="191"/>
      <c r="L323" s="191"/>
      <c r="M323" s="191"/>
      <c r="N323" s="191"/>
      <c r="O323" s="191"/>
      <c r="P323" s="191"/>
      <c r="Q323" s="191"/>
      <c r="R323" s="191"/>
      <c r="S323" s="191"/>
      <c r="T323" s="191"/>
      <c r="U323" s="191"/>
      <c r="V323" s="191"/>
      <c r="W323" s="191"/>
      <c r="X323" s="191"/>
      <c r="Y323" s="191"/>
      <c r="Z323" s="191"/>
      <c r="AA323" s="191"/>
      <c r="AB323" s="191"/>
      <c r="AC323" s="191"/>
      <c r="AD323" s="191"/>
      <c r="AE323" s="191"/>
      <c r="AF323" s="191"/>
      <c r="AG323" s="191"/>
      <c r="AH323" s="191"/>
      <c r="AI323" s="191"/>
      <c r="AJ323" s="191"/>
      <c r="AK323" s="191"/>
      <c r="AL323" s="191"/>
      <c r="AM323" s="191"/>
      <c r="AN323" s="191"/>
      <c r="AO323" s="191"/>
      <c r="AP323" s="191"/>
      <c r="AQ323" s="191"/>
      <c r="AR323" s="191"/>
      <c r="AS323" s="191"/>
      <c r="AT323" s="191"/>
      <c r="AU323" s="191"/>
      <c r="AV323" s="191"/>
      <c r="AW323" s="191"/>
      <c r="AX323" s="191"/>
      <c r="AY323" s="191"/>
      <c r="AZ323" s="191"/>
      <c r="BA323" s="191"/>
      <c r="BB323" s="191"/>
      <c r="BC323" s="191"/>
      <c r="BD323" s="191"/>
      <c r="BE323" s="191"/>
      <c r="BF323" s="191"/>
      <c r="BG323" s="191"/>
    </row>
    <row r="324" spans="1:59">
      <c r="A324" s="985">
        <v>208</v>
      </c>
      <c r="B324" s="1021" t="s">
        <v>1090</v>
      </c>
      <c r="C324" s="1021">
        <v>11.53</v>
      </c>
      <c r="D324" s="1021"/>
      <c r="E324" s="1017">
        <f t="shared" si="20"/>
        <v>2413.5200000000013</v>
      </c>
      <c r="F324" s="1018">
        <f t="shared" si="22"/>
        <v>1762.4799999999987</v>
      </c>
      <c r="G324" s="1018">
        <f t="shared" si="23"/>
        <v>1774.0099999999989</v>
      </c>
      <c r="H324" s="1019"/>
      <c r="I324" s="1017">
        <f t="shared" si="21"/>
        <v>18.768823609915977</v>
      </c>
      <c r="J324" s="191"/>
      <c r="K324" s="191"/>
      <c r="L324" s="191"/>
      <c r="M324" s="191"/>
      <c r="N324" s="191"/>
      <c r="O324" s="191"/>
      <c r="P324" s="191"/>
      <c r="Q324" s="191"/>
      <c r="R324" s="191"/>
      <c r="S324" s="191"/>
      <c r="T324" s="191"/>
      <c r="U324" s="191"/>
      <c r="V324" s="191"/>
      <c r="W324" s="191"/>
      <c r="X324" s="191"/>
      <c r="Y324" s="191"/>
      <c r="Z324" s="191"/>
      <c r="AA324" s="191"/>
      <c r="AB324" s="191"/>
      <c r="AC324" s="191"/>
      <c r="AD324" s="191"/>
      <c r="AE324" s="191"/>
      <c r="AF324" s="191"/>
      <c r="AG324" s="191"/>
      <c r="AH324" s="191"/>
      <c r="AI324" s="191"/>
      <c r="AJ324" s="191"/>
      <c r="AK324" s="191"/>
      <c r="AL324" s="191"/>
      <c r="AM324" s="191"/>
      <c r="AN324" s="191"/>
      <c r="AO324" s="191"/>
      <c r="AP324" s="191"/>
      <c r="AQ324" s="191"/>
      <c r="AR324" s="191"/>
      <c r="AS324" s="191"/>
      <c r="AT324" s="191"/>
      <c r="AU324" s="191"/>
      <c r="AV324" s="191"/>
      <c r="AW324" s="191"/>
      <c r="AX324" s="191"/>
      <c r="AY324" s="191"/>
      <c r="AZ324" s="191"/>
      <c r="BA324" s="191"/>
      <c r="BB324" s="191"/>
      <c r="BC324" s="191"/>
      <c r="BD324" s="191"/>
      <c r="BE324" s="191"/>
      <c r="BF324" s="191"/>
      <c r="BG324" s="191"/>
    </row>
    <row r="325" spans="1:59">
      <c r="A325" s="985"/>
      <c r="B325" s="1021" t="s">
        <v>1093</v>
      </c>
      <c r="C325" s="1021">
        <v>0.46</v>
      </c>
      <c r="D325" s="1021"/>
      <c r="E325" s="1017">
        <f t="shared" si="20"/>
        <v>2413.9800000000014</v>
      </c>
      <c r="F325" s="1018">
        <f t="shared" si="22"/>
        <v>1762.0199999999986</v>
      </c>
      <c r="G325" s="1018">
        <f t="shared" si="23"/>
        <v>1762.4799999999987</v>
      </c>
      <c r="H325" s="1019"/>
      <c r="I325" s="1017">
        <f t="shared" si="21"/>
        <v>18.772404718494368</v>
      </c>
      <c r="J325" s="191"/>
      <c r="K325" s="191"/>
      <c r="L325" s="191"/>
      <c r="M325" s="191"/>
      <c r="N325" s="191"/>
      <c r="O325" s="191"/>
      <c r="P325" s="191"/>
      <c r="Q325" s="191"/>
      <c r="R325" s="191"/>
      <c r="S325" s="191"/>
      <c r="T325" s="191"/>
      <c r="U325" s="191"/>
      <c r="V325" s="191"/>
      <c r="W325" s="191"/>
      <c r="X325" s="191"/>
      <c r="Y325" s="191"/>
      <c r="Z325" s="191"/>
      <c r="AA325" s="191"/>
      <c r="AB325" s="191"/>
      <c r="AC325" s="191"/>
      <c r="AD325" s="191"/>
      <c r="AE325" s="191"/>
      <c r="AF325" s="191"/>
      <c r="AG325" s="191"/>
      <c r="AH325" s="191"/>
      <c r="AI325" s="191"/>
      <c r="AJ325" s="191"/>
      <c r="AK325" s="191"/>
      <c r="AL325" s="191"/>
      <c r="AM325" s="191"/>
      <c r="AN325" s="191"/>
      <c r="AO325" s="191"/>
      <c r="AP325" s="191"/>
      <c r="AQ325" s="191"/>
      <c r="AR325" s="191"/>
      <c r="AS325" s="191"/>
      <c r="AT325" s="191"/>
      <c r="AU325" s="191"/>
      <c r="AV325" s="191"/>
      <c r="AW325" s="191"/>
      <c r="AX325" s="191"/>
      <c r="AY325" s="191"/>
      <c r="AZ325" s="191"/>
      <c r="BA325" s="191"/>
      <c r="BB325" s="191"/>
      <c r="BC325" s="191"/>
      <c r="BD325" s="191"/>
      <c r="BE325" s="191"/>
      <c r="BF325" s="191"/>
      <c r="BG325" s="191"/>
    </row>
    <row r="326" spans="1:59">
      <c r="A326" s="985">
        <v>209</v>
      </c>
      <c r="B326" s="1021" t="s">
        <v>1090</v>
      </c>
      <c r="C326" s="1021">
        <v>11.46</v>
      </c>
      <c r="D326" s="1021"/>
      <c r="E326" s="1017">
        <f t="shared" si="20"/>
        <v>2425.4400000000014</v>
      </c>
      <c r="F326" s="1018">
        <f t="shared" si="22"/>
        <v>1750.5599999999986</v>
      </c>
      <c r="G326" s="1018">
        <f t="shared" si="23"/>
        <v>1762.0199999999986</v>
      </c>
      <c r="H326" s="1019"/>
      <c r="I326" s="1017">
        <f t="shared" si="21"/>
        <v>18.861621032208241</v>
      </c>
      <c r="J326" s="191"/>
      <c r="K326" s="191"/>
      <c r="L326" s="191"/>
      <c r="M326" s="191"/>
      <c r="N326" s="191"/>
      <c r="O326" s="191"/>
      <c r="P326" s="191"/>
      <c r="Q326" s="191"/>
      <c r="R326" s="191"/>
      <c r="S326" s="191"/>
      <c r="T326" s="191"/>
      <c r="U326" s="191"/>
      <c r="V326" s="191"/>
      <c r="W326" s="191"/>
      <c r="X326" s="191"/>
      <c r="Y326" s="191"/>
      <c r="Z326" s="191"/>
      <c r="AA326" s="191"/>
      <c r="AB326" s="191"/>
      <c r="AC326" s="191"/>
      <c r="AD326" s="191"/>
      <c r="AE326" s="191"/>
      <c r="AF326" s="191"/>
      <c r="AG326" s="191"/>
      <c r="AH326" s="191"/>
      <c r="AI326" s="191"/>
      <c r="AJ326" s="191"/>
      <c r="AK326" s="191"/>
      <c r="AL326" s="191"/>
      <c r="AM326" s="191"/>
      <c r="AN326" s="191"/>
      <c r="AO326" s="191"/>
      <c r="AP326" s="191"/>
      <c r="AQ326" s="191"/>
      <c r="AR326" s="191"/>
      <c r="AS326" s="191"/>
      <c r="AT326" s="191"/>
      <c r="AU326" s="191"/>
      <c r="AV326" s="191"/>
      <c r="AW326" s="191"/>
      <c r="AX326" s="191"/>
      <c r="AY326" s="191"/>
      <c r="AZ326" s="191"/>
      <c r="BA326" s="191"/>
      <c r="BB326" s="191"/>
      <c r="BC326" s="191"/>
      <c r="BD326" s="191"/>
      <c r="BE326" s="191"/>
      <c r="BF326" s="191"/>
      <c r="BG326" s="191"/>
    </row>
    <row r="327" spans="1:59">
      <c r="A327" s="985">
        <v>210</v>
      </c>
      <c r="B327" s="1021" t="s">
        <v>1090</v>
      </c>
      <c r="C327" s="1021">
        <v>11.45</v>
      </c>
      <c r="D327" s="1021"/>
      <c r="E327" s="1017">
        <f t="shared" si="20"/>
        <v>2436.8900000000012</v>
      </c>
      <c r="F327" s="1018">
        <f t="shared" si="22"/>
        <v>1739.1099999999988</v>
      </c>
      <c r="G327" s="1018">
        <f t="shared" si="23"/>
        <v>1750.5599999999986</v>
      </c>
      <c r="H327" s="1019"/>
      <c r="I327" s="1017">
        <f t="shared" si="21"/>
        <v>18.950759495735625</v>
      </c>
      <c r="J327" s="191"/>
      <c r="K327" s="191"/>
      <c r="L327" s="191"/>
      <c r="M327" s="191"/>
      <c r="N327" s="191"/>
      <c r="O327" s="191"/>
      <c r="P327" s="191"/>
      <c r="Q327" s="191"/>
      <c r="R327" s="191"/>
      <c r="S327" s="191"/>
      <c r="T327" s="191"/>
      <c r="U327" s="191"/>
      <c r="V327" s="191"/>
      <c r="W327" s="191"/>
      <c r="X327" s="191"/>
      <c r="Y327" s="191"/>
      <c r="Z327" s="191"/>
      <c r="AA327" s="191"/>
      <c r="AB327" s="191"/>
      <c r="AC327" s="191"/>
      <c r="AD327" s="191"/>
      <c r="AE327" s="191"/>
      <c r="AF327" s="191"/>
      <c r="AG327" s="191"/>
      <c r="AH327" s="191"/>
      <c r="AI327" s="191"/>
      <c r="AJ327" s="191"/>
      <c r="AK327" s="191"/>
      <c r="AL327" s="191"/>
      <c r="AM327" s="191"/>
      <c r="AN327" s="191"/>
      <c r="AO327" s="191"/>
      <c r="AP327" s="191"/>
      <c r="AQ327" s="191"/>
      <c r="AR327" s="191"/>
      <c r="AS327" s="191"/>
      <c r="AT327" s="191"/>
      <c r="AU327" s="191"/>
      <c r="AV327" s="191"/>
      <c r="AW327" s="191"/>
      <c r="AX327" s="191"/>
      <c r="AY327" s="191"/>
      <c r="AZ327" s="191"/>
      <c r="BA327" s="191"/>
      <c r="BB327" s="191"/>
      <c r="BC327" s="191"/>
      <c r="BD327" s="191"/>
      <c r="BE327" s="191"/>
      <c r="BF327" s="191"/>
      <c r="BG327" s="191"/>
    </row>
    <row r="328" spans="1:59">
      <c r="A328" s="985">
        <v>211</v>
      </c>
      <c r="B328" s="1021" t="s">
        <v>1090</v>
      </c>
      <c r="C328" s="1021">
        <v>11.38</v>
      </c>
      <c r="D328" s="1021"/>
      <c r="E328" s="1017">
        <f t="shared" ref="E328:E361" si="24">IF(C328="","",IF(D328="O",E327,E327+C328))</f>
        <v>2448.2700000000013</v>
      </c>
      <c r="F328" s="1018">
        <f t="shared" ref="F328:F361" si="25">IF(E328="","",$G$41-E328)</f>
        <v>1727.7299999999987</v>
      </c>
      <c r="G328" s="1018">
        <f t="shared" ref="G328:G361" si="26">IF(E328="","",$G$41-E327)</f>
        <v>1739.1099999999988</v>
      </c>
      <c r="H328" s="1019"/>
      <c r="I328" s="1017">
        <f t="shared" ref="I328:I361" si="27">IF(C328="","",IF(D328="O",I327,$C$12*C328+I327))</f>
        <v>19.039353007957601</v>
      </c>
      <c r="J328" s="191"/>
      <c r="K328" s="191"/>
      <c r="L328" s="191"/>
      <c r="M328" s="191"/>
      <c r="N328" s="191"/>
      <c r="O328" s="191"/>
      <c r="P328" s="191"/>
      <c r="Q328" s="191"/>
      <c r="R328" s="191"/>
      <c r="S328" s="191"/>
      <c r="T328" s="191"/>
      <c r="U328" s="191"/>
      <c r="V328" s="191"/>
      <c r="W328" s="191"/>
      <c r="X328" s="191"/>
      <c r="Y328" s="191"/>
      <c r="Z328" s="191"/>
      <c r="AA328" s="191"/>
      <c r="AB328" s="191"/>
      <c r="AC328" s="191"/>
      <c r="AD328" s="191"/>
      <c r="AE328" s="191"/>
      <c r="AF328" s="191"/>
      <c r="AG328" s="191"/>
      <c r="AH328" s="191"/>
      <c r="AI328" s="191"/>
      <c r="AJ328" s="191"/>
      <c r="AK328" s="191"/>
      <c r="AL328" s="191"/>
      <c r="AM328" s="191"/>
      <c r="AN328" s="191"/>
      <c r="AO328" s="191"/>
      <c r="AP328" s="191"/>
      <c r="AQ328" s="191"/>
      <c r="AR328" s="191"/>
      <c r="AS328" s="191"/>
      <c r="AT328" s="191"/>
      <c r="AU328" s="191"/>
      <c r="AV328" s="191"/>
      <c r="AW328" s="191"/>
      <c r="AX328" s="191"/>
      <c r="AY328" s="191"/>
      <c r="AZ328" s="191"/>
      <c r="BA328" s="191"/>
      <c r="BB328" s="191"/>
      <c r="BC328" s="191"/>
      <c r="BD328" s="191"/>
      <c r="BE328" s="191"/>
      <c r="BF328" s="191"/>
      <c r="BG328" s="191"/>
    </row>
    <row r="329" spans="1:59">
      <c r="A329" s="985"/>
      <c r="B329" s="1021" t="s">
        <v>1094</v>
      </c>
      <c r="C329" s="1021">
        <v>0.48</v>
      </c>
      <c r="D329" s="1021"/>
      <c r="E329" s="1017">
        <f t="shared" si="24"/>
        <v>2448.7500000000014</v>
      </c>
      <c r="F329" s="1018">
        <f t="shared" si="25"/>
        <v>1727.2499999999986</v>
      </c>
      <c r="G329" s="1018">
        <f t="shared" si="26"/>
        <v>1727.7299999999987</v>
      </c>
      <c r="H329" s="1019"/>
      <c r="I329" s="1017">
        <f t="shared" si="27"/>
        <v>19.043089816908967</v>
      </c>
      <c r="J329" s="191"/>
      <c r="K329" s="191"/>
      <c r="L329" s="191"/>
      <c r="M329" s="191"/>
      <c r="N329" s="191"/>
      <c r="O329" s="191"/>
      <c r="P329" s="191"/>
      <c r="Q329" s="191"/>
      <c r="R329" s="191"/>
      <c r="S329" s="191"/>
      <c r="T329" s="191"/>
      <c r="U329" s="191"/>
      <c r="V329" s="191"/>
      <c r="W329" s="191"/>
      <c r="X329" s="191"/>
      <c r="Y329" s="191"/>
      <c r="Z329" s="191"/>
      <c r="AA329" s="191"/>
      <c r="AB329" s="191"/>
      <c r="AC329" s="191"/>
      <c r="AD329" s="191"/>
      <c r="AE329" s="191"/>
      <c r="AF329" s="191"/>
      <c r="AG329" s="191"/>
      <c r="AH329" s="191"/>
      <c r="AI329" s="191"/>
      <c r="AJ329" s="191"/>
      <c r="AK329" s="191"/>
      <c r="AL329" s="191"/>
      <c r="AM329" s="191"/>
      <c r="AN329" s="191"/>
      <c r="AO329" s="191"/>
      <c r="AP329" s="191"/>
      <c r="AQ329" s="191"/>
      <c r="AR329" s="191"/>
      <c r="AS329" s="191"/>
      <c r="AT329" s="191"/>
      <c r="AU329" s="191"/>
      <c r="AV329" s="191"/>
      <c r="AW329" s="191"/>
      <c r="AX329" s="191"/>
      <c r="AY329" s="191"/>
      <c r="AZ329" s="191"/>
      <c r="BA329" s="191"/>
      <c r="BB329" s="191"/>
      <c r="BC329" s="191"/>
      <c r="BD329" s="191"/>
      <c r="BE329" s="191"/>
      <c r="BF329" s="191"/>
      <c r="BG329" s="191"/>
    </row>
    <row r="330" spans="1:59">
      <c r="A330" s="985">
        <v>212</v>
      </c>
      <c r="B330" s="1021" t="s">
        <v>1090</v>
      </c>
      <c r="C330" s="1021">
        <v>11.43</v>
      </c>
      <c r="D330" s="1021"/>
      <c r="E330" s="1017">
        <f t="shared" si="24"/>
        <v>2460.1800000000012</v>
      </c>
      <c r="F330" s="1018">
        <f t="shared" si="25"/>
        <v>1715.8199999999988</v>
      </c>
      <c r="G330" s="1018">
        <f t="shared" si="26"/>
        <v>1727.2499999999986</v>
      </c>
      <c r="H330" s="1019"/>
      <c r="I330" s="1017">
        <f t="shared" si="27"/>
        <v>19.13207258006338</v>
      </c>
      <c r="J330" s="191"/>
      <c r="K330" s="191"/>
      <c r="L330" s="191"/>
      <c r="M330" s="191"/>
      <c r="N330" s="191"/>
      <c r="O330" s="191"/>
      <c r="P330" s="191"/>
      <c r="Q330" s="191"/>
      <c r="R330" s="191"/>
      <c r="S330" s="191"/>
      <c r="T330" s="191"/>
      <c r="U330" s="191"/>
      <c r="V330" s="191"/>
      <c r="W330" s="191"/>
      <c r="X330" s="191"/>
      <c r="Y330" s="191"/>
      <c r="Z330" s="191"/>
      <c r="AA330" s="191"/>
      <c r="AB330" s="191"/>
      <c r="AC330" s="191"/>
      <c r="AD330" s="191"/>
      <c r="AE330" s="191"/>
      <c r="AF330" s="191"/>
      <c r="AG330" s="191"/>
      <c r="AH330" s="191"/>
      <c r="AI330" s="191"/>
      <c r="AJ330" s="191"/>
      <c r="AK330" s="191"/>
      <c r="AL330" s="191"/>
      <c r="AM330" s="191"/>
      <c r="AN330" s="191"/>
      <c r="AO330" s="191"/>
      <c r="AP330" s="191"/>
      <c r="AQ330" s="191"/>
      <c r="AR330" s="191"/>
      <c r="AS330" s="191"/>
      <c r="AT330" s="191"/>
      <c r="AU330" s="191"/>
      <c r="AV330" s="191"/>
      <c r="AW330" s="191"/>
      <c r="AX330" s="191"/>
      <c r="AY330" s="191"/>
      <c r="AZ330" s="191"/>
      <c r="BA330" s="191"/>
      <c r="BB330" s="191"/>
      <c r="BC330" s="191"/>
      <c r="BD330" s="191"/>
      <c r="BE330" s="191"/>
      <c r="BF330" s="191"/>
      <c r="BG330" s="191"/>
    </row>
    <row r="331" spans="1:59">
      <c r="A331" s="985">
        <v>213</v>
      </c>
      <c r="B331" s="1021" t="s">
        <v>1090</v>
      </c>
      <c r="C331" s="1021">
        <v>11.44</v>
      </c>
      <c r="D331" s="1021"/>
      <c r="E331" s="1017">
        <f t="shared" si="24"/>
        <v>2471.6200000000013</v>
      </c>
      <c r="F331" s="1018">
        <f t="shared" si="25"/>
        <v>1704.3799999999987</v>
      </c>
      <c r="G331" s="1018">
        <f t="shared" si="26"/>
        <v>1715.8199999999988</v>
      </c>
      <c r="H331" s="1019"/>
      <c r="I331" s="1017">
        <f t="shared" si="27"/>
        <v>19.221133193404278</v>
      </c>
      <c r="J331" s="191"/>
      <c r="K331" s="191"/>
      <c r="L331" s="191"/>
      <c r="M331" s="191"/>
      <c r="N331" s="191"/>
      <c r="O331" s="191"/>
      <c r="P331" s="191"/>
      <c r="Q331" s="191"/>
      <c r="R331" s="191"/>
      <c r="S331" s="191"/>
      <c r="T331" s="191"/>
      <c r="U331" s="191"/>
      <c r="V331" s="191"/>
      <c r="W331" s="191"/>
      <c r="X331" s="191"/>
      <c r="Y331" s="191"/>
      <c r="Z331" s="191"/>
      <c r="AA331" s="191"/>
      <c r="AB331" s="191"/>
      <c r="AC331" s="191"/>
      <c r="AD331" s="191"/>
      <c r="AE331" s="191"/>
      <c r="AF331" s="191"/>
      <c r="AG331" s="191"/>
      <c r="AH331" s="191"/>
      <c r="AI331" s="191"/>
      <c r="AJ331" s="191"/>
      <c r="AK331" s="191"/>
      <c r="AL331" s="191"/>
      <c r="AM331" s="191"/>
      <c r="AN331" s="191"/>
      <c r="AO331" s="191"/>
      <c r="AP331" s="191"/>
      <c r="AQ331" s="191"/>
      <c r="AR331" s="191"/>
      <c r="AS331" s="191"/>
      <c r="AT331" s="191"/>
      <c r="AU331" s="191"/>
      <c r="AV331" s="191"/>
      <c r="AW331" s="191"/>
      <c r="AX331" s="191"/>
      <c r="AY331" s="191"/>
      <c r="AZ331" s="191"/>
      <c r="BA331" s="191"/>
      <c r="BB331" s="191"/>
      <c r="BC331" s="191"/>
      <c r="BD331" s="191"/>
      <c r="BE331" s="191"/>
      <c r="BF331" s="191"/>
      <c r="BG331" s="191"/>
    </row>
    <row r="332" spans="1:59">
      <c r="A332" s="985">
        <v>214</v>
      </c>
      <c r="B332" s="1021" t="s">
        <v>1090</v>
      </c>
      <c r="C332" s="1021">
        <v>11.43</v>
      </c>
      <c r="D332" s="1021"/>
      <c r="E332" s="1017">
        <f t="shared" si="24"/>
        <v>2483.0500000000011</v>
      </c>
      <c r="F332" s="1018">
        <f t="shared" si="25"/>
        <v>1692.9499999999989</v>
      </c>
      <c r="G332" s="1018">
        <f t="shared" si="26"/>
        <v>1704.3799999999987</v>
      </c>
      <c r="H332" s="1019"/>
      <c r="I332" s="1017">
        <f t="shared" si="27"/>
        <v>19.31011595655869</v>
      </c>
      <c r="J332" s="191"/>
      <c r="K332" s="191"/>
      <c r="L332" s="191"/>
      <c r="M332" s="191"/>
      <c r="N332" s="191"/>
      <c r="O332" s="191"/>
      <c r="P332" s="191"/>
      <c r="Q332" s="191"/>
      <c r="R332" s="191"/>
      <c r="S332" s="191"/>
      <c r="T332" s="191"/>
      <c r="U332" s="191"/>
      <c r="V332" s="191"/>
      <c r="W332" s="191"/>
      <c r="X332" s="191"/>
      <c r="Y332" s="191"/>
      <c r="Z332" s="191"/>
      <c r="AA332" s="191"/>
      <c r="AB332" s="191"/>
      <c r="AC332" s="191"/>
      <c r="AD332" s="191"/>
      <c r="AE332" s="191"/>
      <c r="AF332" s="191"/>
      <c r="AG332" s="191"/>
      <c r="AH332" s="191"/>
      <c r="AI332" s="191"/>
      <c r="AJ332" s="191"/>
      <c r="AK332" s="191"/>
      <c r="AL332" s="191"/>
      <c r="AM332" s="191"/>
      <c r="AN332" s="191"/>
      <c r="AO332" s="191"/>
      <c r="AP332" s="191"/>
      <c r="AQ332" s="191"/>
      <c r="AR332" s="191"/>
      <c r="AS332" s="191"/>
      <c r="AT332" s="191"/>
      <c r="AU332" s="191"/>
      <c r="AV332" s="191"/>
      <c r="AW332" s="191"/>
      <c r="AX332" s="191"/>
      <c r="AY332" s="191"/>
      <c r="AZ332" s="191"/>
      <c r="BA332" s="191"/>
      <c r="BB332" s="191"/>
      <c r="BC332" s="191"/>
      <c r="BD332" s="191"/>
      <c r="BE332" s="191"/>
      <c r="BF332" s="191"/>
      <c r="BG332" s="191"/>
    </row>
    <row r="333" spans="1:59">
      <c r="A333" s="985"/>
      <c r="B333" s="1021" t="s">
        <v>1093</v>
      </c>
      <c r="C333" s="1021">
        <v>0.46</v>
      </c>
      <c r="D333" s="1021"/>
      <c r="E333" s="1017">
        <f t="shared" si="24"/>
        <v>2483.5100000000011</v>
      </c>
      <c r="F333" s="1018">
        <f t="shared" si="25"/>
        <v>1692.4899999999989</v>
      </c>
      <c r="G333" s="1018">
        <f t="shared" si="26"/>
        <v>1692.9499999999989</v>
      </c>
      <c r="H333" s="1019"/>
      <c r="I333" s="1017">
        <f t="shared" si="27"/>
        <v>19.313697065137081</v>
      </c>
      <c r="J333" s="191"/>
      <c r="K333" s="191"/>
      <c r="L333" s="191"/>
      <c r="M333" s="191"/>
      <c r="N333" s="191"/>
      <c r="O333" s="191"/>
      <c r="P333" s="191"/>
      <c r="Q333" s="191"/>
      <c r="R333" s="191"/>
      <c r="S333" s="191"/>
      <c r="T333" s="191"/>
      <c r="U333" s="191"/>
      <c r="V333" s="191"/>
      <c r="W333" s="191"/>
      <c r="X333" s="191"/>
      <c r="Y333" s="191"/>
      <c r="Z333" s="191"/>
      <c r="AA333" s="191"/>
      <c r="AB333" s="191"/>
      <c r="AC333" s="191"/>
      <c r="AD333" s="191"/>
      <c r="AE333" s="191"/>
      <c r="AF333" s="191"/>
      <c r="AG333" s="191"/>
      <c r="AH333" s="191"/>
      <c r="AI333" s="191"/>
      <c r="AJ333" s="191"/>
      <c r="AK333" s="191"/>
      <c r="AL333" s="191"/>
      <c r="AM333" s="191"/>
      <c r="AN333" s="191"/>
      <c r="AO333" s="191"/>
      <c r="AP333" s="191"/>
      <c r="AQ333" s="191"/>
      <c r="AR333" s="191"/>
      <c r="AS333" s="191"/>
      <c r="AT333" s="191"/>
      <c r="AU333" s="191"/>
      <c r="AV333" s="191"/>
      <c r="AW333" s="191"/>
      <c r="AX333" s="191"/>
      <c r="AY333" s="191"/>
      <c r="AZ333" s="191"/>
      <c r="BA333" s="191"/>
      <c r="BB333" s="191"/>
      <c r="BC333" s="191"/>
      <c r="BD333" s="191"/>
      <c r="BE333" s="191"/>
      <c r="BF333" s="191"/>
      <c r="BG333" s="191"/>
    </row>
    <row r="334" spans="1:59">
      <c r="A334" s="985">
        <v>215</v>
      </c>
      <c r="B334" s="1021" t="s">
        <v>1090</v>
      </c>
      <c r="C334" s="1021">
        <v>11.53</v>
      </c>
      <c r="D334" s="1021"/>
      <c r="E334" s="1017">
        <f t="shared" si="24"/>
        <v>2495.0400000000013</v>
      </c>
      <c r="F334" s="1018">
        <f t="shared" si="25"/>
        <v>1680.9599999999987</v>
      </c>
      <c r="G334" s="1018">
        <f t="shared" si="26"/>
        <v>1692.4899999999989</v>
      </c>
      <c r="H334" s="1019"/>
      <c r="I334" s="1017">
        <f t="shared" si="27"/>
        <v>19.403458330156361</v>
      </c>
      <c r="J334" s="191"/>
      <c r="K334" s="191"/>
      <c r="L334" s="191"/>
      <c r="M334" s="191"/>
      <c r="N334" s="191"/>
      <c r="O334" s="191"/>
      <c r="P334" s="191"/>
      <c r="Q334" s="191"/>
      <c r="R334" s="191"/>
      <c r="S334" s="191"/>
      <c r="T334" s="191"/>
      <c r="U334" s="191"/>
      <c r="V334" s="191"/>
      <c r="W334" s="191"/>
      <c r="X334" s="191"/>
      <c r="Y334" s="191"/>
      <c r="Z334" s="191"/>
      <c r="AA334" s="191"/>
      <c r="AB334" s="191"/>
      <c r="AC334" s="191"/>
      <c r="AD334" s="191"/>
      <c r="AE334" s="191"/>
      <c r="AF334" s="191"/>
      <c r="AG334" s="191"/>
      <c r="AH334" s="191"/>
      <c r="AI334" s="191"/>
      <c r="AJ334" s="191"/>
      <c r="AK334" s="191"/>
      <c r="AL334" s="191"/>
      <c r="AM334" s="191"/>
      <c r="AN334" s="191"/>
      <c r="AO334" s="191"/>
      <c r="AP334" s="191"/>
      <c r="AQ334" s="191"/>
      <c r="AR334" s="191"/>
      <c r="AS334" s="191"/>
      <c r="AT334" s="191"/>
      <c r="AU334" s="191"/>
      <c r="AV334" s="191"/>
      <c r="AW334" s="191"/>
      <c r="AX334" s="191"/>
      <c r="AY334" s="191"/>
      <c r="AZ334" s="191"/>
      <c r="BA334" s="191"/>
      <c r="BB334" s="191"/>
      <c r="BC334" s="191"/>
      <c r="BD334" s="191"/>
      <c r="BE334" s="191"/>
      <c r="BF334" s="191"/>
      <c r="BG334" s="191"/>
    </row>
    <row r="335" spans="1:59">
      <c r="A335" s="985">
        <v>216</v>
      </c>
      <c r="B335" s="1021" t="s">
        <v>1090</v>
      </c>
      <c r="C335" s="1021">
        <v>11.53</v>
      </c>
      <c r="D335" s="1021"/>
      <c r="E335" s="1017">
        <f t="shared" si="24"/>
        <v>2506.5700000000015</v>
      </c>
      <c r="F335" s="1018">
        <f t="shared" si="25"/>
        <v>1669.4299999999985</v>
      </c>
      <c r="G335" s="1018">
        <f t="shared" si="26"/>
        <v>1680.9599999999987</v>
      </c>
      <c r="H335" s="1019"/>
      <c r="I335" s="1017">
        <f t="shared" si="27"/>
        <v>19.493219595175642</v>
      </c>
      <c r="J335" s="191"/>
      <c r="K335" s="191"/>
      <c r="L335" s="191"/>
      <c r="M335" s="191"/>
      <c r="N335" s="191"/>
      <c r="O335" s="191"/>
      <c r="P335" s="191"/>
      <c r="Q335" s="191"/>
      <c r="R335" s="191"/>
      <c r="S335" s="191"/>
      <c r="T335" s="191"/>
      <c r="U335" s="191"/>
      <c r="V335" s="191"/>
      <c r="W335" s="191"/>
      <c r="X335" s="191"/>
      <c r="Y335" s="191"/>
      <c r="Z335" s="191"/>
      <c r="AA335" s="191"/>
      <c r="AB335" s="191"/>
      <c r="AC335" s="191"/>
      <c r="AD335" s="191"/>
      <c r="AE335" s="191"/>
      <c r="AF335" s="191"/>
      <c r="AG335" s="191"/>
      <c r="AH335" s="191"/>
      <c r="AI335" s="191"/>
      <c r="AJ335" s="191"/>
      <c r="AK335" s="191"/>
      <c r="AL335" s="191"/>
      <c r="AM335" s="191"/>
      <c r="AN335" s="191"/>
      <c r="AO335" s="191"/>
      <c r="AP335" s="191"/>
      <c r="AQ335" s="191"/>
      <c r="AR335" s="191"/>
      <c r="AS335" s="191"/>
      <c r="AT335" s="191"/>
      <c r="AU335" s="191"/>
      <c r="AV335" s="191"/>
      <c r="AW335" s="191"/>
      <c r="AX335" s="191"/>
      <c r="AY335" s="191"/>
      <c r="AZ335" s="191"/>
      <c r="BA335" s="191"/>
      <c r="BB335" s="191"/>
      <c r="BC335" s="191"/>
      <c r="BD335" s="191"/>
      <c r="BE335" s="191"/>
      <c r="BF335" s="191"/>
      <c r="BG335" s="191"/>
    </row>
    <row r="336" spans="1:59">
      <c r="A336" s="985">
        <v>217</v>
      </c>
      <c r="B336" s="1021" t="s">
        <v>1090</v>
      </c>
      <c r="C336" s="1021">
        <v>11.39</v>
      </c>
      <c r="D336" s="1021"/>
      <c r="E336" s="1017">
        <f t="shared" si="24"/>
        <v>2517.9600000000014</v>
      </c>
      <c r="F336" s="1018">
        <f t="shared" si="25"/>
        <v>1658.0399999999986</v>
      </c>
      <c r="G336" s="1018">
        <f t="shared" si="26"/>
        <v>1669.4299999999985</v>
      </c>
      <c r="H336" s="1019"/>
      <c r="I336" s="1017">
        <f t="shared" si="27"/>
        <v>19.581890957584108</v>
      </c>
      <c r="J336" s="191"/>
      <c r="K336" s="191"/>
      <c r="L336" s="191"/>
      <c r="M336" s="191"/>
      <c r="N336" s="191"/>
      <c r="O336" s="191"/>
      <c r="P336" s="191"/>
      <c r="Q336" s="191"/>
      <c r="R336" s="191"/>
      <c r="S336" s="191"/>
      <c r="T336" s="191"/>
      <c r="U336" s="191"/>
      <c r="V336" s="191"/>
      <c r="W336" s="191"/>
      <c r="X336" s="191"/>
      <c r="Y336" s="191"/>
      <c r="Z336" s="191"/>
      <c r="AA336" s="191"/>
      <c r="AB336" s="191"/>
      <c r="AC336" s="191"/>
      <c r="AD336" s="191"/>
      <c r="AE336" s="191"/>
      <c r="AF336" s="191"/>
      <c r="AG336" s="191"/>
      <c r="AH336" s="191"/>
      <c r="AI336" s="191"/>
      <c r="AJ336" s="191"/>
      <c r="AK336" s="191"/>
      <c r="AL336" s="191"/>
      <c r="AM336" s="191"/>
      <c r="AN336" s="191"/>
      <c r="AO336" s="191"/>
      <c r="AP336" s="191"/>
      <c r="AQ336" s="191"/>
      <c r="AR336" s="191"/>
      <c r="AS336" s="191"/>
      <c r="AT336" s="191"/>
      <c r="AU336" s="191"/>
      <c r="AV336" s="191"/>
      <c r="AW336" s="191"/>
      <c r="AX336" s="191"/>
      <c r="AY336" s="191"/>
      <c r="AZ336" s="191"/>
      <c r="BA336" s="191"/>
      <c r="BB336" s="191"/>
      <c r="BC336" s="191"/>
      <c r="BD336" s="191"/>
      <c r="BE336" s="191"/>
      <c r="BF336" s="191"/>
      <c r="BG336" s="191"/>
    </row>
    <row r="337" spans="1:59">
      <c r="A337" s="985"/>
      <c r="B337" s="1021" t="s">
        <v>1094</v>
      </c>
      <c r="C337" s="1021">
        <v>0.48</v>
      </c>
      <c r="D337" s="1021"/>
      <c r="E337" s="1017">
        <f t="shared" si="24"/>
        <v>2518.4400000000014</v>
      </c>
      <c r="F337" s="1018">
        <f t="shared" si="25"/>
        <v>1657.5599999999986</v>
      </c>
      <c r="G337" s="1018">
        <f t="shared" si="26"/>
        <v>1658.0399999999986</v>
      </c>
      <c r="H337" s="1019"/>
      <c r="I337" s="1017">
        <f t="shared" si="27"/>
        <v>19.585627766535474</v>
      </c>
      <c r="J337" s="191"/>
      <c r="K337" s="191"/>
      <c r="L337" s="191"/>
      <c r="M337" s="191"/>
      <c r="N337" s="191"/>
      <c r="O337" s="191"/>
      <c r="P337" s="191"/>
      <c r="Q337" s="191"/>
      <c r="R337" s="191"/>
      <c r="S337" s="191"/>
      <c r="T337" s="191"/>
      <c r="U337" s="191"/>
      <c r="V337" s="191"/>
      <c r="W337" s="191"/>
      <c r="X337" s="191"/>
      <c r="Y337" s="191"/>
      <c r="Z337" s="191"/>
      <c r="AA337" s="191"/>
      <c r="AB337" s="191"/>
      <c r="AC337" s="191"/>
      <c r="AD337" s="191"/>
      <c r="AE337" s="191"/>
      <c r="AF337" s="191"/>
      <c r="AG337" s="191"/>
      <c r="AH337" s="191"/>
      <c r="AI337" s="191"/>
      <c r="AJ337" s="191"/>
      <c r="AK337" s="191"/>
      <c r="AL337" s="191"/>
      <c r="AM337" s="191"/>
      <c r="AN337" s="191"/>
      <c r="AO337" s="191"/>
      <c r="AP337" s="191"/>
      <c r="AQ337" s="191"/>
      <c r="AR337" s="191"/>
      <c r="AS337" s="191"/>
      <c r="AT337" s="191"/>
      <c r="AU337" s="191"/>
      <c r="AV337" s="191"/>
      <c r="AW337" s="191"/>
      <c r="AX337" s="191"/>
      <c r="AY337" s="191"/>
      <c r="AZ337" s="191"/>
      <c r="BA337" s="191"/>
      <c r="BB337" s="191"/>
      <c r="BC337" s="191"/>
      <c r="BD337" s="191"/>
      <c r="BE337" s="191"/>
      <c r="BF337" s="191"/>
      <c r="BG337" s="191"/>
    </row>
    <row r="338" spans="1:59">
      <c r="A338" s="985">
        <v>218</v>
      </c>
      <c r="B338" s="1021" t="s">
        <v>1090</v>
      </c>
      <c r="C338" s="1021">
        <v>11.44</v>
      </c>
      <c r="D338" s="1021"/>
      <c r="E338" s="1017">
        <f t="shared" si="24"/>
        <v>2529.8800000000015</v>
      </c>
      <c r="F338" s="1018">
        <f t="shared" si="25"/>
        <v>1646.1199999999985</v>
      </c>
      <c r="G338" s="1018">
        <f t="shared" si="26"/>
        <v>1657.5599999999986</v>
      </c>
      <c r="H338" s="1019"/>
      <c r="I338" s="1017">
        <f t="shared" si="27"/>
        <v>19.674688379876372</v>
      </c>
      <c r="J338" s="191"/>
      <c r="K338" s="191"/>
      <c r="L338" s="191"/>
      <c r="M338" s="191"/>
      <c r="N338" s="191"/>
      <c r="O338" s="191"/>
      <c r="P338" s="191"/>
      <c r="Q338" s="191"/>
      <c r="R338" s="191"/>
      <c r="S338" s="191"/>
      <c r="T338" s="191"/>
      <c r="U338" s="191"/>
      <c r="V338" s="191"/>
      <c r="W338" s="191"/>
      <c r="X338" s="191"/>
      <c r="Y338" s="191"/>
      <c r="Z338" s="191"/>
      <c r="AA338" s="191"/>
      <c r="AB338" s="191"/>
      <c r="AC338" s="191"/>
      <c r="AD338" s="191"/>
      <c r="AE338" s="191"/>
      <c r="AF338" s="191"/>
      <c r="AG338" s="191"/>
      <c r="AH338" s="191"/>
      <c r="AI338" s="191"/>
      <c r="AJ338" s="191"/>
      <c r="AK338" s="191"/>
      <c r="AL338" s="191"/>
      <c r="AM338" s="191"/>
      <c r="AN338" s="191"/>
      <c r="AO338" s="191"/>
      <c r="AP338" s="191"/>
      <c r="AQ338" s="191"/>
      <c r="AR338" s="191"/>
      <c r="AS338" s="191"/>
      <c r="AT338" s="191"/>
      <c r="AU338" s="191"/>
      <c r="AV338" s="191"/>
      <c r="AW338" s="191"/>
      <c r="AX338" s="191"/>
      <c r="AY338" s="191"/>
      <c r="AZ338" s="191"/>
      <c r="BA338" s="191"/>
      <c r="BB338" s="191"/>
      <c r="BC338" s="191"/>
      <c r="BD338" s="191"/>
      <c r="BE338" s="191"/>
      <c r="BF338" s="191"/>
      <c r="BG338" s="191"/>
    </row>
    <row r="339" spans="1:59">
      <c r="A339" s="985">
        <v>219</v>
      </c>
      <c r="B339" s="1021" t="s">
        <v>1090</v>
      </c>
      <c r="C339" s="1021">
        <v>11.44</v>
      </c>
      <c r="D339" s="1021"/>
      <c r="E339" s="1017">
        <f t="shared" si="24"/>
        <v>2541.3200000000015</v>
      </c>
      <c r="F339" s="1018">
        <f t="shared" si="25"/>
        <v>1634.6799999999985</v>
      </c>
      <c r="G339" s="1018">
        <f t="shared" si="26"/>
        <v>1646.1199999999985</v>
      </c>
      <c r="H339" s="1019"/>
      <c r="I339" s="1017">
        <f t="shared" si="27"/>
        <v>19.76374899321727</v>
      </c>
      <c r="J339" s="191"/>
      <c r="K339" s="191"/>
      <c r="L339" s="191"/>
      <c r="M339" s="191"/>
      <c r="N339" s="191"/>
      <c r="O339" s="191"/>
      <c r="P339" s="191"/>
      <c r="Q339" s="191"/>
      <c r="R339" s="191"/>
      <c r="S339" s="191"/>
      <c r="T339" s="191"/>
      <c r="U339" s="191"/>
      <c r="V339" s="191"/>
      <c r="W339" s="191"/>
      <c r="X339" s="191"/>
      <c r="Y339" s="191"/>
      <c r="Z339" s="191"/>
      <c r="AA339" s="191"/>
      <c r="AB339" s="191"/>
      <c r="AC339" s="191"/>
      <c r="AD339" s="191"/>
      <c r="AE339" s="191"/>
      <c r="AF339" s="191"/>
      <c r="AG339" s="191"/>
      <c r="AH339" s="191"/>
      <c r="AI339" s="191"/>
      <c r="AJ339" s="191"/>
      <c r="AK339" s="191"/>
      <c r="AL339" s="191"/>
      <c r="AM339" s="191"/>
      <c r="AN339" s="191"/>
      <c r="AO339" s="191"/>
      <c r="AP339" s="191"/>
      <c r="AQ339" s="191"/>
      <c r="AR339" s="191"/>
      <c r="AS339" s="191"/>
      <c r="AT339" s="191"/>
      <c r="AU339" s="191"/>
      <c r="AV339" s="191"/>
      <c r="AW339" s="191"/>
      <c r="AX339" s="191"/>
      <c r="AY339" s="191"/>
      <c r="AZ339" s="191"/>
      <c r="BA339" s="191"/>
      <c r="BB339" s="191"/>
      <c r="BC339" s="191"/>
      <c r="BD339" s="191"/>
      <c r="BE339" s="191"/>
      <c r="BF339" s="191"/>
      <c r="BG339" s="191"/>
    </row>
    <row r="340" spans="1:59">
      <c r="A340" s="985">
        <v>220</v>
      </c>
      <c r="B340" s="1021" t="s">
        <v>1090</v>
      </c>
      <c r="C340" s="1021">
        <v>11.53</v>
      </c>
      <c r="D340" s="1021"/>
      <c r="E340" s="1017">
        <f t="shared" si="24"/>
        <v>2552.8500000000017</v>
      </c>
      <c r="F340" s="1018">
        <f t="shared" si="25"/>
        <v>1623.1499999999983</v>
      </c>
      <c r="G340" s="1018">
        <f t="shared" si="26"/>
        <v>1634.6799999999985</v>
      </c>
      <c r="H340" s="1019"/>
      <c r="I340" s="1017">
        <f t="shared" si="27"/>
        <v>19.85351025823655</v>
      </c>
      <c r="J340" s="191"/>
      <c r="K340" s="191"/>
      <c r="L340" s="191"/>
      <c r="M340" s="191"/>
      <c r="N340" s="191"/>
      <c r="O340" s="191"/>
      <c r="P340" s="191"/>
      <c r="Q340" s="191"/>
      <c r="R340" s="191"/>
      <c r="S340" s="191"/>
      <c r="T340" s="191"/>
      <c r="U340" s="191"/>
      <c r="V340" s="191"/>
      <c r="W340" s="191"/>
      <c r="X340" s="191"/>
      <c r="Y340" s="191"/>
      <c r="Z340" s="191"/>
      <c r="AA340" s="191"/>
      <c r="AB340" s="191"/>
      <c r="AC340" s="191"/>
      <c r="AD340" s="191"/>
      <c r="AE340" s="191"/>
      <c r="AF340" s="191"/>
      <c r="AG340" s="191"/>
      <c r="AH340" s="191"/>
      <c r="AI340" s="191"/>
      <c r="AJ340" s="191"/>
      <c r="AK340" s="191"/>
      <c r="AL340" s="191"/>
      <c r="AM340" s="191"/>
      <c r="AN340" s="191"/>
      <c r="AO340" s="191"/>
      <c r="AP340" s="191"/>
      <c r="AQ340" s="191"/>
      <c r="AR340" s="191"/>
      <c r="AS340" s="191"/>
      <c r="AT340" s="191"/>
      <c r="AU340" s="191"/>
      <c r="AV340" s="191"/>
      <c r="AW340" s="191"/>
      <c r="AX340" s="191"/>
      <c r="AY340" s="191"/>
      <c r="AZ340" s="191"/>
      <c r="BA340" s="191"/>
      <c r="BB340" s="191"/>
      <c r="BC340" s="191"/>
      <c r="BD340" s="191"/>
      <c r="BE340" s="191"/>
      <c r="BF340" s="191"/>
      <c r="BG340" s="191"/>
    </row>
    <row r="341" spans="1:59">
      <c r="A341" s="985"/>
      <c r="B341" s="1021" t="s">
        <v>1093</v>
      </c>
      <c r="C341" s="1021">
        <v>0.46</v>
      </c>
      <c r="D341" s="1021"/>
      <c r="E341" s="1017">
        <f t="shared" si="24"/>
        <v>2553.3100000000018</v>
      </c>
      <c r="F341" s="1018">
        <f t="shared" si="25"/>
        <v>1622.6899999999982</v>
      </c>
      <c r="G341" s="1018">
        <f t="shared" si="26"/>
        <v>1623.1499999999983</v>
      </c>
      <c r="H341" s="1019"/>
      <c r="I341" s="1017">
        <f t="shared" si="27"/>
        <v>19.857091366814942</v>
      </c>
      <c r="J341" s="191"/>
      <c r="K341" s="191"/>
      <c r="L341" s="191"/>
      <c r="M341" s="191"/>
      <c r="N341" s="191"/>
      <c r="O341" s="191"/>
      <c r="P341" s="191"/>
      <c r="Q341" s="191"/>
      <c r="R341" s="191"/>
      <c r="S341" s="191"/>
      <c r="T341" s="191"/>
      <c r="U341" s="191"/>
      <c r="V341" s="191"/>
      <c r="W341" s="191"/>
      <c r="X341" s="191"/>
      <c r="Y341" s="191"/>
      <c r="Z341" s="191"/>
      <c r="AA341" s="191"/>
      <c r="AB341" s="191"/>
      <c r="AC341" s="191"/>
      <c r="AD341" s="191"/>
      <c r="AE341" s="191"/>
      <c r="AF341" s="191"/>
      <c r="AG341" s="191"/>
      <c r="AH341" s="191"/>
      <c r="AI341" s="191"/>
      <c r="AJ341" s="191"/>
      <c r="AK341" s="191"/>
      <c r="AL341" s="191"/>
      <c r="AM341" s="191"/>
      <c r="AN341" s="191"/>
      <c r="AO341" s="191"/>
      <c r="AP341" s="191"/>
      <c r="AQ341" s="191"/>
      <c r="AR341" s="191"/>
      <c r="AS341" s="191"/>
      <c r="AT341" s="191"/>
      <c r="AU341" s="191"/>
      <c r="AV341" s="191"/>
      <c r="AW341" s="191"/>
      <c r="AX341" s="191"/>
      <c r="AY341" s="191"/>
      <c r="AZ341" s="191"/>
      <c r="BA341" s="191"/>
      <c r="BB341" s="191"/>
      <c r="BC341" s="191"/>
      <c r="BD341" s="191"/>
      <c r="BE341" s="191"/>
      <c r="BF341" s="191"/>
      <c r="BG341" s="191"/>
    </row>
    <row r="342" spans="1:59">
      <c r="A342" s="985">
        <v>221</v>
      </c>
      <c r="B342" s="1021" t="s">
        <v>1090</v>
      </c>
      <c r="C342" s="1021">
        <v>11.53</v>
      </c>
      <c r="D342" s="1021"/>
      <c r="E342" s="1017">
        <f t="shared" si="24"/>
        <v>2564.840000000002</v>
      </c>
      <c r="F342" s="1018">
        <f t="shared" si="25"/>
        <v>1611.159999999998</v>
      </c>
      <c r="G342" s="1018">
        <f t="shared" si="26"/>
        <v>1622.6899999999982</v>
      </c>
      <c r="H342" s="1019"/>
      <c r="I342" s="1017">
        <f t="shared" si="27"/>
        <v>19.946852631834222</v>
      </c>
      <c r="J342" s="191"/>
      <c r="K342" s="191"/>
      <c r="L342" s="191"/>
      <c r="M342" s="191"/>
      <c r="N342" s="191"/>
      <c r="O342" s="191"/>
      <c r="P342" s="191"/>
      <c r="Q342" s="191"/>
      <c r="R342" s="191"/>
      <c r="S342" s="191"/>
      <c r="T342" s="191"/>
      <c r="U342" s="191"/>
      <c r="V342" s="191"/>
      <c r="W342" s="191"/>
      <c r="X342" s="191"/>
      <c r="Y342" s="191"/>
      <c r="Z342" s="191"/>
      <c r="AA342" s="191"/>
      <c r="AB342" s="191"/>
      <c r="AC342" s="191"/>
      <c r="AD342" s="191"/>
      <c r="AE342" s="191"/>
      <c r="AF342" s="191"/>
      <c r="AG342" s="191"/>
      <c r="AH342" s="191"/>
      <c r="AI342" s="191"/>
      <c r="AJ342" s="191"/>
      <c r="AK342" s="191"/>
      <c r="AL342" s="191"/>
      <c r="AM342" s="191"/>
      <c r="AN342" s="191"/>
      <c r="AO342" s="191"/>
      <c r="AP342" s="191"/>
      <c r="AQ342" s="191"/>
      <c r="AR342" s="191"/>
      <c r="AS342" s="191"/>
      <c r="AT342" s="191"/>
      <c r="AU342" s="191"/>
      <c r="AV342" s="191"/>
      <c r="AW342" s="191"/>
      <c r="AX342" s="191"/>
      <c r="AY342" s="191"/>
      <c r="AZ342" s="191"/>
      <c r="BA342" s="191"/>
      <c r="BB342" s="191"/>
      <c r="BC342" s="191"/>
      <c r="BD342" s="191"/>
      <c r="BE342" s="191"/>
      <c r="BF342" s="191"/>
      <c r="BG342" s="191"/>
    </row>
    <row r="343" spans="1:59">
      <c r="A343" s="985">
        <v>222</v>
      </c>
      <c r="B343" s="1021" t="s">
        <v>1090</v>
      </c>
      <c r="C343" s="1021">
        <v>11.53</v>
      </c>
      <c r="D343" s="1021"/>
      <c r="E343" s="1017">
        <f t="shared" si="24"/>
        <v>2576.3700000000022</v>
      </c>
      <c r="F343" s="1018">
        <f t="shared" si="25"/>
        <v>1599.6299999999978</v>
      </c>
      <c r="G343" s="1018">
        <f t="shared" si="26"/>
        <v>1611.159999999998</v>
      </c>
      <c r="H343" s="1019"/>
      <c r="I343" s="1017">
        <f t="shared" si="27"/>
        <v>20.036613896853503</v>
      </c>
      <c r="J343" s="191"/>
      <c r="K343" s="191"/>
      <c r="L343" s="191"/>
      <c r="M343" s="191"/>
      <c r="N343" s="191"/>
      <c r="O343" s="191"/>
      <c r="P343" s="191"/>
      <c r="Q343" s="191"/>
      <c r="R343" s="191"/>
      <c r="S343" s="191"/>
      <c r="T343" s="191"/>
      <c r="U343" s="191"/>
      <c r="V343" s="191"/>
      <c r="W343" s="191"/>
      <c r="X343" s="191"/>
      <c r="Y343" s="191"/>
      <c r="Z343" s="191"/>
      <c r="AA343" s="191"/>
      <c r="AB343" s="191"/>
      <c r="AC343" s="191"/>
      <c r="AD343" s="191"/>
      <c r="AE343" s="191"/>
      <c r="AF343" s="191"/>
      <c r="AG343" s="191"/>
      <c r="AH343" s="191"/>
      <c r="AI343" s="191"/>
      <c r="AJ343" s="191"/>
      <c r="AK343" s="191"/>
      <c r="AL343" s="191"/>
      <c r="AM343" s="191"/>
      <c r="AN343" s="191"/>
      <c r="AO343" s="191"/>
      <c r="AP343" s="191"/>
      <c r="AQ343" s="191"/>
      <c r="AR343" s="191"/>
      <c r="AS343" s="191"/>
      <c r="AT343" s="191"/>
      <c r="AU343" s="191"/>
      <c r="AV343" s="191"/>
      <c r="AW343" s="191"/>
      <c r="AX343" s="191"/>
      <c r="AY343" s="191"/>
      <c r="AZ343" s="191"/>
      <c r="BA343" s="191"/>
      <c r="BB343" s="191"/>
      <c r="BC343" s="191"/>
      <c r="BD343" s="191"/>
      <c r="BE343" s="191"/>
      <c r="BF343" s="191"/>
      <c r="BG343" s="191"/>
    </row>
    <row r="344" spans="1:59">
      <c r="A344" s="985">
        <v>223</v>
      </c>
      <c r="B344" s="1021" t="s">
        <v>1090</v>
      </c>
      <c r="C344" s="1021">
        <v>11.43</v>
      </c>
      <c r="D344" s="1021"/>
      <c r="E344" s="1017">
        <f t="shared" si="24"/>
        <v>2587.800000000002</v>
      </c>
      <c r="F344" s="1018">
        <f t="shared" si="25"/>
        <v>1588.199999999998</v>
      </c>
      <c r="G344" s="1018">
        <f t="shared" si="26"/>
        <v>1599.6299999999978</v>
      </c>
      <c r="H344" s="1019"/>
      <c r="I344" s="1017">
        <f t="shared" si="27"/>
        <v>20.125596660007915</v>
      </c>
      <c r="J344" s="191"/>
      <c r="K344" s="191"/>
      <c r="L344" s="191"/>
      <c r="M344" s="191"/>
      <c r="N344" s="191"/>
      <c r="O344" s="191"/>
      <c r="P344" s="191"/>
      <c r="Q344" s="191"/>
      <c r="R344" s="191"/>
      <c r="S344" s="191"/>
      <c r="T344" s="191"/>
      <c r="U344" s="191"/>
      <c r="V344" s="191"/>
      <c r="W344" s="191"/>
      <c r="X344" s="191"/>
      <c r="Y344" s="191"/>
      <c r="Z344" s="191"/>
      <c r="AA344" s="191"/>
      <c r="AB344" s="191"/>
      <c r="AC344" s="191"/>
      <c r="AD344" s="191"/>
      <c r="AE344" s="191"/>
      <c r="AF344" s="191"/>
      <c r="AG344" s="191"/>
      <c r="AH344" s="191"/>
      <c r="AI344" s="191"/>
      <c r="AJ344" s="191"/>
      <c r="AK344" s="191"/>
      <c r="AL344" s="191"/>
      <c r="AM344" s="191"/>
      <c r="AN344" s="191"/>
      <c r="AO344" s="191"/>
      <c r="AP344" s="191"/>
      <c r="AQ344" s="191"/>
      <c r="AR344" s="191"/>
      <c r="AS344" s="191"/>
      <c r="AT344" s="191"/>
      <c r="AU344" s="191"/>
      <c r="AV344" s="191"/>
      <c r="AW344" s="191"/>
      <c r="AX344" s="191"/>
      <c r="AY344" s="191"/>
      <c r="AZ344" s="191"/>
      <c r="BA344" s="191"/>
      <c r="BB344" s="191"/>
      <c r="BC344" s="191"/>
      <c r="BD344" s="191"/>
      <c r="BE344" s="191"/>
      <c r="BF344" s="191"/>
      <c r="BG344" s="191"/>
    </row>
    <row r="345" spans="1:59">
      <c r="A345" s="985"/>
      <c r="B345" s="1021" t="s">
        <v>1094</v>
      </c>
      <c r="C345" s="1021">
        <v>0.48</v>
      </c>
      <c r="D345" s="1021"/>
      <c r="E345" s="1017">
        <f t="shared" si="24"/>
        <v>2588.280000000002</v>
      </c>
      <c r="F345" s="1018">
        <f t="shared" si="25"/>
        <v>1587.719999999998</v>
      </c>
      <c r="G345" s="1018">
        <f t="shared" si="26"/>
        <v>1588.199999999998</v>
      </c>
      <c r="H345" s="1019"/>
      <c r="I345" s="1017">
        <f t="shared" si="27"/>
        <v>20.129333468959281</v>
      </c>
      <c r="J345" s="191"/>
      <c r="K345" s="191"/>
      <c r="L345" s="191"/>
      <c r="M345" s="191"/>
      <c r="N345" s="191"/>
      <c r="O345" s="191"/>
      <c r="P345" s="191"/>
      <c r="Q345" s="191"/>
      <c r="R345" s="191"/>
      <c r="S345" s="191"/>
      <c r="T345" s="191"/>
      <c r="U345" s="191"/>
      <c r="V345" s="191"/>
      <c r="W345" s="191"/>
      <c r="X345" s="191"/>
      <c r="Y345" s="191"/>
      <c r="Z345" s="191"/>
      <c r="AA345" s="191"/>
      <c r="AB345" s="191"/>
      <c r="AC345" s="191"/>
      <c r="AD345" s="191"/>
      <c r="AE345" s="191"/>
      <c r="AF345" s="191"/>
      <c r="AG345" s="191"/>
      <c r="AH345" s="191"/>
      <c r="AI345" s="191"/>
      <c r="AJ345" s="191"/>
      <c r="AK345" s="191"/>
      <c r="AL345" s="191"/>
      <c r="AM345" s="191"/>
      <c r="AN345" s="191"/>
      <c r="AO345" s="191"/>
      <c r="AP345" s="191"/>
      <c r="AQ345" s="191"/>
      <c r="AR345" s="191"/>
      <c r="AS345" s="191"/>
      <c r="AT345" s="191"/>
      <c r="AU345" s="191"/>
      <c r="AV345" s="191"/>
      <c r="AW345" s="191"/>
      <c r="AX345" s="191"/>
      <c r="AY345" s="191"/>
      <c r="AZ345" s="191"/>
      <c r="BA345" s="191"/>
      <c r="BB345" s="191"/>
      <c r="BC345" s="191"/>
      <c r="BD345" s="191"/>
      <c r="BE345" s="191"/>
      <c r="BF345" s="191"/>
      <c r="BG345" s="191"/>
    </row>
    <row r="346" spans="1:59">
      <c r="A346" s="985">
        <v>224</v>
      </c>
      <c r="B346" s="1021" t="s">
        <v>1090</v>
      </c>
      <c r="C346" s="1021">
        <v>11.51</v>
      </c>
      <c r="D346" s="1021"/>
      <c r="E346" s="1017">
        <f t="shared" si="24"/>
        <v>2599.7900000000022</v>
      </c>
      <c r="F346" s="1018">
        <f t="shared" si="25"/>
        <v>1576.2099999999978</v>
      </c>
      <c r="G346" s="1018">
        <f t="shared" si="26"/>
        <v>1587.719999999998</v>
      </c>
      <c r="H346" s="1019"/>
      <c r="I346" s="1017">
        <f t="shared" si="27"/>
        <v>20.218939033605587</v>
      </c>
      <c r="J346" s="191"/>
      <c r="K346" s="191"/>
      <c r="L346" s="191"/>
      <c r="M346" s="191"/>
      <c r="N346" s="191"/>
      <c r="O346" s="191"/>
      <c r="P346" s="191"/>
      <c r="Q346" s="191"/>
      <c r="R346" s="191"/>
      <c r="S346" s="191"/>
      <c r="T346" s="191"/>
      <c r="U346" s="191"/>
      <c r="V346" s="191"/>
      <c r="W346" s="191"/>
      <c r="X346" s="191"/>
      <c r="Y346" s="191"/>
      <c r="Z346" s="191"/>
      <c r="AA346" s="191"/>
      <c r="AB346" s="191"/>
      <c r="AC346" s="191"/>
      <c r="AD346" s="191"/>
      <c r="AE346" s="191"/>
      <c r="AF346" s="191"/>
      <c r="AG346" s="191"/>
      <c r="AH346" s="191"/>
      <c r="AI346" s="191"/>
      <c r="AJ346" s="191"/>
      <c r="AK346" s="191"/>
      <c r="AL346" s="191"/>
      <c r="AM346" s="191"/>
      <c r="AN346" s="191"/>
      <c r="AO346" s="191"/>
      <c r="AP346" s="191"/>
      <c r="AQ346" s="191"/>
      <c r="AR346" s="191"/>
      <c r="AS346" s="191"/>
      <c r="AT346" s="191"/>
      <c r="AU346" s="191"/>
      <c r="AV346" s="191"/>
      <c r="AW346" s="191"/>
      <c r="AX346" s="191"/>
      <c r="AY346" s="191"/>
      <c r="AZ346" s="191"/>
      <c r="BA346" s="191"/>
      <c r="BB346" s="191"/>
      <c r="BC346" s="191"/>
      <c r="BD346" s="191"/>
      <c r="BE346" s="191"/>
      <c r="BF346" s="191"/>
      <c r="BG346" s="191"/>
    </row>
    <row r="347" spans="1:59">
      <c r="A347" s="985">
        <v>225</v>
      </c>
      <c r="B347" s="1021" t="s">
        <v>1090</v>
      </c>
      <c r="C347" s="1021">
        <v>11.54</v>
      </c>
      <c r="D347" s="1021"/>
      <c r="E347" s="1017">
        <f t="shared" si="24"/>
        <v>2611.3300000000022</v>
      </c>
      <c r="F347" s="1018">
        <f t="shared" si="25"/>
        <v>1564.6699999999978</v>
      </c>
      <c r="G347" s="1018">
        <f t="shared" si="26"/>
        <v>1576.2099999999978</v>
      </c>
      <c r="H347" s="1019"/>
      <c r="I347" s="1017">
        <f t="shared" si="27"/>
        <v>20.308778148811353</v>
      </c>
      <c r="J347" s="191"/>
      <c r="K347" s="191"/>
      <c r="L347" s="191"/>
      <c r="M347" s="191"/>
      <c r="N347" s="191"/>
      <c r="O347" s="191"/>
      <c r="P347" s="191"/>
      <c r="Q347" s="191"/>
      <c r="R347" s="191"/>
      <c r="S347" s="191"/>
      <c r="T347" s="191"/>
      <c r="U347" s="191"/>
      <c r="V347" s="191"/>
      <c r="W347" s="191"/>
      <c r="X347" s="191"/>
      <c r="Y347" s="191"/>
      <c r="Z347" s="191"/>
      <c r="AA347" s="191"/>
      <c r="AB347" s="191"/>
      <c r="AC347" s="191"/>
      <c r="AD347" s="191"/>
      <c r="AE347" s="191"/>
      <c r="AF347" s="191"/>
      <c r="AG347" s="191"/>
      <c r="AH347" s="191"/>
      <c r="AI347" s="191"/>
      <c r="AJ347" s="191"/>
      <c r="AK347" s="191"/>
      <c r="AL347" s="191"/>
      <c r="AM347" s="191"/>
      <c r="AN347" s="191"/>
      <c r="AO347" s="191"/>
      <c r="AP347" s="191"/>
      <c r="AQ347" s="191"/>
      <c r="AR347" s="191"/>
      <c r="AS347" s="191"/>
      <c r="AT347" s="191"/>
      <c r="AU347" s="191"/>
      <c r="AV347" s="191"/>
      <c r="AW347" s="191"/>
      <c r="AX347" s="191"/>
      <c r="AY347" s="191"/>
      <c r="AZ347" s="191"/>
      <c r="BA347" s="191"/>
      <c r="BB347" s="191"/>
      <c r="BC347" s="191"/>
      <c r="BD347" s="191"/>
      <c r="BE347" s="191"/>
      <c r="BF347" s="191"/>
      <c r="BG347" s="191"/>
    </row>
    <row r="348" spans="1:59">
      <c r="A348" s="985">
        <v>226</v>
      </c>
      <c r="B348" s="1021" t="s">
        <v>1090</v>
      </c>
      <c r="C348" s="1021">
        <v>11.44</v>
      </c>
      <c r="D348" s="1021"/>
      <c r="E348" s="1017">
        <f t="shared" si="24"/>
        <v>2622.7700000000023</v>
      </c>
      <c r="F348" s="1018">
        <f t="shared" si="25"/>
        <v>1553.2299999999977</v>
      </c>
      <c r="G348" s="1018">
        <f t="shared" si="26"/>
        <v>1564.6699999999978</v>
      </c>
      <c r="H348" s="1019"/>
      <c r="I348" s="1017">
        <f t="shared" si="27"/>
        <v>20.397838762152251</v>
      </c>
      <c r="J348" s="191"/>
      <c r="K348" s="191"/>
      <c r="L348" s="191"/>
      <c r="M348" s="191"/>
      <c r="N348" s="191"/>
      <c r="O348" s="191"/>
      <c r="P348" s="191"/>
      <c r="Q348" s="191"/>
      <c r="R348" s="191"/>
      <c r="S348" s="191"/>
      <c r="T348" s="191"/>
      <c r="U348" s="191"/>
      <c r="V348" s="191"/>
      <c r="W348" s="191"/>
      <c r="X348" s="191"/>
      <c r="Y348" s="191"/>
      <c r="Z348" s="191"/>
      <c r="AA348" s="191"/>
      <c r="AB348" s="191"/>
      <c r="AC348" s="191"/>
      <c r="AD348" s="191"/>
      <c r="AE348" s="191"/>
      <c r="AF348" s="191"/>
      <c r="AG348" s="191"/>
      <c r="AH348" s="191"/>
      <c r="AI348" s="191"/>
      <c r="AJ348" s="191"/>
      <c r="AK348" s="191"/>
      <c r="AL348" s="191"/>
      <c r="AM348" s="191"/>
      <c r="AN348" s="191"/>
      <c r="AO348" s="191"/>
      <c r="AP348" s="191"/>
      <c r="AQ348" s="191"/>
      <c r="AR348" s="191"/>
      <c r="AS348" s="191"/>
      <c r="AT348" s="191"/>
      <c r="AU348" s="191"/>
      <c r="AV348" s="191"/>
      <c r="AW348" s="191"/>
      <c r="AX348" s="191"/>
      <c r="AY348" s="191"/>
      <c r="AZ348" s="191"/>
      <c r="BA348" s="191"/>
      <c r="BB348" s="191"/>
      <c r="BC348" s="191"/>
      <c r="BD348" s="191"/>
      <c r="BE348" s="191"/>
      <c r="BF348" s="191"/>
      <c r="BG348" s="191"/>
    </row>
    <row r="349" spans="1:59">
      <c r="A349" s="985"/>
      <c r="B349" s="1021" t="s">
        <v>1093</v>
      </c>
      <c r="C349" s="1021">
        <v>0.46</v>
      </c>
      <c r="D349" s="1021"/>
      <c r="E349" s="1017">
        <f t="shared" si="24"/>
        <v>2623.2300000000023</v>
      </c>
      <c r="F349" s="1018">
        <f t="shared" si="25"/>
        <v>1552.7699999999977</v>
      </c>
      <c r="G349" s="1018">
        <f t="shared" si="26"/>
        <v>1553.2299999999977</v>
      </c>
      <c r="H349" s="1019"/>
      <c r="I349" s="1017">
        <f t="shared" si="27"/>
        <v>20.401419870730642</v>
      </c>
      <c r="J349" s="191"/>
      <c r="K349" s="191"/>
      <c r="L349" s="191"/>
      <c r="M349" s="191"/>
      <c r="N349" s="191"/>
      <c r="O349" s="191"/>
      <c r="P349" s="191"/>
      <c r="Q349" s="191"/>
      <c r="R349" s="191"/>
      <c r="S349" s="191"/>
      <c r="T349" s="191"/>
      <c r="U349" s="191"/>
      <c r="V349" s="191"/>
      <c r="W349" s="191"/>
      <c r="X349" s="191"/>
      <c r="Y349" s="191"/>
      <c r="Z349" s="191"/>
      <c r="AA349" s="191"/>
      <c r="AB349" s="191"/>
      <c r="AC349" s="191"/>
      <c r="AD349" s="191"/>
      <c r="AE349" s="191"/>
      <c r="AF349" s="191"/>
      <c r="AG349" s="191"/>
      <c r="AH349" s="191"/>
      <c r="AI349" s="191"/>
      <c r="AJ349" s="191"/>
      <c r="AK349" s="191"/>
      <c r="AL349" s="191"/>
      <c r="AM349" s="191"/>
      <c r="AN349" s="191"/>
      <c r="AO349" s="191"/>
      <c r="AP349" s="191"/>
      <c r="AQ349" s="191"/>
      <c r="AR349" s="191"/>
      <c r="AS349" s="191"/>
      <c r="AT349" s="191"/>
      <c r="AU349" s="191"/>
      <c r="AV349" s="191"/>
      <c r="AW349" s="191"/>
      <c r="AX349" s="191"/>
      <c r="AY349" s="191"/>
      <c r="AZ349" s="191"/>
      <c r="BA349" s="191"/>
      <c r="BB349" s="191"/>
      <c r="BC349" s="191"/>
      <c r="BD349" s="191"/>
      <c r="BE349" s="191"/>
      <c r="BF349" s="191"/>
      <c r="BG349" s="191"/>
    </row>
    <row r="350" spans="1:59">
      <c r="A350" s="985">
        <v>227</v>
      </c>
      <c r="B350" s="1021" t="s">
        <v>1090</v>
      </c>
      <c r="C350" s="1021">
        <v>11.53</v>
      </c>
      <c r="D350" s="1021"/>
      <c r="E350" s="1017">
        <f t="shared" si="24"/>
        <v>2634.7600000000025</v>
      </c>
      <c r="F350" s="1018">
        <f t="shared" si="25"/>
        <v>1541.2399999999975</v>
      </c>
      <c r="G350" s="1018">
        <f t="shared" si="26"/>
        <v>1552.7699999999977</v>
      </c>
      <c r="H350" s="1019"/>
      <c r="I350" s="1017">
        <f t="shared" si="27"/>
        <v>20.491181135749923</v>
      </c>
      <c r="J350" s="191"/>
      <c r="K350" s="191"/>
      <c r="L350" s="191"/>
      <c r="M350" s="191"/>
      <c r="N350" s="191"/>
      <c r="O350" s="191"/>
      <c r="P350" s="191"/>
      <c r="Q350" s="191"/>
      <c r="R350" s="191"/>
      <c r="S350" s="191"/>
      <c r="T350" s="191"/>
      <c r="U350" s="191"/>
      <c r="V350" s="191"/>
      <c r="W350" s="191"/>
      <c r="X350" s="191"/>
      <c r="Y350" s="191"/>
      <c r="Z350" s="191"/>
      <c r="AA350" s="191"/>
      <c r="AB350" s="191"/>
      <c r="AC350" s="191"/>
      <c r="AD350" s="191"/>
      <c r="AE350" s="191"/>
      <c r="AF350" s="191"/>
      <c r="AG350" s="191"/>
      <c r="AH350" s="191"/>
      <c r="AI350" s="191"/>
      <c r="AJ350" s="191"/>
      <c r="AK350" s="191"/>
      <c r="AL350" s="191"/>
      <c r="AM350" s="191"/>
      <c r="AN350" s="191"/>
      <c r="AO350" s="191"/>
      <c r="AP350" s="191"/>
      <c r="AQ350" s="191"/>
      <c r="AR350" s="191"/>
      <c r="AS350" s="191"/>
      <c r="AT350" s="191"/>
      <c r="AU350" s="191"/>
      <c r="AV350" s="191"/>
      <c r="AW350" s="191"/>
      <c r="AX350" s="191"/>
      <c r="AY350" s="191"/>
      <c r="AZ350" s="191"/>
      <c r="BA350" s="191"/>
      <c r="BB350" s="191"/>
      <c r="BC350" s="191"/>
      <c r="BD350" s="191"/>
      <c r="BE350" s="191"/>
      <c r="BF350" s="191"/>
      <c r="BG350" s="191"/>
    </row>
    <row r="351" spans="1:59">
      <c r="A351" s="985">
        <v>228</v>
      </c>
      <c r="B351" s="1021" t="s">
        <v>1090</v>
      </c>
      <c r="C351" s="1021">
        <v>11.43</v>
      </c>
      <c r="D351" s="1021"/>
      <c r="E351" s="1017">
        <f t="shared" si="24"/>
        <v>2646.1900000000023</v>
      </c>
      <c r="F351" s="1018">
        <f t="shared" si="25"/>
        <v>1529.8099999999977</v>
      </c>
      <c r="G351" s="1018">
        <f t="shared" si="26"/>
        <v>1541.2399999999975</v>
      </c>
      <c r="H351" s="1019"/>
      <c r="I351" s="1017">
        <f t="shared" si="27"/>
        <v>20.580163898904335</v>
      </c>
      <c r="J351" s="191"/>
      <c r="K351" s="191"/>
      <c r="L351" s="191"/>
      <c r="M351" s="191"/>
      <c r="N351" s="191"/>
      <c r="O351" s="191"/>
      <c r="P351" s="191"/>
      <c r="Q351" s="191"/>
      <c r="R351" s="191"/>
      <c r="S351" s="191"/>
      <c r="T351" s="191"/>
      <c r="U351" s="191"/>
      <c r="V351" s="191"/>
      <c r="W351" s="191"/>
      <c r="X351" s="191"/>
      <c r="Y351" s="191"/>
      <c r="Z351" s="191"/>
      <c r="AA351" s="191"/>
      <c r="AB351" s="191"/>
      <c r="AC351" s="191"/>
      <c r="AD351" s="191"/>
      <c r="AE351" s="191"/>
      <c r="AF351" s="191"/>
      <c r="AG351" s="191"/>
      <c r="AH351" s="191"/>
      <c r="AI351" s="191"/>
      <c r="AJ351" s="191"/>
      <c r="AK351" s="191"/>
      <c r="AL351" s="191"/>
      <c r="AM351" s="191"/>
      <c r="AN351" s="191"/>
      <c r="AO351" s="191"/>
      <c r="AP351" s="191"/>
      <c r="AQ351" s="191"/>
      <c r="AR351" s="191"/>
      <c r="AS351" s="191"/>
      <c r="AT351" s="191"/>
      <c r="AU351" s="191"/>
      <c r="AV351" s="191"/>
      <c r="AW351" s="191"/>
      <c r="AX351" s="191"/>
      <c r="AY351" s="191"/>
      <c r="AZ351" s="191"/>
      <c r="BA351" s="191"/>
      <c r="BB351" s="191"/>
      <c r="BC351" s="191"/>
      <c r="BD351" s="191"/>
      <c r="BE351" s="191"/>
      <c r="BF351" s="191"/>
      <c r="BG351" s="191"/>
    </row>
    <row r="352" spans="1:59">
      <c r="A352" s="985">
        <v>229</v>
      </c>
      <c r="B352" s="1021" t="s">
        <v>1090</v>
      </c>
      <c r="C352" s="1021">
        <v>11.53</v>
      </c>
      <c r="D352" s="1021"/>
      <c r="E352" s="1017">
        <f t="shared" si="24"/>
        <v>2657.7200000000025</v>
      </c>
      <c r="F352" s="1018">
        <f t="shared" si="25"/>
        <v>1518.2799999999975</v>
      </c>
      <c r="G352" s="1018">
        <f t="shared" si="26"/>
        <v>1529.8099999999977</v>
      </c>
      <c r="H352" s="1019"/>
      <c r="I352" s="1017">
        <f t="shared" si="27"/>
        <v>20.669925163923615</v>
      </c>
      <c r="J352" s="191"/>
      <c r="K352" s="191"/>
      <c r="L352" s="191"/>
      <c r="M352" s="191"/>
      <c r="N352" s="191"/>
      <c r="O352" s="191"/>
      <c r="P352" s="191"/>
      <c r="Q352" s="191"/>
      <c r="R352" s="191"/>
      <c r="S352" s="191"/>
      <c r="T352" s="191"/>
      <c r="U352" s="191"/>
      <c r="V352" s="191"/>
      <c r="W352" s="191"/>
      <c r="X352" s="191"/>
      <c r="Y352" s="191"/>
      <c r="Z352" s="191"/>
      <c r="AA352" s="191"/>
      <c r="AB352" s="191"/>
      <c r="AC352" s="191"/>
      <c r="AD352" s="191"/>
      <c r="AE352" s="191"/>
      <c r="AF352" s="191"/>
      <c r="AG352" s="191"/>
      <c r="AH352" s="191"/>
      <c r="AI352" s="191"/>
      <c r="AJ352" s="191"/>
      <c r="AK352" s="191"/>
      <c r="AL352" s="191"/>
      <c r="AM352" s="191"/>
      <c r="AN352" s="191"/>
      <c r="AO352" s="191"/>
      <c r="AP352" s="191"/>
      <c r="AQ352" s="191"/>
      <c r="AR352" s="191"/>
      <c r="AS352" s="191"/>
      <c r="AT352" s="191"/>
      <c r="AU352" s="191"/>
      <c r="AV352" s="191"/>
      <c r="AW352" s="191"/>
      <c r="AX352" s="191"/>
      <c r="AY352" s="191"/>
      <c r="AZ352" s="191"/>
      <c r="BA352" s="191"/>
      <c r="BB352" s="191"/>
      <c r="BC352" s="191"/>
      <c r="BD352" s="191"/>
      <c r="BE352" s="191"/>
      <c r="BF352" s="191"/>
      <c r="BG352" s="191"/>
    </row>
    <row r="353" spans="1:59">
      <c r="A353" s="985"/>
      <c r="B353" s="1021" t="s">
        <v>1094</v>
      </c>
      <c r="C353" s="1021">
        <v>0.48</v>
      </c>
      <c r="D353" s="1021"/>
      <c r="E353" s="1017">
        <f t="shared" si="24"/>
        <v>2658.2000000000025</v>
      </c>
      <c r="F353" s="1018">
        <f t="shared" si="25"/>
        <v>1517.7999999999975</v>
      </c>
      <c r="G353" s="1018">
        <f t="shared" si="26"/>
        <v>1518.2799999999975</v>
      </c>
      <c r="H353" s="1019"/>
      <c r="I353" s="1017">
        <f t="shared" si="27"/>
        <v>20.673661972874982</v>
      </c>
      <c r="J353" s="191"/>
      <c r="K353" s="191"/>
      <c r="L353" s="191"/>
      <c r="M353" s="191"/>
      <c r="N353" s="191"/>
      <c r="O353" s="191"/>
      <c r="P353" s="191"/>
      <c r="Q353" s="191"/>
      <c r="R353" s="191"/>
      <c r="S353" s="191"/>
      <c r="T353" s="191"/>
      <c r="U353" s="191"/>
      <c r="V353" s="191"/>
      <c r="W353" s="191"/>
      <c r="X353" s="191"/>
      <c r="Y353" s="191"/>
      <c r="Z353" s="191"/>
      <c r="AA353" s="191"/>
      <c r="AB353" s="191"/>
      <c r="AC353" s="191"/>
      <c r="AD353" s="191"/>
      <c r="AE353" s="191"/>
      <c r="AF353" s="191"/>
      <c r="AG353" s="191"/>
      <c r="AH353" s="191"/>
      <c r="AI353" s="191"/>
      <c r="AJ353" s="191"/>
      <c r="AK353" s="191"/>
      <c r="AL353" s="191"/>
      <c r="AM353" s="191"/>
      <c r="AN353" s="191"/>
      <c r="AO353" s="191"/>
      <c r="AP353" s="191"/>
      <c r="AQ353" s="191"/>
      <c r="AR353" s="191"/>
      <c r="AS353" s="191"/>
      <c r="AT353" s="191"/>
      <c r="AU353" s="191"/>
      <c r="AV353" s="191"/>
      <c r="AW353" s="191"/>
      <c r="AX353" s="191"/>
      <c r="AY353" s="191"/>
      <c r="AZ353" s="191"/>
      <c r="BA353" s="191"/>
      <c r="BB353" s="191"/>
      <c r="BC353" s="191"/>
      <c r="BD353" s="191"/>
      <c r="BE353" s="191"/>
      <c r="BF353" s="191"/>
      <c r="BG353" s="191"/>
    </row>
    <row r="354" spans="1:59">
      <c r="A354" s="985">
        <v>230</v>
      </c>
      <c r="B354" s="1021" t="s">
        <v>1090</v>
      </c>
      <c r="C354" s="1021">
        <v>11.53</v>
      </c>
      <c r="D354" s="1021"/>
      <c r="E354" s="1017">
        <f t="shared" si="24"/>
        <v>2669.7300000000027</v>
      </c>
      <c r="F354" s="1018">
        <f t="shared" si="25"/>
        <v>1506.2699999999973</v>
      </c>
      <c r="G354" s="1018">
        <f t="shared" si="26"/>
        <v>1517.7999999999975</v>
      </c>
      <c r="H354" s="1019"/>
      <c r="I354" s="1017">
        <f t="shared" si="27"/>
        <v>20.763423237894262</v>
      </c>
      <c r="J354" s="191"/>
      <c r="K354" s="191"/>
      <c r="L354" s="191"/>
      <c r="M354" s="191"/>
      <c r="N354" s="191"/>
      <c r="O354" s="191"/>
      <c r="P354" s="191"/>
      <c r="Q354" s="191"/>
      <c r="R354" s="191"/>
      <c r="S354" s="191"/>
      <c r="T354" s="191"/>
      <c r="U354" s="191"/>
      <c r="V354" s="191"/>
      <c r="W354" s="191"/>
      <c r="X354" s="191"/>
      <c r="Y354" s="191"/>
      <c r="Z354" s="191"/>
      <c r="AA354" s="191"/>
      <c r="AB354" s="191"/>
      <c r="AC354" s="191"/>
      <c r="AD354" s="191"/>
      <c r="AE354" s="191"/>
      <c r="AF354" s="191"/>
      <c r="AG354" s="191"/>
      <c r="AH354" s="191"/>
      <c r="AI354" s="191"/>
      <c r="AJ354" s="191"/>
      <c r="AK354" s="191"/>
      <c r="AL354" s="191"/>
      <c r="AM354" s="191"/>
      <c r="AN354" s="191"/>
      <c r="AO354" s="191"/>
      <c r="AP354" s="191"/>
      <c r="AQ354" s="191"/>
      <c r="AR354" s="191"/>
      <c r="AS354" s="191"/>
      <c r="AT354" s="191"/>
      <c r="AU354" s="191"/>
      <c r="AV354" s="191"/>
      <c r="AW354" s="191"/>
      <c r="AX354" s="191"/>
      <c r="AY354" s="191"/>
      <c r="AZ354" s="191"/>
      <c r="BA354" s="191"/>
      <c r="BB354" s="191"/>
      <c r="BC354" s="191"/>
      <c r="BD354" s="191"/>
      <c r="BE354" s="191"/>
      <c r="BF354" s="191"/>
      <c r="BG354" s="191"/>
    </row>
    <row r="355" spans="1:59">
      <c r="A355" s="985">
        <v>231</v>
      </c>
      <c r="B355" s="1021" t="s">
        <v>1090</v>
      </c>
      <c r="C355" s="1021">
        <v>11.54</v>
      </c>
      <c r="D355" s="1021"/>
      <c r="E355" s="1017">
        <f t="shared" si="24"/>
        <v>2681.2700000000027</v>
      </c>
      <c r="F355" s="1018">
        <f t="shared" si="25"/>
        <v>1494.7299999999973</v>
      </c>
      <c r="G355" s="1018">
        <f t="shared" si="26"/>
        <v>1506.2699999999973</v>
      </c>
      <c r="H355" s="1019"/>
      <c r="I355" s="1017">
        <f t="shared" si="27"/>
        <v>20.853262353100028</v>
      </c>
      <c r="J355" s="191"/>
      <c r="K355" s="191"/>
      <c r="L355" s="191"/>
      <c r="M355" s="191"/>
      <c r="N355" s="191"/>
      <c r="O355" s="191"/>
      <c r="P355" s="191"/>
      <c r="Q355" s="191"/>
      <c r="R355" s="191"/>
      <c r="S355" s="191"/>
      <c r="T355" s="191"/>
      <c r="U355" s="191"/>
      <c r="V355" s="191"/>
      <c r="W355" s="191"/>
      <c r="X355" s="191"/>
      <c r="Y355" s="191"/>
      <c r="Z355" s="191"/>
      <c r="AA355" s="191"/>
      <c r="AB355" s="191"/>
      <c r="AC355" s="191"/>
      <c r="AD355" s="191"/>
      <c r="AE355" s="191"/>
      <c r="AF355" s="191"/>
      <c r="AG355" s="191"/>
      <c r="AH355" s="191"/>
      <c r="AI355" s="191"/>
      <c r="AJ355" s="191"/>
      <c r="AK355" s="191"/>
      <c r="AL355" s="191"/>
      <c r="AM355" s="191"/>
      <c r="AN355" s="191"/>
      <c r="AO355" s="191"/>
      <c r="AP355" s="191"/>
      <c r="AQ355" s="191"/>
      <c r="AR355" s="191"/>
      <c r="AS355" s="191"/>
      <c r="AT355" s="191"/>
      <c r="AU355" s="191"/>
      <c r="AV355" s="191"/>
      <c r="AW355" s="191"/>
      <c r="AX355" s="191"/>
      <c r="AY355" s="191"/>
      <c r="AZ355" s="191"/>
      <c r="BA355" s="191"/>
      <c r="BB355" s="191"/>
      <c r="BC355" s="191"/>
      <c r="BD355" s="191"/>
      <c r="BE355" s="191"/>
      <c r="BF355" s="191"/>
      <c r="BG355" s="191"/>
    </row>
    <row r="356" spans="1:59">
      <c r="A356" s="985">
        <v>232</v>
      </c>
      <c r="B356" s="1021" t="s">
        <v>1090</v>
      </c>
      <c r="C356" s="1021">
        <v>11.28</v>
      </c>
      <c r="D356" s="1021"/>
      <c r="E356" s="1017">
        <f t="shared" si="24"/>
        <v>2692.5500000000029</v>
      </c>
      <c r="F356" s="1018">
        <f t="shared" si="25"/>
        <v>1483.4499999999971</v>
      </c>
      <c r="G356" s="1018">
        <f t="shared" si="26"/>
        <v>1494.7299999999973</v>
      </c>
      <c r="H356" s="1019"/>
      <c r="I356" s="1017">
        <f t="shared" si="27"/>
        <v>20.941077363457136</v>
      </c>
      <c r="J356" s="191"/>
      <c r="K356" s="191"/>
      <c r="L356" s="191"/>
      <c r="M356" s="191"/>
      <c r="N356" s="191"/>
      <c r="O356" s="191"/>
      <c r="P356" s="191"/>
      <c r="Q356" s="191"/>
      <c r="R356" s="191"/>
      <c r="S356" s="191"/>
      <c r="T356" s="191"/>
      <c r="U356" s="191"/>
      <c r="V356" s="191"/>
      <c r="W356" s="191"/>
      <c r="X356" s="191"/>
      <c r="Y356" s="191"/>
      <c r="Z356" s="191"/>
      <c r="AA356" s="191"/>
      <c r="AB356" s="191"/>
      <c r="AC356" s="191"/>
      <c r="AD356" s="191"/>
      <c r="AE356" s="191"/>
      <c r="AF356" s="191"/>
      <c r="AG356" s="191"/>
      <c r="AH356" s="191"/>
      <c r="AI356" s="191"/>
      <c r="AJ356" s="191"/>
      <c r="AK356" s="191"/>
      <c r="AL356" s="191"/>
      <c r="AM356" s="191"/>
      <c r="AN356" s="191"/>
      <c r="AO356" s="191"/>
      <c r="AP356" s="191"/>
      <c r="AQ356" s="191"/>
      <c r="AR356" s="191"/>
      <c r="AS356" s="191"/>
      <c r="AT356" s="191"/>
      <c r="AU356" s="191"/>
      <c r="AV356" s="191"/>
      <c r="AW356" s="191"/>
      <c r="AX356" s="191"/>
      <c r="AY356" s="191"/>
      <c r="AZ356" s="191"/>
      <c r="BA356" s="191"/>
      <c r="BB356" s="191"/>
      <c r="BC356" s="191"/>
      <c r="BD356" s="191"/>
      <c r="BE356" s="191"/>
      <c r="BF356" s="191"/>
      <c r="BG356" s="191"/>
    </row>
    <row r="357" spans="1:59">
      <c r="A357" s="985"/>
      <c r="B357" s="1021" t="s">
        <v>1093</v>
      </c>
      <c r="C357" s="1021">
        <v>0.46</v>
      </c>
      <c r="D357" s="1021"/>
      <c r="E357" s="1017">
        <f t="shared" si="24"/>
        <v>2693.0100000000029</v>
      </c>
      <c r="F357" s="1018">
        <f t="shared" si="25"/>
        <v>1482.9899999999971</v>
      </c>
      <c r="G357" s="1018">
        <f t="shared" si="26"/>
        <v>1483.4499999999971</v>
      </c>
      <c r="H357" s="1019"/>
      <c r="I357" s="1017">
        <f t="shared" si="27"/>
        <v>20.944658472035528</v>
      </c>
      <c r="J357" s="191"/>
      <c r="K357" s="191"/>
      <c r="L357" s="191"/>
      <c r="M357" s="191"/>
      <c r="N357" s="191"/>
      <c r="O357" s="191"/>
      <c r="P357" s="191"/>
      <c r="Q357" s="191"/>
      <c r="R357" s="191"/>
      <c r="S357" s="191"/>
      <c r="T357" s="191"/>
      <c r="U357" s="191"/>
      <c r="V357" s="191"/>
      <c r="W357" s="191"/>
      <c r="X357" s="191"/>
      <c r="Y357" s="191"/>
      <c r="Z357" s="191"/>
      <c r="AA357" s="191"/>
      <c r="AB357" s="191"/>
      <c r="AC357" s="191"/>
      <c r="AD357" s="191"/>
      <c r="AE357" s="191"/>
      <c r="AF357" s="191"/>
      <c r="AG357" s="191"/>
      <c r="AH357" s="191"/>
      <c r="AI357" s="191"/>
      <c r="AJ357" s="191"/>
      <c r="AK357" s="191"/>
      <c r="AL357" s="191"/>
      <c r="AM357" s="191"/>
      <c r="AN357" s="191"/>
      <c r="AO357" s="191"/>
      <c r="AP357" s="191"/>
      <c r="AQ357" s="191"/>
      <c r="AR357" s="191"/>
      <c r="AS357" s="191"/>
      <c r="AT357" s="191"/>
      <c r="AU357" s="191"/>
      <c r="AV357" s="191"/>
      <c r="AW357" s="191"/>
      <c r="AX357" s="191"/>
      <c r="AY357" s="191"/>
      <c r="AZ357" s="191"/>
      <c r="BA357" s="191"/>
      <c r="BB357" s="191"/>
      <c r="BC357" s="191"/>
      <c r="BD357" s="191"/>
      <c r="BE357" s="191"/>
      <c r="BF357" s="191"/>
      <c r="BG357" s="191"/>
    </row>
    <row r="358" spans="1:59">
      <c r="A358" s="985">
        <v>233</v>
      </c>
      <c r="B358" s="1021" t="s">
        <v>1090</v>
      </c>
      <c r="C358" s="1021">
        <v>11.44</v>
      </c>
      <c r="D358" s="1021"/>
      <c r="E358" s="1017">
        <f t="shared" si="24"/>
        <v>2704.450000000003</v>
      </c>
      <c r="F358" s="1018">
        <f t="shared" si="25"/>
        <v>1471.549999999997</v>
      </c>
      <c r="G358" s="1018">
        <f t="shared" si="26"/>
        <v>1482.9899999999971</v>
      </c>
      <c r="H358" s="1019"/>
      <c r="I358" s="1017">
        <f t="shared" si="27"/>
        <v>21.033719085376426</v>
      </c>
      <c r="J358" s="191"/>
      <c r="K358" s="191"/>
      <c r="L358" s="191"/>
      <c r="M358" s="191"/>
      <c r="N358" s="191"/>
      <c r="O358" s="191"/>
      <c r="P358" s="191"/>
      <c r="Q358" s="191"/>
      <c r="R358" s="191"/>
      <c r="S358" s="191"/>
      <c r="T358" s="191"/>
      <c r="U358" s="191"/>
      <c r="V358" s="191"/>
      <c r="W358" s="191"/>
      <c r="X358" s="191"/>
      <c r="Y358" s="191"/>
      <c r="Z358" s="191"/>
      <c r="AA358" s="191"/>
      <c r="AB358" s="191"/>
      <c r="AC358" s="191"/>
      <c r="AD358" s="191"/>
      <c r="AE358" s="191"/>
      <c r="AF358" s="191"/>
      <c r="AG358" s="191"/>
      <c r="AH358" s="191"/>
      <c r="AI358" s="191"/>
      <c r="AJ358" s="191"/>
      <c r="AK358" s="191"/>
      <c r="AL358" s="191"/>
      <c r="AM358" s="191"/>
      <c r="AN358" s="191"/>
      <c r="AO358" s="191"/>
      <c r="AP358" s="191"/>
      <c r="AQ358" s="191"/>
      <c r="AR358" s="191"/>
      <c r="AS358" s="191"/>
      <c r="AT358" s="191"/>
      <c r="AU358" s="191"/>
      <c r="AV358" s="191"/>
      <c r="AW358" s="191"/>
      <c r="AX358" s="191"/>
      <c r="AY358" s="191"/>
      <c r="AZ358" s="191"/>
      <c r="BA358" s="191"/>
      <c r="BB358" s="191"/>
      <c r="BC358" s="191"/>
      <c r="BD358" s="191"/>
      <c r="BE358" s="191"/>
      <c r="BF358" s="191"/>
      <c r="BG358" s="191"/>
    </row>
    <row r="359" spans="1:59">
      <c r="A359" s="985">
        <v>234</v>
      </c>
      <c r="B359" s="1021" t="s">
        <v>1090</v>
      </c>
      <c r="C359" s="1021">
        <v>11.41</v>
      </c>
      <c r="D359" s="1021"/>
      <c r="E359" s="1017">
        <f t="shared" si="24"/>
        <v>2715.8600000000029</v>
      </c>
      <c r="F359" s="1018">
        <f t="shared" si="25"/>
        <v>1460.1399999999971</v>
      </c>
      <c r="G359" s="1018">
        <f t="shared" si="26"/>
        <v>1471.549999999997</v>
      </c>
      <c r="H359" s="1019"/>
      <c r="I359" s="1017">
        <f t="shared" si="27"/>
        <v>21.122546148157863</v>
      </c>
      <c r="J359" s="191"/>
      <c r="K359" s="191"/>
      <c r="L359" s="191"/>
      <c r="M359" s="191"/>
      <c r="N359" s="191"/>
      <c r="O359" s="191"/>
      <c r="P359" s="191"/>
      <c r="Q359" s="191"/>
      <c r="R359" s="191"/>
      <c r="S359" s="191"/>
      <c r="T359" s="191"/>
      <c r="U359" s="191"/>
      <c r="V359" s="191"/>
      <c r="W359" s="191"/>
      <c r="X359" s="191"/>
      <c r="Y359" s="191"/>
      <c r="Z359" s="191"/>
      <c r="AA359" s="191"/>
      <c r="AB359" s="191"/>
      <c r="AC359" s="191"/>
      <c r="AD359" s="191"/>
      <c r="AE359" s="191"/>
      <c r="AF359" s="191"/>
      <c r="AG359" s="191"/>
      <c r="AH359" s="191"/>
      <c r="AI359" s="191"/>
      <c r="AJ359" s="191"/>
      <c r="AK359" s="191"/>
      <c r="AL359" s="191"/>
      <c r="AM359" s="191"/>
      <c r="AN359" s="191"/>
      <c r="AO359" s="191"/>
      <c r="AP359" s="191"/>
      <c r="AQ359" s="191"/>
      <c r="AR359" s="191"/>
      <c r="AS359" s="191"/>
      <c r="AT359" s="191"/>
      <c r="AU359" s="191"/>
      <c r="AV359" s="191"/>
      <c r="AW359" s="191"/>
      <c r="AX359" s="191"/>
      <c r="AY359" s="191"/>
      <c r="AZ359" s="191"/>
      <c r="BA359" s="191"/>
      <c r="BB359" s="191"/>
      <c r="BC359" s="191"/>
      <c r="BD359" s="191"/>
      <c r="BE359" s="191"/>
      <c r="BF359" s="191"/>
      <c r="BG359" s="191"/>
    </row>
    <row r="360" spans="1:59">
      <c r="A360" s="985">
        <v>235</v>
      </c>
      <c r="B360" s="1021" t="s">
        <v>1090</v>
      </c>
      <c r="C360" s="1021">
        <v>11.42</v>
      </c>
      <c r="D360" s="1021"/>
      <c r="E360" s="1017">
        <f t="shared" si="24"/>
        <v>2727.2800000000029</v>
      </c>
      <c r="F360" s="1018">
        <f t="shared" si="25"/>
        <v>1448.7199999999971</v>
      </c>
      <c r="G360" s="1018">
        <f t="shared" si="26"/>
        <v>1460.1399999999971</v>
      </c>
      <c r="H360" s="1019"/>
      <c r="I360" s="1017">
        <f t="shared" si="27"/>
        <v>21.211451061125789</v>
      </c>
      <c r="J360" s="191"/>
      <c r="K360" s="191"/>
      <c r="L360" s="191"/>
      <c r="M360" s="191"/>
      <c r="N360" s="191"/>
      <c r="O360" s="191"/>
      <c r="P360" s="191"/>
      <c r="Q360" s="191"/>
      <c r="R360" s="191"/>
      <c r="S360" s="191"/>
      <c r="T360" s="191"/>
      <c r="U360" s="191"/>
      <c r="V360" s="191"/>
      <c r="W360" s="191"/>
      <c r="X360" s="191"/>
      <c r="Y360" s="191"/>
      <c r="Z360" s="191"/>
      <c r="AA360" s="191"/>
      <c r="AB360" s="191"/>
      <c r="AC360" s="191"/>
      <c r="AD360" s="191"/>
      <c r="AE360" s="191"/>
      <c r="AF360" s="191"/>
      <c r="AG360" s="191"/>
      <c r="AH360" s="191"/>
      <c r="AI360" s="191"/>
      <c r="AJ360" s="191"/>
      <c r="AK360" s="191"/>
      <c r="AL360" s="191"/>
      <c r="AM360" s="191"/>
      <c r="AN360" s="191"/>
      <c r="AO360" s="191"/>
      <c r="AP360" s="191"/>
      <c r="AQ360" s="191"/>
      <c r="AR360" s="191"/>
      <c r="AS360" s="191"/>
      <c r="AT360" s="191"/>
      <c r="AU360" s="191"/>
      <c r="AV360" s="191"/>
      <c r="AW360" s="191"/>
      <c r="AX360" s="191"/>
      <c r="AY360" s="191"/>
      <c r="AZ360" s="191"/>
      <c r="BA360" s="191"/>
      <c r="BB360" s="191"/>
      <c r="BC360" s="191"/>
      <c r="BD360" s="191"/>
      <c r="BE360" s="191"/>
      <c r="BF360" s="191"/>
      <c r="BG360" s="191"/>
    </row>
    <row r="361" spans="1:59">
      <c r="A361" s="985"/>
      <c r="B361" s="1021" t="s">
        <v>1094</v>
      </c>
      <c r="C361" s="1021">
        <v>0.48</v>
      </c>
      <c r="D361" s="1021"/>
      <c r="E361" s="1017">
        <f t="shared" si="24"/>
        <v>2727.7600000000029</v>
      </c>
      <c r="F361" s="1018">
        <f t="shared" si="25"/>
        <v>1448.2399999999971</v>
      </c>
      <c r="G361" s="1018">
        <f t="shared" si="26"/>
        <v>1448.7199999999971</v>
      </c>
      <c r="H361" s="1019"/>
      <c r="I361" s="1017">
        <f t="shared" si="27"/>
        <v>21.215187870077155</v>
      </c>
      <c r="J361" s="191"/>
      <c r="K361" s="191"/>
      <c r="L361" s="191"/>
      <c r="M361" s="191"/>
      <c r="N361" s="191"/>
      <c r="O361" s="191"/>
      <c r="P361" s="191"/>
      <c r="Q361" s="191"/>
      <c r="R361" s="191"/>
      <c r="S361" s="191"/>
      <c r="T361" s="191"/>
      <c r="U361" s="191"/>
      <c r="V361" s="191"/>
      <c r="W361" s="191"/>
      <c r="X361" s="191"/>
      <c r="Y361" s="191"/>
      <c r="Z361" s="191"/>
      <c r="AA361" s="191"/>
      <c r="AB361" s="191"/>
      <c r="AC361" s="191"/>
      <c r="AD361" s="191"/>
      <c r="AE361" s="191"/>
      <c r="AF361" s="191"/>
      <c r="AG361" s="191"/>
      <c r="AH361" s="191"/>
      <c r="AI361" s="191"/>
      <c r="AJ361" s="191"/>
      <c r="AK361" s="191"/>
      <c r="AL361" s="191"/>
      <c r="AM361" s="191"/>
      <c r="AN361" s="191"/>
      <c r="AO361" s="191"/>
      <c r="AP361" s="191"/>
      <c r="AQ361" s="191"/>
      <c r="AR361" s="191"/>
      <c r="AS361" s="191"/>
      <c r="AT361" s="191"/>
      <c r="AU361" s="191"/>
      <c r="AV361" s="191"/>
      <c r="AW361" s="191"/>
      <c r="AX361" s="191"/>
      <c r="AY361" s="191"/>
      <c r="AZ361" s="191"/>
      <c r="BA361" s="191"/>
      <c r="BB361" s="191"/>
      <c r="BC361" s="191"/>
      <c r="BD361" s="191"/>
      <c r="BE361" s="191"/>
      <c r="BF361" s="191"/>
      <c r="BG361" s="191"/>
    </row>
    <row r="362" spans="1:59">
      <c r="A362" s="985">
        <v>236</v>
      </c>
      <c r="B362" s="1021" t="s">
        <v>1090</v>
      </c>
      <c r="C362" s="1021">
        <v>11.53</v>
      </c>
      <c r="D362" s="1021"/>
      <c r="E362" s="1017">
        <f t="shared" ref="E362:E375" si="28">IF(C362="","",IF(D362="O",E361,E361+C362))</f>
        <v>2739.2900000000031</v>
      </c>
      <c r="F362" s="1018">
        <f t="shared" ref="F362:F375" si="29">IF(E362="","",$G$41-E362)</f>
        <v>1436.7099999999969</v>
      </c>
      <c r="G362" s="1018">
        <f t="shared" ref="G362:G375" si="30">IF(E362="","",$G$41-E361)</f>
        <v>1448.2399999999971</v>
      </c>
      <c r="H362" s="1019"/>
      <c r="I362" s="1017">
        <f t="shared" ref="I362:I375" si="31">IF(C362="","",IF(D362="O",I361,$C$12*C362+I361))</f>
        <v>21.304949135096436</v>
      </c>
      <c r="J362" s="191"/>
      <c r="K362" s="191"/>
      <c r="L362" s="191"/>
      <c r="M362" s="191"/>
      <c r="N362" s="191"/>
      <c r="O362" s="191"/>
      <c r="P362" s="191"/>
      <c r="Q362" s="191"/>
      <c r="R362" s="191"/>
      <c r="S362" s="191"/>
      <c r="T362" s="191"/>
      <c r="U362" s="191"/>
      <c r="V362" s="191"/>
      <c r="W362" s="191"/>
      <c r="X362" s="191"/>
      <c r="Y362" s="191"/>
      <c r="Z362" s="191"/>
      <c r="AA362" s="191"/>
      <c r="AB362" s="191"/>
      <c r="AC362" s="191"/>
      <c r="AD362" s="191"/>
      <c r="AE362" s="191"/>
      <c r="AF362" s="191"/>
      <c r="AG362" s="191"/>
      <c r="AH362" s="191"/>
      <c r="AI362" s="191"/>
      <c r="AJ362" s="191"/>
      <c r="AK362" s="191"/>
      <c r="AL362" s="191"/>
      <c r="AM362" s="191"/>
      <c r="AN362" s="191"/>
      <c r="AO362" s="191"/>
      <c r="AP362" s="191"/>
      <c r="AQ362" s="191"/>
      <c r="AR362" s="191"/>
      <c r="AS362" s="191"/>
      <c r="AT362" s="191"/>
      <c r="AU362" s="191"/>
      <c r="AV362" s="191"/>
      <c r="AW362" s="191"/>
      <c r="AX362" s="191"/>
      <c r="AY362" s="191"/>
      <c r="AZ362" s="191"/>
      <c r="BA362" s="191"/>
      <c r="BB362" s="191"/>
      <c r="BC362" s="191"/>
      <c r="BD362" s="191"/>
      <c r="BE362" s="191"/>
      <c r="BF362" s="191"/>
      <c r="BG362" s="191"/>
    </row>
    <row r="363" spans="1:59">
      <c r="A363" s="985">
        <v>237</v>
      </c>
      <c r="B363" s="1021" t="s">
        <v>1090</v>
      </c>
      <c r="C363" s="1021">
        <v>11.58</v>
      </c>
      <c r="D363" s="1021"/>
      <c r="E363" s="1017">
        <f t="shared" si="28"/>
        <v>2750.8700000000031</v>
      </c>
      <c r="F363" s="1018">
        <f t="shared" si="29"/>
        <v>1425.1299999999969</v>
      </c>
      <c r="G363" s="1018">
        <f t="shared" si="30"/>
        <v>1436.7099999999969</v>
      </c>
      <c r="H363" s="1019"/>
      <c r="I363" s="1017">
        <f t="shared" si="31"/>
        <v>21.395099651048149</v>
      </c>
      <c r="J363" s="191"/>
      <c r="K363" s="191"/>
      <c r="L363" s="191"/>
      <c r="M363" s="191"/>
      <c r="N363" s="191"/>
      <c r="O363" s="191"/>
      <c r="P363" s="191"/>
      <c r="Q363" s="191"/>
      <c r="R363" s="191"/>
      <c r="S363" s="191"/>
      <c r="T363" s="191"/>
      <c r="U363" s="191"/>
      <c r="V363" s="191"/>
      <c r="W363" s="191"/>
      <c r="X363" s="191"/>
      <c r="Y363" s="191"/>
      <c r="Z363" s="191"/>
      <c r="AA363" s="191"/>
      <c r="AB363" s="191"/>
      <c r="AC363" s="191"/>
      <c r="AD363" s="191"/>
      <c r="AE363" s="191"/>
      <c r="AF363" s="191"/>
      <c r="AG363" s="191"/>
      <c r="AH363" s="191"/>
      <c r="AI363" s="191"/>
      <c r="AJ363" s="191"/>
      <c r="AK363" s="191"/>
      <c r="AL363" s="191"/>
      <c r="AM363" s="191"/>
      <c r="AN363" s="191"/>
      <c r="AO363" s="191"/>
      <c r="AP363" s="191"/>
      <c r="AQ363" s="191"/>
      <c r="AR363" s="191"/>
      <c r="AS363" s="191"/>
      <c r="AT363" s="191"/>
      <c r="AU363" s="191"/>
      <c r="AV363" s="191"/>
      <c r="AW363" s="191"/>
      <c r="AX363" s="191"/>
      <c r="AY363" s="191"/>
      <c r="AZ363" s="191"/>
      <c r="BA363" s="191"/>
      <c r="BB363" s="191"/>
      <c r="BC363" s="191"/>
      <c r="BD363" s="191"/>
      <c r="BE363" s="191"/>
      <c r="BF363" s="191"/>
      <c r="BG363" s="191"/>
    </row>
    <row r="364" spans="1:59">
      <c r="A364" s="985">
        <v>238</v>
      </c>
      <c r="B364" s="1021" t="s">
        <v>1090</v>
      </c>
      <c r="C364" s="1021">
        <v>11.53</v>
      </c>
      <c r="D364" s="1021"/>
      <c r="E364" s="1017">
        <f t="shared" si="28"/>
        <v>2762.4000000000033</v>
      </c>
      <c r="F364" s="1018">
        <f t="shared" si="29"/>
        <v>1413.5999999999967</v>
      </c>
      <c r="G364" s="1018">
        <f t="shared" si="30"/>
        <v>1425.1299999999969</v>
      </c>
      <c r="H364" s="1019"/>
      <c r="I364" s="1017">
        <f t="shared" si="31"/>
        <v>21.484860916067429</v>
      </c>
      <c r="J364" s="191"/>
      <c r="K364" s="191"/>
      <c r="L364" s="191"/>
      <c r="M364" s="191"/>
      <c r="N364" s="191"/>
      <c r="O364" s="191"/>
      <c r="P364" s="191"/>
      <c r="Q364" s="191"/>
      <c r="R364" s="191"/>
      <c r="S364" s="191"/>
      <c r="T364" s="191"/>
      <c r="U364" s="191"/>
      <c r="V364" s="191"/>
      <c r="W364" s="191"/>
      <c r="X364" s="191"/>
      <c r="Y364" s="191"/>
      <c r="Z364" s="191"/>
      <c r="AA364" s="191"/>
      <c r="AB364" s="191"/>
      <c r="AC364" s="191"/>
      <c r="AD364" s="191"/>
      <c r="AE364" s="191"/>
      <c r="AF364" s="191"/>
      <c r="AG364" s="191"/>
      <c r="AH364" s="191"/>
      <c r="AI364" s="191"/>
      <c r="AJ364" s="191"/>
      <c r="AK364" s="191"/>
      <c r="AL364" s="191"/>
      <c r="AM364" s="191"/>
      <c r="AN364" s="191"/>
      <c r="AO364" s="191"/>
      <c r="AP364" s="191"/>
      <c r="AQ364" s="191"/>
      <c r="AR364" s="191"/>
      <c r="AS364" s="191"/>
      <c r="AT364" s="191"/>
      <c r="AU364" s="191"/>
      <c r="AV364" s="191"/>
      <c r="AW364" s="191"/>
      <c r="AX364" s="191"/>
      <c r="AY364" s="191"/>
      <c r="AZ364" s="191"/>
      <c r="BA364" s="191"/>
      <c r="BB364" s="191"/>
      <c r="BC364" s="191"/>
      <c r="BD364" s="191"/>
      <c r="BE364" s="191"/>
      <c r="BF364" s="191"/>
      <c r="BG364" s="191"/>
    </row>
    <row r="365" spans="1:59">
      <c r="A365" s="985"/>
      <c r="B365" s="1021" t="s">
        <v>1093</v>
      </c>
      <c r="C365" s="1021">
        <v>0.46</v>
      </c>
      <c r="D365" s="1021"/>
      <c r="E365" s="1017">
        <f t="shared" si="28"/>
        <v>2762.8600000000033</v>
      </c>
      <c r="F365" s="1018">
        <f t="shared" si="29"/>
        <v>1413.1399999999967</v>
      </c>
      <c r="G365" s="1018">
        <f t="shared" si="30"/>
        <v>1413.5999999999967</v>
      </c>
      <c r="H365" s="1019"/>
      <c r="I365" s="1017">
        <f t="shared" si="31"/>
        <v>21.488442024645821</v>
      </c>
      <c r="J365" s="191"/>
      <c r="K365" s="191"/>
      <c r="L365" s="191"/>
      <c r="M365" s="191"/>
      <c r="N365" s="191"/>
      <c r="O365" s="191"/>
      <c r="P365" s="191"/>
      <c r="Q365" s="191"/>
      <c r="R365" s="191"/>
      <c r="S365" s="191"/>
      <c r="T365" s="191"/>
      <c r="U365" s="191"/>
      <c r="V365" s="191"/>
      <c r="W365" s="191"/>
      <c r="X365" s="191"/>
      <c r="Y365" s="191"/>
      <c r="Z365" s="191"/>
      <c r="AA365" s="191"/>
      <c r="AB365" s="191"/>
      <c r="AC365" s="191"/>
      <c r="AD365" s="191"/>
      <c r="AE365" s="191"/>
      <c r="AF365" s="191"/>
      <c r="AG365" s="191"/>
      <c r="AH365" s="191"/>
      <c r="AI365" s="191"/>
      <c r="AJ365" s="191"/>
      <c r="AK365" s="191"/>
      <c r="AL365" s="191"/>
      <c r="AM365" s="191"/>
      <c r="AN365" s="191"/>
      <c r="AO365" s="191"/>
      <c r="AP365" s="191"/>
      <c r="AQ365" s="191"/>
      <c r="AR365" s="191"/>
      <c r="AS365" s="191"/>
      <c r="AT365" s="191"/>
      <c r="AU365" s="191"/>
      <c r="AV365" s="191"/>
      <c r="AW365" s="191"/>
      <c r="AX365" s="191"/>
      <c r="AY365" s="191"/>
      <c r="AZ365" s="191"/>
      <c r="BA365" s="191"/>
      <c r="BB365" s="191"/>
      <c r="BC365" s="191"/>
      <c r="BD365" s="191"/>
      <c r="BE365" s="191"/>
      <c r="BF365" s="191"/>
      <c r="BG365" s="191"/>
    </row>
    <row r="366" spans="1:59">
      <c r="A366" s="985">
        <v>239</v>
      </c>
      <c r="B366" s="1021" t="s">
        <v>1090</v>
      </c>
      <c r="C366" s="1021">
        <v>11.53</v>
      </c>
      <c r="D366" s="1021"/>
      <c r="E366" s="1017">
        <f t="shared" si="28"/>
        <v>2774.3900000000035</v>
      </c>
      <c r="F366" s="1018">
        <f t="shared" si="29"/>
        <v>1401.6099999999965</v>
      </c>
      <c r="G366" s="1018">
        <f t="shared" si="30"/>
        <v>1413.1399999999967</v>
      </c>
      <c r="H366" s="1019"/>
      <c r="I366" s="1017">
        <f t="shared" si="31"/>
        <v>21.578203289665101</v>
      </c>
      <c r="J366" s="191"/>
      <c r="K366" s="191"/>
      <c r="L366" s="191"/>
      <c r="M366" s="191"/>
      <c r="N366" s="191"/>
      <c r="O366" s="191"/>
      <c r="P366" s="191"/>
      <c r="Q366" s="191"/>
      <c r="R366" s="191"/>
      <c r="S366" s="191"/>
      <c r="T366" s="191"/>
      <c r="U366" s="191"/>
      <c r="V366" s="191"/>
      <c r="W366" s="191"/>
      <c r="X366" s="191"/>
      <c r="Y366" s="191"/>
      <c r="Z366" s="191"/>
      <c r="AA366" s="191"/>
      <c r="AB366" s="191"/>
      <c r="AC366" s="191"/>
      <c r="AD366" s="191"/>
      <c r="AE366" s="191"/>
      <c r="AF366" s="191"/>
      <c r="AG366" s="191"/>
      <c r="AH366" s="191"/>
      <c r="AI366" s="191"/>
      <c r="AJ366" s="191"/>
      <c r="AK366" s="191"/>
      <c r="AL366" s="191"/>
      <c r="AM366" s="191"/>
      <c r="AN366" s="191"/>
      <c r="AO366" s="191"/>
      <c r="AP366" s="191"/>
      <c r="AQ366" s="191"/>
      <c r="AR366" s="191"/>
      <c r="AS366" s="191"/>
      <c r="AT366" s="191"/>
      <c r="AU366" s="191"/>
      <c r="AV366" s="191"/>
      <c r="AW366" s="191"/>
      <c r="AX366" s="191"/>
      <c r="AY366" s="191"/>
      <c r="AZ366" s="191"/>
      <c r="BA366" s="191"/>
      <c r="BB366" s="191"/>
      <c r="BC366" s="191"/>
      <c r="BD366" s="191"/>
      <c r="BE366" s="191"/>
      <c r="BF366" s="191"/>
      <c r="BG366" s="191"/>
    </row>
    <row r="367" spans="1:59">
      <c r="A367" s="985">
        <v>240</v>
      </c>
      <c r="B367" s="1021" t="s">
        <v>1090</v>
      </c>
      <c r="C367" s="1021">
        <v>11.36</v>
      </c>
      <c r="D367" s="1021"/>
      <c r="E367" s="1017">
        <f t="shared" si="28"/>
        <v>2785.7500000000036</v>
      </c>
      <c r="F367" s="1018">
        <f t="shared" si="29"/>
        <v>1390.2499999999964</v>
      </c>
      <c r="G367" s="1018">
        <f t="shared" si="30"/>
        <v>1401.6099999999965</v>
      </c>
      <c r="H367" s="1019"/>
      <c r="I367" s="1017">
        <f t="shared" si="31"/>
        <v>21.666641101514106</v>
      </c>
      <c r="J367" s="191"/>
      <c r="K367" s="191"/>
      <c r="L367" s="191"/>
      <c r="M367" s="191"/>
      <c r="N367" s="191"/>
      <c r="O367" s="191"/>
      <c r="P367" s="191"/>
      <c r="Q367" s="191"/>
      <c r="R367" s="191"/>
      <c r="S367" s="191"/>
      <c r="T367" s="191"/>
      <c r="U367" s="191"/>
      <c r="V367" s="191"/>
      <c r="W367" s="191"/>
      <c r="X367" s="191"/>
      <c r="Y367" s="191"/>
      <c r="Z367" s="191"/>
      <c r="AA367" s="191"/>
      <c r="AB367" s="191"/>
      <c r="AC367" s="191"/>
      <c r="AD367" s="191"/>
      <c r="AE367" s="191"/>
      <c r="AF367" s="191"/>
      <c r="AG367" s="191"/>
      <c r="AH367" s="191"/>
      <c r="AI367" s="191"/>
      <c r="AJ367" s="191"/>
      <c r="AK367" s="191"/>
      <c r="AL367" s="191"/>
      <c r="AM367" s="191"/>
      <c r="AN367" s="191"/>
      <c r="AO367" s="191"/>
      <c r="AP367" s="191"/>
      <c r="AQ367" s="191"/>
      <c r="AR367" s="191"/>
      <c r="AS367" s="191"/>
      <c r="AT367" s="191"/>
      <c r="AU367" s="191"/>
      <c r="AV367" s="191"/>
      <c r="AW367" s="191"/>
      <c r="AX367" s="191"/>
      <c r="AY367" s="191"/>
      <c r="AZ367" s="191"/>
      <c r="BA367" s="191"/>
      <c r="BB367" s="191"/>
      <c r="BC367" s="191"/>
      <c r="BD367" s="191"/>
      <c r="BE367" s="191"/>
      <c r="BF367" s="191"/>
      <c r="BG367" s="191"/>
    </row>
    <row r="368" spans="1:59">
      <c r="A368" s="985">
        <v>241</v>
      </c>
      <c r="B368" s="1021" t="s">
        <v>1090</v>
      </c>
      <c r="C368" s="1021">
        <v>11.4</v>
      </c>
      <c r="D368" s="1021"/>
      <c r="E368" s="1017">
        <f t="shared" si="28"/>
        <v>2797.1500000000037</v>
      </c>
      <c r="F368" s="1018">
        <f t="shared" si="29"/>
        <v>1378.8499999999963</v>
      </c>
      <c r="G368" s="1018">
        <f t="shared" si="30"/>
        <v>1390.2499999999964</v>
      </c>
      <c r="H368" s="1019"/>
      <c r="I368" s="1017">
        <f t="shared" si="31"/>
        <v>21.755390314109057</v>
      </c>
      <c r="J368" s="191"/>
      <c r="K368" s="191"/>
      <c r="L368" s="191"/>
      <c r="M368" s="191"/>
      <c r="N368" s="191"/>
      <c r="O368" s="191"/>
      <c r="P368" s="191"/>
      <c r="Q368" s="191"/>
      <c r="R368" s="191"/>
      <c r="S368" s="191"/>
      <c r="T368" s="191"/>
      <c r="U368" s="191"/>
      <c r="V368" s="191"/>
      <c r="W368" s="191"/>
      <c r="X368" s="191"/>
      <c r="Y368" s="191"/>
      <c r="Z368" s="191"/>
      <c r="AA368" s="191"/>
      <c r="AB368" s="191"/>
      <c r="AC368" s="191"/>
      <c r="AD368" s="191"/>
      <c r="AE368" s="191"/>
      <c r="AF368" s="191"/>
      <c r="AG368" s="191"/>
      <c r="AH368" s="191"/>
      <c r="AI368" s="191"/>
      <c r="AJ368" s="191"/>
      <c r="AK368" s="191"/>
      <c r="AL368" s="191"/>
      <c r="AM368" s="191"/>
      <c r="AN368" s="191"/>
      <c r="AO368" s="191"/>
      <c r="AP368" s="191"/>
      <c r="AQ368" s="191"/>
      <c r="AR368" s="191"/>
      <c r="AS368" s="191"/>
      <c r="AT368" s="191"/>
      <c r="AU368" s="191"/>
      <c r="AV368" s="191"/>
      <c r="AW368" s="191"/>
      <c r="AX368" s="191"/>
      <c r="AY368" s="191"/>
      <c r="AZ368" s="191"/>
      <c r="BA368" s="191"/>
      <c r="BB368" s="191"/>
      <c r="BC368" s="191"/>
      <c r="BD368" s="191"/>
      <c r="BE368" s="191"/>
      <c r="BF368" s="191"/>
      <c r="BG368" s="191"/>
    </row>
    <row r="369" spans="1:59">
      <c r="A369" s="985"/>
      <c r="B369" s="1021" t="s">
        <v>1094</v>
      </c>
      <c r="C369" s="1021">
        <v>0.48</v>
      </c>
      <c r="D369" s="1021"/>
      <c r="E369" s="1017">
        <f t="shared" si="28"/>
        <v>2797.6300000000037</v>
      </c>
      <c r="F369" s="1018">
        <f t="shared" si="29"/>
        <v>1378.3699999999963</v>
      </c>
      <c r="G369" s="1018">
        <f t="shared" si="30"/>
        <v>1378.8499999999963</v>
      </c>
      <c r="H369" s="1019"/>
      <c r="I369" s="1017">
        <f t="shared" si="31"/>
        <v>21.759127123060424</v>
      </c>
      <c r="J369" s="191"/>
      <c r="K369" s="191"/>
      <c r="L369" s="191"/>
      <c r="M369" s="191"/>
      <c r="N369" s="191"/>
      <c r="O369" s="191"/>
      <c r="P369" s="191"/>
      <c r="Q369" s="191"/>
      <c r="R369" s="191"/>
      <c r="S369" s="191"/>
      <c r="T369" s="191"/>
      <c r="U369" s="191"/>
      <c r="V369" s="191"/>
      <c r="W369" s="191"/>
      <c r="X369" s="191"/>
      <c r="Y369" s="191"/>
      <c r="Z369" s="191"/>
      <c r="AA369" s="191"/>
      <c r="AB369" s="191"/>
      <c r="AC369" s="191"/>
      <c r="AD369" s="191"/>
      <c r="AE369" s="191"/>
      <c r="AF369" s="191"/>
      <c r="AG369" s="191"/>
      <c r="AH369" s="191"/>
      <c r="AI369" s="191"/>
      <c r="AJ369" s="191"/>
      <c r="AK369" s="191"/>
      <c r="AL369" s="191"/>
      <c r="AM369" s="191"/>
      <c r="AN369" s="191"/>
      <c r="AO369" s="191"/>
      <c r="AP369" s="191"/>
      <c r="AQ369" s="191"/>
      <c r="AR369" s="191"/>
      <c r="AS369" s="191"/>
      <c r="AT369" s="191"/>
      <c r="AU369" s="191"/>
      <c r="AV369" s="191"/>
      <c r="AW369" s="191"/>
      <c r="AX369" s="191"/>
      <c r="AY369" s="191"/>
      <c r="AZ369" s="191"/>
      <c r="BA369" s="191"/>
      <c r="BB369" s="191"/>
      <c r="BC369" s="191"/>
      <c r="BD369" s="191"/>
      <c r="BE369" s="191"/>
      <c r="BF369" s="191"/>
      <c r="BG369" s="191"/>
    </row>
    <row r="370" spans="1:59">
      <c r="A370" s="985">
        <v>242</v>
      </c>
      <c r="B370" s="1021" t="s">
        <v>1090</v>
      </c>
      <c r="C370" s="1021">
        <v>11.44</v>
      </c>
      <c r="D370" s="1021"/>
      <c r="E370" s="1017">
        <f t="shared" si="28"/>
        <v>2809.0700000000038</v>
      </c>
      <c r="F370" s="1018">
        <f t="shared" si="29"/>
        <v>1366.9299999999962</v>
      </c>
      <c r="G370" s="1018">
        <f t="shared" si="30"/>
        <v>1378.3699999999963</v>
      </c>
      <c r="H370" s="1019"/>
      <c r="I370" s="1017">
        <f t="shared" si="31"/>
        <v>21.848187736401322</v>
      </c>
      <c r="J370" s="191"/>
      <c r="K370" s="191"/>
      <c r="L370" s="191"/>
      <c r="M370" s="191"/>
      <c r="N370" s="191"/>
      <c r="O370" s="191"/>
      <c r="P370" s="191"/>
      <c r="Q370" s="191"/>
      <c r="R370" s="191"/>
      <c r="S370" s="191"/>
      <c r="T370" s="191"/>
      <c r="U370" s="191"/>
      <c r="V370" s="191"/>
      <c r="W370" s="191"/>
      <c r="X370" s="191"/>
      <c r="Y370" s="191"/>
      <c r="Z370" s="191"/>
      <c r="AA370" s="191"/>
      <c r="AB370" s="191"/>
      <c r="AC370" s="191"/>
      <c r="AD370" s="191"/>
      <c r="AE370" s="191"/>
      <c r="AF370" s="191"/>
      <c r="AG370" s="191"/>
      <c r="AH370" s="191"/>
      <c r="AI370" s="191"/>
      <c r="AJ370" s="191"/>
      <c r="AK370" s="191"/>
      <c r="AL370" s="191"/>
      <c r="AM370" s="191"/>
      <c r="AN370" s="191"/>
      <c r="AO370" s="191"/>
      <c r="AP370" s="191"/>
      <c r="AQ370" s="191"/>
      <c r="AR370" s="191"/>
      <c r="AS370" s="191"/>
      <c r="AT370" s="191"/>
      <c r="AU370" s="191"/>
      <c r="AV370" s="191"/>
      <c r="AW370" s="191"/>
      <c r="AX370" s="191"/>
      <c r="AY370" s="191"/>
      <c r="AZ370" s="191"/>
      <c r="BA370" s="191"/>
      <c r="BB370" s="191"/>
      <c r="BC370" s="191"/>
      <c r="BD370" s="191"/>
      <c r="BE370" s="191"/>
      <c r="BF370" s="191"/>
      <c r="BG370" s="191"/>
    </row>
    <row r="371" spans="1:59">
      <c r="A371" s="985">
        <v>243</v>
      </c>
      <c r="B371" s="1021" t="s">
        <v>1090</v>
      </c>
      <c r="C371" s="1021">
        <v>11.45</v>
      </c>
      <c r="D371" s="1021"/>
      <c r="E371" s="1017">
        <f t="shared" si="28"/>
        <v>2820.5200000000036</v>
      </c>
      <c r="F371" s="1018">
        <f t="shared" si="29"/>
        <v>1355.4799999999964</v>
      </c>
      <c r="G371" s="1018">
        <f t="shared" si="30"/>
        <v>1366.9299999999962</v>
      </c>
      <c r="H371" s="1019"/>
      <c r="I371" s="1017">
        <f t="shared" si="31"/>
        <v>21.937326199928705</v>
      </c>
      <c r="J371" s="191"/>
      <c r="K371" s="191"/>
      <c r="L371" s="191"/>
      <c r="M371" s="191"/>
      <c r="N371" s="191"/>
      <c r="O371" s="191"/>
      <c r="P371" s="191"/>
      <c r="Q371" s="191"/>
      <c r="R371" s="191"/>
      <c r="S371" s="191"/>
      <c r="T371" s="191"/>
      <c r="U371" s="191"/>
      <c r="V371" s="191"/>
      <c r="W371" s="191"/>
      <c r="X371" s="191"/>
      <c r="Y371" s="191"/>
      <c r="Z371" s="191"/>
      <c r="AA371" s="191"/>
      <c r="AB371" s="191"/>
      <c r="AC371" s="191"/>
      <c r="AD371" s="191"/>
      <c r="AE371" s="191"/>
      <c r="AF371" s="191"/>
      <c r="AG371" s="191"/>
      <c r="AH371" s="191"/>
      <c r="AI371" s="191"/>
      <c r="AJ371" s="191"/>
      <c r="AK371" s="191"/>
      <c r="AL371" s="191"/>
      <c r="AM371" s="191"/>
      <c r="AN371" s="191"/>
      <c r="AO371" s="191"/>
      <c r="AP371" s="191"/>
      <c r="AQ371" s="191"/>
      <c r="AR371" s="191"/>
      <c r="AS371" s="191"/>
      <c r="AT371" s="191"/>
      <c r="AU371" s="191"/>
      <c r="AV371" s="191"/>
      <c r="AW371" s="191"/>
      <c r="AX371" s="191"/>
      <c r="AY371" s="191"/>
      <c r="AZ371" s="191"/>
      <c r="BA371" s="191"/>
      <c r="BB371" s="191"/>
      <c r="BC371" s="191"/>
      <c r="BD371" s="191"/>
      <c r="BE371" s="191"/>
      <c r="BF371" s="191"/>
      <c r="BG371" s="191"/>
    </row>
    <row r="372" spans="1:59">
      <c r="A372" s="985">
        <v>244</v>
      </c>
      <c r="B372" s="1021" t="s">
        <v>1090</v>
      </c>
      <c r="C372" s="1021">
        <v>11.53</v>
      </c>
      <c r="D372" s="1021"/>
      <c r="E372" s="1017">
        <f t="shared" si="28"/>
        <v>2832.0500000000038</v>
      </c>
      <c r="F372" s="1018">
        <f t="shared" si="29"/>
        <v>1343.9499999999962</v>
      </c>
      <c r="G372" s="1018">
        <f t="shared" si="30"/>
        <v>1355.4799999999964</v>
      </c>
      <c r="H372" s="1019"/>
      <c r="I372" s="1017">
        <f t="shared" si="31"/>
        <v>22.027087464947986</v>
      </c>
      <c r="J372" s="191"/>
      <c r="K372" s="191"/>
      <c r="L372" s="191"/>
      <c r="M372" s="191"/>
      <c r="N372" s="191"/>
      <c r="O372" s="191"/>
      <c r="P372" s="191"/>
      <c r="Q372" s="191"/>
      <c r="R372" s="191"/>
      <c r="S372" s="191"/>
      <c r="T372" s="191"/>
      <c r="U372" s="191"/>
      <c r="V372" s="191"/>
      <c r="W372" s="191"/>
      <c r="X372" s="191"/>
      <c r="Y372" s="191"/>
      <c r="Z372" s="191"/>
      <c r="AA372" s="191"/>
      <c r="AB372" s="191"/>
      <c r="AC372" s="191"/>
      <c r="AD372" s="191"/>
      <c r="AE372" s="191"/>
      <c r="AF372" s="191"/>
      <c r="AG372" s="191"/>
      <c r="AH372" s="191"/>
      <c r="AI372" s="191"/>
      <c r="AJ372" s="191"/>
      <c r="AK372" s="191"/>
      <c r="AL372" s="191"/>
      <c r="AM372" s="191"/>
      <c r="AN372" s="191"/>
      <c r="AO372" s="191"/>
      <c r="AP372" s="191"/>
      <c r="AQ372" s="191"/>
      <c r="AR372" s="191"/>
      <c r="AS372" s="191"/>
      <c r="AT372" s="191"/>
      <c r="AU372" s="191"/>
      <c r="AV372" s="191"/>
      <c r="AW372" s="191"/>
      <c r="AX372" s="191"/>
      <c r="AY372" s="191"/>
      <c r="AZ372" s="191"/>
      <c r="BA372" s="191"/>
      <c r="BB372" s="191"/>
      <c r="BC372" s="191"/>
      <c r="BD372" s="191"/>
      <c r="BE372" s="191"/>
      <c r="BF372" s="191"/>
      <c r="BG372" s="191"/>
    </row>
    <row r="373" spans="1:59">
      <c r="A373" s="985"/>
      <c r="B373" s="1021" t="s">
        <v>1093</v>
      </c>
      <c r="C373" s="1021">
        <v>0.46</v>
      </c>
      <c r="D373" s="1021"/>
      <c r="E373" s="1017">
        <f t="shared" si="28"/>
        <v>2832.5100000000039</v>
      </c>
      <c r="F373" s="1018">
        <f t="shared" si="29"/>
        <v>1343.4899999999961</v>
      </c>
      <c r="G373" s="1018">
        <f t="shared" si="30"/>
        <v>1343.9499999999962</v>
      </c>
      <c r="H373" s="1019"/>
      <c r="I373" s="1017">
        <f t="shared" si="31"/>
        <v>22.030668573526377</v>
      </c>
      <c r="J373" s="191"/>
      <c r="K373" s="191"/>
      <c r="L373" s="191"/>
      <c r="M373" s="191"/>
      <c r="N373" s="191"/>
      <c r="O373" s="191"/>
      <c r="P373" s="191"/>
      <c r="Q373" s="191"/>
      <c r="R373" s="191"/>
      <c r="S373" s="191"/>
      <c r="T373" s="191"/>
      <c r="U373" s="191"/>
      <c r="V373" s="191"/>
      <c r="W373" s="191"/>
      <c r="X373" s="191"/>
      <c r="Y373" s="191"/>
      <c r="Z373" s="191"/>
      <c r="AA373" s="191"/>
      <c r="AB373" s="191"/>
      <c r="AC373" s="191"/>
      <c r="AD373" s="191"/>
      <c r="AE373" s="191"/>
      <c r="AF373" s="191"/>
      <c r="AG373" s="191"/>
      <c r="AH373" s="191"/>
      <c r="AI373" s="191"/>
      <c r="AJ373" s="191"/>
      <c r="AK373" s="191"/>
      <c r="AL373" s="191"/>
      <c r="AM373" s="191"/>
      <c r="AN373" s="191"/>
      <c r="AO373" s="191"/>
      <c r="AP373" s="191"/>
      <c r="AQ373" s="191"/>
      <c r="AR373" s="191"/>
      <c r="AS373" s="191"/>
      <c r="AT373" s="191"/>
      <c r="AU373" s="191"/>
      <c r="AV373" s="191"/>
      <c r="AW373" s="191"/>
      <c r="AX373" s="191"/>
      <c r="AY373" s="191"/>
      <c r="AZ373" s="191"/>
      <c r="BA373" s="191"/>
      <c r="BB373" s="191"/>
      <c r="BC373" s="191"/>
      <c r="BD373" s="191"/>
      <c r="BE373" s="191"/>
      <c r="BF373" s="191"/>
      <c r="BG373" s="191"/>
    </row>
    <row r="374" spans="1:59">
      <c r="A374" s="985">
        <v>245</v>
      </c>
      <c r="B374" s="1021" t="s">
        <v>1090</v>
      </c>
      <c r="C374" s="1021">
        <v>11.44</v>
      </c>
      <c r="D374" s="1021"/>
      <c r="E374" s="1017">
        <f t="shared" si="28"/>
        <v>2843.9500000000039</v>
      </c>
      <c r="F374" s="1018">
        <f t="shared" si="29"/>
        <v>1332.0499999999961</v>
      </c>
      <c r="G374" s="1018">
        <f t="shared" si="30"/>
        <v>1343.4899999999961</v>
      </c>
      <c r="H374" s="1019"/>
      <c r="I374" s="1017">
        <f t="shared" si="31"/>
        <v>22.119729186867275</v>
      </c>
      <c r="J374" s="191"/>
      <c r="K374" s="191"/>
      <c r="L374" s="191"/>
      <c r="M374" s="191"/>
      <c r="N374" s="191"/>
      <c r="O374" s="191"/>
      <c r="P374" s="191"/>
      <c r="Q374" s="191"/>
      <c r="R374" s="191"/>
      <c r="S374" s="191"/>
      <c r="T374" s="191"/>
      <c r="U374" s="191"/>
      <c r="V374" s="191"/>
      <c r="W374" s="191"/>
      <c r="X374" s="191"/>
      <c r="Y374" s="191"/>
      <c r="Z374" s="191"/>
      <c r="AA374" s="191"/>
      <c r="AB374" s="191"/>
      <c r="AC374" s="191"/>
      <c r="AD374" s="191"/>
      <c r="AE374" s="191"/>
      <c r="AF374" s="191"/>
      <c r="AG374" s="191"/>
      <c r="AH374" s="191"/>
      <c r="AI374" s="191"/>
      <c r="AJ374" s="191"/>
      <c r="AK374" s="191"/>
      <c r="AL374" s="191"/>
      <c r="AM374" s="191"/>
      <c r="AN374" s="191"/>
      <c r="AO374" s="191"/>
      <c r="AP374" s="191"/>
      <c r="AQ374" s="191"/>
      <c r="AR374" s="191"/>
      <c r="AS374" s="191"/>
      <c r="AT374" s="191"/>
      <c r="AU374" s="191"/>
      <c r="AV374" s="191"/>
      <c r="AW374" s="191"/>
      <c r="AX374" s="191"/>
      <c r="AY374" s="191"/>
      <c r="AZ374" s="191"/>
      <c r="BA374" s="191"/>
      <c r="BB374" s="191"/>
      <c r="BC374" s="191"/>
      <c r="BD374" s="191"/>
      <c r="BE374" s="191"/>
      <c r="BF374" s="191"/>
      <c r="BG374" s="191"/>
    </row>
    <row r="375" spans="1:59">
      <c r="A375" s="985">
        <v>246</v>
      </c>
      <c r="B375" s="1021" t="s">
        <v>1090</v>
      </c>
      <c r="C375" s="1021">
        <v>11.46</v>
      </c>
      <c r="D375" s="1021"/>
      <c r="E375" s="1017">
        <f t="shared" si="28"/>
        <v>2855.4100000000039</v>
      </c>
      <c r="F375" s="1018">
        <f t="shared" si="29"/>
        <v>1320.5899999999961</v>
      </c>
      <c r="G375" s="1018">
        <f t="shared" si="30"/>
        <v>1332.0499999999961</v>
      </c>
      <c r="H375" s="1019"/>
      <c r="I375" s="1017">
        <f t="shared" si="31"/>
        <v>22.208945500581148</v>
      </c>
      <c r="J375" s="191"/>
      <c r="K375" s="191"/>
      <c r="L375" s="191"/>
      <c r="M375" s="191"/>
      <c r="N375" s="191"/>
      <c r="O375" s="191"/>
      <c r="P375" s="191"/>
      <c r="Q375" s="191"/>
      <c r="R375" s="191"/>
      <c r="S375" s="191"/>
      <c r="T375" s="191"/>
      <c r="U375" s="191"/>
      <c r="V375" s="191"/>
      <c r="W375" s="191"/>
      <c r="X375" s="191"/>
      <c r="Y375" s="191"/>
      <c r="Z375" s="191"/>
      <c r="AA375" s="191"/>
      <c r="AB375" s="191"/>
      <c r="AC375" s="191"/>
      <c r="AD375" s="191"/>
      <c r="AE375" s="191"/>
      <c r="AF375" s="191"/>
      <c r="AG375" s="191"/>
      <c r="AH375" s="191"/>
      <c r="AI375" s="191"/>
      <c r="AJ375" s="191"/>
      <c r="AK375" s="191"/>
      <c r="AL375" s="191"/>
      <c r="AM375" s="191"/>
      <c r="AN375" s="191"/>
      <c r="AO375" s="191"/>
      <c r="AP375" s="191"/>
      <c r="AQ375" s="191"/>
      <c r="AR375" s="191"/>
      <c r="AS375" s="191"/>
      <c r="AT375" s="191"/>
      <c r="AU375" s="191"/>
      <c r="AV375" s="191"/>
      <c r="AW375" s="191"/>
      <c r="AX375" s="191"/>
      <c r="AY375" s="191"/>
      <c r="AZ375" s="191"/>
      <c r="BA375" s="191"/>
      <c r="BB375" s="191"/>
      <c r="BC375" s="191"/>
      <c r="BD375" s="191"/>
      <c r="BE375" s="191"/>
      <c r="BF375" s="191"/>
      <c r="BG375" s="191"/>
    </row>
    <row r="376" spans="1:59">
      <c r="A376" s="985">
        <v>247</v>
      </c>
      <c r="B376" s="1021" t="s">
        <v>1090</v>
      </c>
      <c r="C376" s="1021">
        <v>11.54</v>
      </c>
      <c r="D376" s="1021"/>
      <c r="E376" s="1017">
        <f t="shared" ref="E376:E389" si="32">IF(C376="","",IF(D376="O",E375,E375+C376))</f>
        <v>2866.9500000000039</v>
      </c>
      <c r="F376" s="1018">
        <f t="shared" ref="F376:F389" si="33">IF(E376="","",$G$41-E376)</f>
        <v>1309.0499999999961</v>
      </c>
      <c r="G376" s="1018">
        <f t="shared" ref="G376:G389" si="34">IF(E376="","",$G$41-E375)</f>
        <v>1320.5899999999961</v>
      </c>
      <c r="H376" s="1019"/>
      <c r="I376" s="1017">
        <f t="shared" ref="I376:I389" si="35">IF(C376="","",IF(D376="O",I375,$C$12*C376+I375))</f>
        <v>22.298784615786914</v>
      </c>
      <c r="K376" s="191"/>
      <c r="L376" s="191"/>
      <c r="M376" s="191"/>
      <c r="N376" s="191"/>
      <c r="O376" s="191"/>
      <c r="P376" s="191"/>
      <c r="Q376" s="191"/>
      <c r="R376" s="191"/>
      <c r="S376" s="191"/>
      <c r="T376" s="191"/>
      <c r="U376" s="191"/>
      <c r="V376" s="191"/>
      <c r="W376" s="191"/>
      <c r="X376" s="191"/>
      <c r="Y376" s="191"/>
      <c r="Z376" s="191"/>
      <c r="AA376" s="191"/>
      <c r="AB376" s="191"/>
      <c r="AC376" s="191"/>
      <c r="AD376" s="191"/>
      <c r="AE376" s="191"/>
      <c r="AF376" s="191"/>
      <c r="AG376" s="191"/>
      <c r="AH376" s="191"/>
      <c r="AI376" s="191"/>
      <c r="AJ376" s="191"/>
      <c r="AK376" s="191"/>
      <c r="AL376" s="191"/>
      <c r="AM376" s="191"/>
      <c r="AN376" s="191"/>
      <c r="AO376" s="191"/>
      <c r="AP376" s="191"/>
      <c r="AQ376" s="191"/>
      <c r="AR376" s="191"/>
      <c r="AS376" s="191"/>
      <c r="AT376" s="191"/>
      <c r="AU376" s="191"/>
      <c r="AV376" s="191"/>
      <c r="AW376" s="191"/>
      <c r="AX376" s="191"/>
      <c r="AY376" s="191"/>
      <c r="AZ376" s="191"/>
      <c r="BA376" s="191"/>
      <c r="BB376" s="191"/>
      <c r="BC376" s="191"/>
      <c r="BD376" s="191"/>
      <c r="BE376" s="191"/>
      <c r="BF376" s="191"/>
      <c r="BG376" s="191"/>
    </row>
    <row r="377" spans="1:59">
      <c r="A377" s="1040"/>
      <c r="B377" s="1021" t="s">
        <v>1094</v>
      </c>
      <c r="C377" s="1021">
        <v>0.48</v>
      </c>
      <c r="D377" s="1021"/>
      <c r="E377" s="1017">
        <f t="shared" si="32"/>
        <v>2867.4300000000039</v>
      </c>
      <c r="F377" s="1018">
        <f t="shared" si="33"/>
        <v>1308.5699999999961</v>
      </c>
      <c r="G377" s="1018">
        <f t="shared" si="34"/>
        <v>1309.0499999999961</v>
      </c>
      <c r="H377" s="1019"/>
      <c r="I377" s="1017">
        <f t="shared" si="35"/>
        <v>22.302521424738281</v>
      </c>
      <c r="K377" s="191"/>
      <c r="L377" s="191"/>
      <c r="M377" s="191"/>
      <c r="N377" s="191"/>
      <c r="O377" s="191"/>
      <c r="P377" s="191"/>
      <c r="Q377" s="191"/>
      <c r="R377" s="191"/>
      <c r="S377" s="191"/>
      <c r="T377" s="191"/>
      <c r="U377" s="191"/>
      <c r="V377" s="191"/>
      <c r="W377" s="191"/>
      <c r="X377" s="191"/>
      <c r="Y377" s="191"/>
      <c r="Z377" s="191"/>
      <c r="AA377" s="191"/>
      <c r="AB377" s="191"/>
      <c r="AC377" s="191"/>
      <c r="AD377" s="191"/>
      <c r="AE377" s="191"/>
      <c r="AF377" s="191"/>
      <c r="AG377" s="191"/>
      <c r="AH377" s="191"/>
      <c r="AI377" s="191"/>
      <c r="AJ377" s="191"/>
      <c r="AK377" s="191"/>
      <c r="AL377" s="191"/>
      <c r="AM377" s="191"/>
      <c r="AN377" s="191"/>
      <c r="AO377" s="191"/>
      <c r="AP377" s="191"/>
      <c r="AQ377" s="191"/>
      <c r="AR377" s="191"/>
      <c r="AS377" s="191"/>
      <c r="AT377" s="191"/>
      <c r="AU377" s="191"/>
      <c r="AV377" s="191"/>
      <c r="AW377" s="191"/>
      <c r="AX377" s="191"/>
      <c r="AY377" s="191"/>
      <c r="AZ377" s="191"/>
      <c r="BA377" s="191"/>
      <c r="BB377" s="191"/>
      <c r="BC377" s="191"/>
      <c r="BD377" s="191"/>
      <c r="BE377" s="191"/>
      <c r="BF377" s="191"/>
      <c r="BG377" s="191"/>
    </row>
    <row r="378" spans="1:59">
      <c r="A378" s="985">
        <v>248</v>
      </c>
      <c r="B378" s="1021" t="s">
        <v>1090</v>
      </c>
      <c r="C378" s="1021">
        <v>11.53</v>
      </c>
      <c r="D378" s="1021"/>
      <c r="E378" s="1017">
        <f t="shared" si="32"/>
        <v>2878.9600000000041</v>
      </c>
      <c r="F378" s="1018">
        <f t="shared" si="33"/>
        <v>1297.0399999999959</v>
      </c>
      <c r="G378" s="1018">
        <f t="shared" si="34"/>
        <v>1308.5699999999961</v>
      </c>
      <c r="H378" s="1019"/>
      <c r="I378" s="1017">
        <f t="shared" si="35"/>
        <v>22.392282689757561</v>
      </c>
      <c r="K378" s="191"/>
      <c r="L378" s="191"/>
      <c r="M378" s="191"/>
      <c r="N378" s="191"/>
      <c r="O378" s="191"/>
      <c r="P378" s="191"/>
      <c r="Q378" s="191"/>
      <c r="R378" s="191"/>
      <c r="S378" s="191"/>
      <c r="T378" s="191"/>
      <c r="U378" s="191"/>
      <c r="V378" s="191"/>
      <c r="W378" s="191"/>
      <c r="X378" s="191"/>
      <c r="Y378" s="191"/>
      <c r="Z378" s="191"/>
      <c r="AA378" s="191"/>
      <c r="AB378" s="191"/>
      <c r="AC378" s="191"/>
      <c r="AD378" s="191"/>
      <c r="AE378" s="191"/>
      <c r="AF378" s="191"/>
      <c r="AG378" s="191"/>
      <c r="AH378" s="191"/>
      <c r="AI378" s="191"/>
      <c r="AJ378" s="191"/>
      <c r="AK378" s="191"/>
      <c r="AL378" s="191"/>
      <c r="AM378" s="191"/>
      <c r="AN378" s="191"/>
      <c r="AO378" s="191"/>
      <c r="AP378" s="191"/>
      <c r="AQ378" s="191"/>
      <c r="AR378" s="191"/>
      <c r="AS378" s="191"/>
      <c r="AT378" s="191"/>
      <c r="AU378" s="191"/>
      <c r="AV378" s="191"/>
      <c r="AW378" s="191"/>
      <c r="AX378" s="191"/>
      <c r="AY378" s="191"/>
      <c r="AZ378" s="191"/>
      <c r="BA378" s="191"/>
      <c r="BB378" s="191"/>
      <c r="BC378" s="191"/>
      <c r="BD378" s="191"/>
      <c r="BE378" s="191"/>
      <c r="BF378" s="191"/>
      <c r="BG378" s="191"/>
    </row>
    <row r="379" spans="1:59">
      <c r="A379" s="985">
        <v>249</v>
      </c>
      <c r="B379" s="1021" t="s">
        <v>1090</v>
      </c>
      <c r="C379" s="1021">
        <v>11.62</v>
      </c>
      <c r="D379" s="1021"/>
      <c r="E379" s="1017">
        <f t="shared" si="32"/>
        <v>2890.580000000004</v>
      </c>
      <c r="F379" s="1018">
        <f t="shared" si="33"/>
        <v>1285.419999999996</v>
      </c>
      <c r="G379" s="1018">
        <f t="shared" si="34"/>
        <v>1297.0399999999959</v>
      </c>
      <c r="H379" s="1019"/>
      <c r="I379" s="1017">
        <f t="shared" si="35"/>
        <v>22.482744606455221</v>
      </c>
      <c r="K379" s="191"/>
      <c r="L379" s="191"/>
      <c r="M379" s="191"/>
      <c r="N379" s="191"/>
      <c r="O379" s="191"/>
      <c r="P379" s="191"/>
      <c r="Q379" s="191"/>
      <c r="R379" s="191"/>
      <c r="S379" s="191"/>
      <c r="T379" s="191"/>
      <c r="U379" s="191"/>
      <c r="V379" s="191"/>
      <c r="W379" s="191"/>
      <c r="X379" s="191"/>
      <c r="Y379" s="191"/>
      <c r="Z379" s="191"/>
      <c r="AA379" s="191"/>
      <c r="AB379" s="191"/>
      <c r="AC379" s="191"/>
      <c r="AD379" s="191"/>
      <c r="AE379" s="191"/>
      <c r="AF379" s="191"/>
      <c r="AG379" s="191"/>
      <c r="AH379" s="191"/>
      <c r="AI379" s="191"/>
      <c r="AJ379" s="191"/>
      <c r="AK379" s="191"/>
      <c r="AL379" s="191"/>
      <c r="AM379" s="191"/>
      <c r="AN379" s="191"/>
      <c r="AO379" s="191"/>
      <c r="AP379" s="191"/>
      <c r="AQ379" s="191"/>
      <c r="AR379" s="191"/>
      <c r="AS379" s="191"/>
      <c r="AT379" s="191"/>
      <c r="AU379" s="191"/>
      <c r="AV379" s="191"/>
      <c r="AW379" s="191"/>
      <c r="AX379" s="191"/>
      <c r="AY379" s="191"/>
      <c r="AZ379" s="191"/>
      <c r="BA379" s="191"/>
      <c r="BB379" s="191"/>
      <c r="BC379" s="191"/>
      <c r="BD379" s="191"/>
      <c r="BE379" s="191"/>
      <c r="BF379" s="191"/>
      <c r="BG379" s="191"/>
    </row>
    <row r="380" spans="1:59">
      <c r="A380" s="985">
        <v>250</v>
      </c>
      <c r="B380" s="1021" t="s">
        <v>1090</v>
      </c>
      <c r="C380" s="1021">
        <v>11.54</v>
      </c>
      <c r="D380" s="1021"/>
      <c r="E380" s="1017">
        <f t="shared" si="32"/>
        <v>2902.120000000004</v>
      </c>
      <c r="F380" s="1018">
        <f t="shared" si="33"/>
        <v>1273.879999999996</v>
      </c>
      <c r="G380" s="1018">
        <f t="shared" si="34"/>
        <v>1285.419999999996</v>
      </c>
      <c r="H380" s="1019"/>
      <c r="I380" s="1017">
        <f t="shared" si="35"/>
        <v>22.572583721660987</v>
      </c>
      <c r="K380" s="191"/>
      <c r="L380" s="191"/>
      <c r="M380" s="191"/>
      <c r="N380" s="191"/>
      <c r="O380" s="191"/>
      <c r="P380" s="191"/>
      <c r="Q380" s="191"/>
      <c r="R380" s="191"/>
      <c r="S380" s="191"/>
      <c r="T380" s="191"/>
      <c r="U380" s="191"/>
      <c r="V380" s="191"/>
      <c r="W380" s="191"/>
      <c r="X380" s="191"/>
      <c r="Y380" s="191"/>
      <c r="Z380" s="191"/>
      <c r="AA380" s="191"/>
      <c r="AB380" s="191"/>
      <c r="AC380" s="191"/>
      <c r="AD380" s="191"/>
      <c r="AE380" s="191"/>
      <c r="AF380" s="191"/>
      <c r="AG380" s="191"/>
      <c r="AH380" s="191"/>
      <c r="AI380" s="191"/>
      <c r="AJ380" s="191"/>
      <c r="AK380" s="191"/>
      <c r="AL380" s="191"/>
      <c r="AM380" s="191"/>
      <c r="AN380" s="191"/>
      <c r="AO380" s="191"/>
      <c r="AP380" s="191"/>
      <c r="AQ380" s="191"/>
      <c r="AR380" s="191"/>
      <c r="AS380" s="191"/>
      <c r="AT380" s="191"/>
      <c r="AU380" s="191"/>
      <c r="AV380" s="191"/>
      <c r="AW380" s="191"/>
      <c r="AX380" s="191"/>
      <c r="AY380" s="191"/>
      <c r="AZ380" s="191"/>
      <c r="BA380" s="191"/>
      <c r="BB380" s="191"/>
      <c r="BC380" s="191"/>
      <c r="BD380" s="191"/>
      <c r="BE380" s="191"/>
      <c r="BF380" s="191"/>
      <c r="BG380" s="191"/>
    </row>
    <row r="381" spans="1:59">
      <c r="A381" s="1040"/>
      <c r="B381" s="1021" t="s">
        <v>1093</v>
      </c>
      <c r="C381" s="1021">
        <v>0.46</v>
      </c>
      <c r="D381" s="1021"/>
      <c r="E381" s="1017">
        <f t="shared" si="32"/>
        <v>2902.580000000004</v>
      </c>
      <c r="F381" s="1018">
        <f t="shared" si="33"/>
        <v>1273.419999999996</v>
      </c>
      <c r="G381" s="1018">
        <f t="shared" si="34"/>
        <v>1273.879999999996</v>
      </c>
      <c r="H381" s="1019"/>
      <c r="I381" s="1017">
        <f t="shared" si="35"/>
        <v>22.576164830239378</v>
      </c>
      <c r="K381" s="191"/>
      <c r="L381" s="191"/>
      <c r="M381" s="191"/>
      <c r="N381" s="191"/>
      <c r="O381" s="191"/>
      <c r="P381" s="191"/>
      <c r="Q381" s="191"/>
      <c r="R381" s="191"/>
      <c r="S381" s="191"/>
      <c r="T381" s="191"/>
      <c r="U381" s="191"/>
      <c r="V381" s="191"/>
      <c r="W381" s="191"/>
      <c r="X381" s="191"/>
      <c r="Y381" s="191"/>
      <c r="Z381" s="191"/>
      <c r="AA381" s="191"/>
      <c r="AB381" s="191"/>
      <c r="AC381" s="191"/>
      <c r="AD381" s="191"/>
      <c r="AE381" s="191"/>
      <c r="AF381" s="191"/>
      <c r="AG381" s="191"/>
      <c r="AH381" s="191"/>
      <c r="AI381" s="191"/>
      <c r="AJ381" s="191"/>
      <c r="AK381" s="191"/>
      <c r="AL381" s="191"/>
      <c r="AM381" s="191"/>
      <c r="AN381" s="191"/>
      <c r="AO381" s="191"/>
      <c r="AP381" s="191"/>
      <c r="AQ381" s="191"/>
      <c r="AR381" s="191"/>
      <c r="AS381" s="191"/>
      <c r="AT381" s="191"/>
      <c r="AU381" s="191"/>
      <c r="AV381" s="191"/>
      <c r="AW381" s="191"/>
      <c r="AX381" s="191"/>
      <c r="AY381" s="191"/>
      <c r="AZ381" s="191"/>
      <c r="BA381" s="191"/>
      <c r="BB381" s="191"/>
      <c r="BC381" s="191"/>
      <c r="BD381" s="191"/>
      <c r="BE381" s="191"/>
      <c r="BF381" s="191"/>
      <c r="BG381" s="191"/>
    </row>
    <row r="382" spans="1:59">
      <c r="A382" s="985">
        <v>251</v>
      </c>
      <c r="B382" s="1021" t="s">
        <v>1090</v>
      </c>
      <c r="C382" s="1021">
        <v>11.53</v>
      </c>
      <c r="D382" s="1021"/>
      <c r="E382" s="1017">
        <f t="shared" si="32"/>
        <v>2914.1100000000042</v>
      </c>
      <c r="F382" s="1018">
        <f t="shared" si="33"/>
        <v>1261.8899999999958</v>
      </c>
      <c r="G382" s="1018">
        <f t="shared" si="34"/>
        <v>1273.419999999996</v>
      </c>
      <c r="H382" s="1019"/>
      <c r="I382" s="1017">
        <f t="shared" si="35"/>
        <v>22.665926095258659</v>
      </c>
      <c r="K382" s="191"/>
      <c r="L382" s="191"/>
      <c r="M382" s="191"/>
      <c r="N382" s="191"/>
      <c r="O382" s="191"/>
      <c r="P382" s="191"/>
      <c r="Q382" s="191"/>
      <c r="R382" s="191"/>
      <c r="S382" s="191"/>
      <c r="T382" s="191"/>
      <c r="U382" s="191"/>
      <c r="V382" s="191"/>
      <c r="W382" s="191"/>
      <c r="X382" s="191"/>
      <c r="Y382" s="191"/>
      <c r="Z382" s="191"/>
      <c r="AA382" s="191"/>
      <c r="AB382" s="191"/>
      <c r="AC382" s="191"/>
      <c r="AD382" s="191"/>
      <c r="AE382" s="191"/>
      <c r="AF382" s="191"/>
      <c r="AG382" s="191"/>
      <c r="AH382" s="191"/>
      <c r="AI382" s="191"/>
      <c r="AJ382" s="191"/>
      <c r="AK382" s="191"/>
      <c r="AL382" s="191"/>
      <c r="AM382" s="191"/>
      <c r="AN382" s="191"/>
      <c r="AO382" s="191"/>
      <c r="AP382" s="191"/>
      <c r="AQ382" s="191"/>
      <c r="AR382" s="191"/>
      <c r="AS382" s="191"/>
      <c r="AT382" s="191"/>
      <c r="AU382" s="191"/>
      <c r="AV382" s="191"/>
      <c r="AW382" s="191"/>
      <c r="AX382" s="191"/>
      <c r="AY382" s="191"/>
      <c r="AZ382" s="191"/>
      <c r="BA382" s="191"/>
      <c r="BB382" s="191"/>
      <c r="BC382" s="191"/>
      <c r="BD382" s="191"/>
      <c r="BE382" s="191"/>
      <c r="BF382" s="191"/>
      <c r="BG382" s="191"/>
    </row>
    <row r="383" spans="1:59">
      <c r="A383" s="985">
        <v>252</v>
      </c>
      <c r="B383" s="1021" t="s">
        <v>1090</v>
      </c>
      <c r="C383" s="1021">
        <v>11.07</v>
      </c>
      <c r="D383" s="1021"/>
      <c r="E383" s="1017">
        <f t="shared" si="32"/>
        <v>2925.1800000000044</v>
      </c>
      <c r="F383" s="1018">
        <f t="shared" si="33"/>
        <v>1250.8199999999956</v>
      </c>
      <c r="G383" s="1018">
        <f t="shared" si="34"/>
        <v>1261.8899999999958</v>
      </c>
      <c r="H383" s="1019"/>
      <c r="I383" s="1017">
        <f t="shared" si="35"/>
        <v>22.752106251699544</v>
      </c>
      <c r="K383" s="191"/>
      <c r="L383" s="191"/>
      <c r="M383" s="191"/>
      <c r="N383" s="191"/>
      <c r="O383" s="191"/>
      <c r="P383" s="191"/>
      <c r="Q383" s="191"/>
      <c r="R383" s="191"/>
      <c r="S383" s="191"/>
      <c r="T383" s="191"/>
      <c r="U383" s="191"/>
      <c r="V383" s="191"/>
      <c r="W383" s="191"/>
      <c r="X383" s="191"/>
      <c r="Y383" s="191"/>
      <c r="Z383" s="191"/>
      <c r="AA383" s="191"/>
      <c r="AB383" s="191"/>
      <c r="AC383" s="191"/>
      <c r="AD383" s="191"/>
      <c r="AE383" s="191"/>
      <c r="AF383" s="191"/>
      <c r="AG383" s="191"/>
      <c r="AH383" s="191"/>
      <c r="AI383" s="191"/>
      <c r="AJ383" s="191"/>
      <c r="AK383" s="191"/>
      <c r="AL383" s="191"/>
      <c r="AM383" s="191"/>
      <c r="AN383" s="191"/>
      <c r="AO383" s="191"/>
      <c r="AP383" s="191"/>
      <c r="AQ383" s="191"/>
      <c r="AR383" s="191"/>
      <c r="AS383" s="191"/>
      <c r="AT383" s="191"/>
      <c r="AU383" s="191"/>
      <c r="AV383" s="191"/>
      <c r="AW383" s="191"/>
      <c r="AX383" s="191"/>
      <c r="AY383" s="191"/>
      <c r="AZ383" s="191"/>
      <c r="BA383" s="191"/>
      <c r="BB383" s="191"/>
      <c r="BC383" s="191"/>
      <c r="BD383" s="191"/>
      <c r="BE383" s="191"/>
      <c r="BF383" s="191"/>
      <c r="BG383" s="191"/>
    </row>
    <row r="384" spans="1:59">
      <c r="A384" s="985">
        <v>253</v>
      </c>
      <c r="B384" s="1021" t="s">
        <v>1090</v>
      </c>
      <c r="C384" s="1021">
        <v>11.54</v>
      </c>
      <c r="D384" s="1021"/>
      <c r="E384" s="1017">
        <f t="shared" si="32"/>
        <v>2936.7200000000043</v>
      </c>
      <c r="F384" s="1018">
        <f t="shared" si="33"/>
        <v>1239.2799999999957</v>
      </c>
      <c r="G384" s="1018">
        <f t="shared" si="34"/>
        <v>1250.8199999999956</v>
      </c>
      <c r="H384" s="1019"/>
      <c r="I384" s="1017">
        <f t="shared" si="35"/>
        <v>22.841945366905311</v>
      </c>
      <c r="K384" s="191"/>
      <c r="L384" s="191"/>
      <c r="M384" s="191"/>
      <c r="N384" s="191"/>
      <c r="O384" s="191"/>
      <c r="P384" s="191"/>
      <c r="Q384" s="191"/>
      <c r="R384" s="191"/>
      <c r="S384" s="191"/>
      <c r="T384" s="191"/>
      <c r="U384" s="191"/>
      <c r="V384" s="191"/>
      <c r="W384" s="191"/>
      <c r="X384" s="191"/>
      <c r="Y384" s="191"/>
      <c r="Z384" s="191"/>
      <c r="AA384" s="191"/>
      <c r="AB384" s="191"/>
      <c r="AC384" s="191"/>
      <c r="AD384" s="191"/>
      <c r="AE384" s="191"/>
      <c r="AF384" s="191"/>
      <c r="AG384" s="191"/>
      <c r="AH384" s="191"/>
      <c r="AI384" s="191"/>
      <c r="AJ384" s="191"/>
      <c r="AK384" s="191"/>
      <c r="AL384" s="191"/>
      <c r="AM384" s="191"/>
      <c r="AN384" s="191"/>
      <c r="AO384" s="191"/>
      <c r="AP384" s="191"/>
      <c r="AQ384" s="191"/>
      <c r="AR384" s="191"/>
      <c r="AS384" s="191"/>
      <c r="AT384" s="191"/>
      <c r="AU384" s="191"/>
      <c r="AV384" s="191"/>
      <c r="AW384" s="191"/>
      <c r="AX384" s="191"/>
      <c r="AY384" s="191"/>
      <c r="AZ384" s="191"/>
      <c r="BA384" s="191"/>
      <c r="BB384" s="191"/>
      <c r="BC384" s="191"/>
      <c r="BD384" s="191"/>
      <c r="BE384" s="191"/>
      <c r="BF384" s="191"/>
      <c r="BG384" s="191"/>
    </row>
    <row r="385" spans="1:59">
      <c r="A385" s="985">
        <v>254</v>
      </c>
      <c r="B385" s="1021" t="s">
        <v>1090</v>
      </c>
      <c r="C385" s="1021">
        <v>11.47</v>
      </c>
      <c r="D385" s="1021"/>
      <c r="E385" s="1017">
        <f t="shared" si="32"/>
        <v>2948.1900000000041</v>
      </c>
      <c r="F385" s="1018">
        <f t="shared" si="33"/>
        <v>1227.8099999999959</v>
      </c>
      <c r="G385" s="1018">
        <f t="shared" si="34"/>
        <v>1239.2799999999957</v>
      </c>
      <c r="H385" s="1019"/>
      <c r="I385" s="1017">
        <f t="shared" si="35"/>
        <v>22.931239530805669</v>
      </c>
      <c r="K385" s="191"/>
      <c r="L385" s="191"/>
      <c r="M385" s="191"/>
      <c r="N385" s="191"/>
      <c r="O385" s="191"/>
      <c r="P385" s="191"/>
      <c r="Q385" s="191"/>
      <c r="R385" s="191"/>
      <c r="S385" s="191"/>
      <c r="T385" s="191"/>
      <c r="U385" s="191"/>
      <c r="V385" s="191"/>
      <c r="W385" s="191"/>
      <c r="X385" s="191"/>
      <c r="Y385" s="191"/>
      <c r="Z385" s="191"/>
      <c r="AA385" s="191"/>
      <c r="AB385" s="191"/>
      <c r="AC385" s="191"/>
      <c r="AD385" s="191"/>
      <c r="AE385" s="191"/>
      <c r="AF385" s="191"/>
      <c r="AG385" s="191"/>
      <c r="AH385" s="191"/>
      <c r="AI385" s="191"/>
      <c r="AJ385" s="191"/>
      <c r="AK385" s="191"/>
      <c r="AL385" s="191"/>
      <c r="AM385" s="191"/>
      <c r="AN385" s="191"/>
      <c r="AO385" s="191"/>
      <c r="AP385" s="191"/>
      <c r="AQ385" s="191"/>
      <c r="AR385" s="191"/>
      <c r="AS385" s="191"/>
      <c r="AT385" s="191"/>
      <c r="AU385" s="191"/>
      <c r="AV385" s="191"/>
      <c r="AW385" s="191"/>
      <c r="AX385" s="191"/>
      <c r="AY385" s="191"/>
      <c r="AZ385" s="191"/>
      <c r="BA385" s="191"/>
      <c r="BB385" s="191"/>
      <c r="BC385" s="191"/>
      <c r="BD385" s="191"/>
      <c r="BE385" s="191"/>
      <c r="BF385" s="191"/>
      <c r="BG385" s="191"/>
    </row>
    <row r="386" spans="1:59">
      <c r="A386" s="985">
        <v>255</v>
      </c>
      <c r="B386" s="1021" t="s">
        <v>1090</v>
      </c>
      <c r="C386" s="1021">
        <v>11.45</v>
      </c>
      <c r="D386" s="1021"/>
      <c r="E386" s="1017">
        <f t="shared" si="32"/>
        <v>2959.640000000004</v>
      </c>
      <c r="F386" s="1018">
        <f t="shared" si="33"/>
        <v>1216.359999999996</v>
      </c>
      <c r="G386" s="1018">
        <f t="shared" si="34"/>
        <v>1227.8099999999959</v>
      </c>
      <c r="H386" s="1019"/>
      <c r="I386" s="1017">
        <f t="shared" si="35"/>
        <v>23.020377994333053</v>
      </c>
      <c r="K386" s="191"/>
      <c r="L386" s="191"/>
      <c r="M386" s="191"/>
      <c r="N386" s="191"/>
      <c r="O386" s="191"/>
      <c r="P386" s="191"/>
      <c r="Q386" s="191"/>
      <c r="R386" s="191"/>
      <c r="S386" s="191"/>
      <c r="T386" s="191"/>
      <c r="U386" s="191"/>
      <c r="V386" s="191"/>
      <c r="W386" s="191"/>
      <c r="X386" s="191"/>
      <c r="Y386" s="191"/>
      <c r="Z386" s="191"/>
      <c r="AA386" s="191"/>
      <c r="AB386" s="191"/>
      <c r="AC386" s="191"/>
      <c r="AD386" s="191"/>
      <c r="AE386" s="191"/>
      <c r="AF386" s="191"/>
      <c r="AG386" s="191"/>
      <c r="AH386" s="191"/>
      <c r="AI386" s="191"/>
      <c r="AJ386" s="191"/>
      <c r="AK386" s="191"/>
      <c r="AL386" s="191"/>
      <c r="AM386" s="191"/>
      <c r="AN386" s="191"/>
      <c r="AO386" s="191"/>
      <c r="AP386" s="191"/>
      <c r="AQ386" s="191"/>
      <c r="AR386" s="191"/>
      <c r="AS386" s="191"/>
      <c r="AT386" s="191"/>
      <c r="AU386" s="191"/>
      <c r="AV386" s="191"/>
      <c r="AW386" s="191"/>
      <c r="AX386" s="191"/>
      <c r="AY386" s="191"/>
      <c r="AZ386" s="191"/>
      <c r="BA386" s="191"/>
      <c r="BB386" s="191"/>
      <c r="BC386" s="191"/>
      <c r="BD386" s="191"/>
      <c r="BE386" s="191"/>
      <c r="BF386" s="191"/>
      <c r="BG386" s="191"/>
    </row>
    <row r="387" spans="1:59">
      <c r="A387" s="985">
        <v>256</v>
      </c>
      <c r="B387" s="1021" t="s">
        <v>1090</v>
      </c>
      <c r="C387" s="1021">
        <v>11.44</v>
      </c>
      <c r="D387" s="1021"/>
      <c r="E387" s="1017">
        <f t="shared" si="32"/>
        <v>2971.080000000004</v>
      </c>
      <c r="F387" s="1018">
        <f t="shared" si="33"/>
        <v>1204.919999999996</v>
      </c>
      <c r="G387" s="1018">
        <f t="shared" si="34"/>
        <v>1216.359999999996</v>
      </c>
      <c r="H387" s="1019"/>
      <c r="I387" s="1017">
        <f t="shared" si="35"/>
        <v>23.109438607673951</v>
      </c>
      <c r="K387" s="191"/>
      <c r="L387" s="191"/>
      <c r="M387" s="191"/>
      <c r="N387" s="191"/>
      <c r="O387" s="191"/>
      <c r="P387" s="191"/>
      <c r="Q387" s="191"/>
      <c r="R387" s="191"/>
      <c r="S387" s="191"/>
      <c r="T387" s="191"/>
      <c r="U387" s="191"/>
      <c r="V387" s="191"/>
      <c r="W387" s="191"/>
      <c r="X387" s="191"/>
      <c r="Y387" s="191"/>
      <c r="Z387" s="191"/>
      <c r="AA387" s="191"/>
      <c r="AB387" s="191"/>
      <c r="AC387" s="191"/>
      <c r="AD387" s="191"/>
      <c r="AE387" s="191"/>
      <c r="AF387" s="191"/>
      <c r="AG387" s="191"/>
      <c r="AH387" s="191"/>
      <c r="AI387" s="191"/>
      <c r="AJ387" s="191"/>
      <c r="AK387" s="191"/>
      <c r="AL387" s="191"/>
      <c r="AM387" s="191"/>
      <c r="AN387" s="191"/>
      <c r="AO387" s="191"/>
      <c r="AP387" s="191"/>
      <c r="AQ387" s="191"/>
      <c r="AR387" s="191"/>
      <c r="AS387" s="191"/>
      <c r="AT387" s="191"/>
      <c r="AU387" s="191"/>
      <c r="AV387" s="191"/>
      <c r="AW387" s="191"/>
      <c r="AX387" s="191"/>
      <c r="AY387" s="191"/>
      <c r="AZ387" s="191"/>
      <c r="BA387" s="191"/>
      <c r="BB387" s="191"/>
      <c r="BC387" s="191"/>
      <c r="BD387" s="191"/>
      <c r="BE387" s="191"/>
      <c r="BF387" s="191"/>
      <c r="BG387" s="191"/>
    </row>
    <row r="388" spans="1:59">
      <c r="A388" s="985">
        <v>257</v>
      </c>
      <c r="B388" s="1021" t="s">
        <v>1090</v>
      </c>
      <c r="C388" s="1021">
        <v>11.54</v>
      </c>
      <c r="D388" s="1021"/>
      <c r="E388" s="1017">
        <f t="shared" si="32"/>
        <v>2982.620000000004</v>
      </c>
      <c r="F388" s="1018">
        <f t="shared" si="33"/>
        <v>1193.379999999996</v>
      </c>
      <c r="G388" s="1018">
        <f t="shared" si="34"/>
        <v>1204.919999999996</v>
      </c>
      <c r="H388" s="1019"/>
      <c r="I388" s="1017">
        <f t="shared" si="35"/>
        <v>23.199277722879717</v>
      </c>
      <c r="K388" s="191"/>
      <c r="L388" s="191"/>
      <c r="M388" s="191"/>
      <c r="N388" s="191"/>
      <c r="O388" s="191"/>
      <c r="P388" s="191"/>
      <c r="Q388" s="191"/>
      <c r="R388" s="191"/>
      <c r="S388" s="191"/>
      <c r="T388" s="191"/>
      <c r="U388" s="191"/>
      <c r="V388" s="191"/>
      <c r="W388" s="191"/>
      <c r="X388" s="191"/>
      <c r="Y388" s="191"/>
      <c r="Z388" s="191"/>
      <c r="AA388" s="191"/>
      <c r="AB388" s="191"/>
      <c r="AC388" s="191"/>
      <c r="AD388" s="191"/>
      <c r="AE388" s="191"/>
      <c r="AF388" s="191"/>
      <c r="AG388" s="191"/>
      <c r="AH388" s="191"/>
      <c r="AI388" s="191"/>
      <c r="AJ388" s="191"/>
      <c r="AK388" s="191"/>
      <c r="AL388" s="191"/>
      <c r="AM388" s="191"/>
      <c r="AN388" s="191"/>
      <c r="AO388" s="191"/>
      <c r="AP388" s="191"/>
      <c r="AQ388" s="191"/>
      <c r="AR388" s="191"/>
      <c r="AS388" s="191"/>
      <c r="AT388" s="191"/>
      <c r="AU388" s="191"/>
      <c r="AV388" s="191"/>
      <c r="AW388" s="191"/>
      <c r="AX388" s="191"/>
      <c r="AY388" s="191"/>
      <c r="AZ388" s="191"/>
      <c r="BA388" s="191"/>
      <c r="BB388" s="191"/>
      <c r="BC388" s="191"/>
      <c r="BD388" s="191"/>
      <c r="BE388" s="191"/>
      <c r="BF388" s="191"/>
      <c r="BG388" s="191"/>
    </row>
    <row r="389" spans="1:59">
      <c r="A389" s="1040"/>
      <c r="B389" s="1021" t="s">
        <v>1095</v>
      </c>
      <c r="C389" s="1021">
        <v>1.94</v>
      </c>
      <c r="D389" s="1021"/>
      <c r="E389" s="1017">
        <f t="shared" si="32"/>
        <v>2984.560000000004</v>
      </c>
      <c r="F389" s="1018">
        <f t="shared" si="33"/>
        <v>1191.439999999996</v>
      </c>
      <c r="G389" s="1018">
        <f t="shared" si="34"/>
        <v>1193.379999999996</v>
      </c>
      <c r="H389" s="1019"/>
      <c r="I389" s="1017">
        <f t="shared" si="35"/>
        <v>23.214380659058158</v>
      </c>
      <c r="K389" s="191"/>
      <c r="L389" s="191"/>
      <c r="M389" s="191"/>
      <c r="N389" s="191"/>
      <c r="O389" s="191"/>
      <c r="P389" s="191"/>
      <c r="Q389" s="191"/>
      <c r="R389" s="191"/>
      <c r="S389" s="191"/>
      <c r="T389" s="191"/>
      <c r="U389" s="191"/>
      <c r="V389" s="191"/>
      <c r="W389" s="191"/>
      <c r="X389" s="191"/>
      <c r="Y389" s="191"/>
      <c r="Z389" s="191"/>
      <c r="AA389" s="191"/>
      <c r="AB389" s="191"/>
      <c r="AC389" s="191"/>
      <c r="AD389" s="191"/>
      <c r="AE389" s="191"/>
      <c r="AF389" s="191"/>
      <c r="AG389" s="191"/>
      <c r="AH389" s="191"/>
      <c r="AI389" s="191"/>
      <c r="AJ389" s="191"/>
      <c r="AK389" s="191"/>
      <c r="AL389" s="191"/>
      <c r="AM389" s="191"/>
      <c r="AN389" s="191"/>
      <c r="AO389" s="191"/>
      <c r="AP389" s="191"/>
      <c r="AQ389" s="191"/>
      <c r="AR389" s="191"/>
      <c r="AS389" s="191"/>
      <c r="AT389" s="191"/>
      <c r="AU389" s="191"/>
      <c r="AV389" s="191"/>
      <c r="AW389" s="191"/>
      <c r="AX389" s="191"/>
      <c r="AY389" s="191"/>
      <c r="AZ389" s="191"/>
      <c r="BA389" s="191"/>
      <c r="BB389" s="191"/>
      <c r="BC389" s="191"/>
      <c r="BD389" s="191"/>
      <c r="BE389" s="191"/>
      <c r="BF389" s="191"/>
      <c r="BG389" s="191"/>
    </row>
    <row r="390" spans="1:59">
      <c r="K390" s="191"/>
      <c r="L390" s="191"/>
      <c r="M390" s="191"/>
      <c r="N390" s="191"/>
      <c r="O390" s="191"/>
      <c r="P390" s="191"/>
      <c r="Q390" s="191"/>
      <c r="R390" s="191"/>
      <c r="S390" s="191"/>
      <c r="T390" s="191"/>
      <c r="U390" s="191"/>
      <c r="V390" s="191"/>
      <c r="W390" s="191"/>
      <c r="X390" s="191"/>
      <c r="Y390" s="191"/>
      <c r="Z390" s="191"/>
      <c r="AA390" s="191"/>
      <c r="AB390" s="191"/>
      <c r="AC390" s="191"/>
      <c r="AD390" s="191"/>
      <c r="AE390" s="191"/>
      <c r="AF390" s="191"/>
      <c r="AG390" s="191"/>
      <c r="AH390" s="191"/>
      <c r="AI390" s="191"/>
      <c r="AJ390" s="191"/>
      <c r="AK390" s="191"/>
      <c r="AL390" s="191"/>
      <c r="AM390" s="191"/>
      <c r="AN390" s="191"/>
      <c r="AO390" s="191"/>
      <c r="AP390" s="191"/>
      <c r="AQ390" s="191"/>
      <c r="AR390" s="191"/>
      <c r="AS390" s="191"/>
      <c r="AT390" s="191"/>
      <c r="AU390" s="191"/>
      <c r="AV390" s="191"/>
      <c r="AW390" s="191"/>
      <c r="AX390" s="191"/>
      <c r="AY390" s="191"/>
      <c r="AZ390" s="191"/>
      <c r="BA390" s="191"/>
      <c r="BB390" s="191"/>
      <c r="BC390" s="191"/>
      <c r="BD390" s="191"/>
      <c r="BE390" s="191"/>
      <c r="BF390" s="191"/>
      <c r="BG390" s="191"/>
    </row>
    <row r="391" spans="1:59">
      <c r="K391" s="191"/>
      <c r="L391" s="191"/>
      <c r="M391" s="191"/>
      <c r="N391" s="191"/>
      <c r="O391" s="191"/>
      <c r="P391" s="191"/>
      <c r="Q391" s="191"/>
      <c r="R391" s="191"/>
      <c r="S391" s="191"/>
      <c r="T391" s="191"/>
      <c r="U391" s="191"/>
      <c r="V391" s="191"/>
      <c r="W391" s="191"/>
      <c r="X391" s="191"/>
      <c r="Y391" s="191"/>
      <c r="Z391" s="191"/>
      <c r="AA391" s="191"/>
      <c r="AB391" s="191"/>
      <c r="AC391" s="191"/>
      <c r="AD391" s="191"/>
      <c r="AE391" s="191"/>
      <c r="AF391" s="191"/>
      <c r="AG391" s="191"/>
      <c r="AH391" s="191"/>
      <c r="AI391" s="191"/>
      <c r="AJ391" s="191"/>
      <c r="AK391" s="191"/>
      <c r="AL391" s="191"/>
      <c r="AM391" s="191"/>
      <c r="AN391" s="191"/>
      <c r="AO391" s="191"/>
      <c r="AP391" s="191"/>
      <c r="AQ391" s="191"/>
      <c r="AR391" s="191"/>
      <c r="AS391" s="191"/>
      <c r="AT391" s="191"/>
      <c r="AU391" s="191"/>
      <c r="AV391" s="191"/>
      <c r="AW391" s="191"/>
      <c r="AX391" s="191"/>
      <c r="AY391" s="191"/>
      <c r="AZ391" s="191"/>
      <c r="BA391" s="191"/>
      <c r="BB391" s="191"/>
      <c r="BC391" s="191"/>
      <c r="BD391" s="191"/>
      <c r="BE391" s="191"/>
      <c r="BF391" s="191"/>
      <c r="BG391" s="191"/>
    </row>
    <row r="392" spans="1:59">
      <c r="K392" s="191"/>
      <c r="L392" s="191"/>
      <c r="M392" s="191"/>
      <c r="N392" s="191"/>
      <c r="O392" s="191"/>
      <c r="P392" s="191"/>
      <c r="Q392" s="191"/>
      <c r="R392" s="191"/>
      <c r="S392" s="191"/>
      <c r="T392" s="191"/>
      <c r="U392" s="191"/>
      <c r="V392" s="191"/>
      <c r="W392" s="191"/>
      <c r="X392" s="191"/>
      <c r="Y392" s="191"/>
      <c r="Z392" s="191"/>
      <c r="AA392" s="191"/>
      <c r="AB392" s="191"/>
      <c r="AC392" s="191"/>
      <c r="AD392" s="191"/>
      <c r="AE392" s="191"/>
      <c r="AF392" s="191"/>
      <c r="AG392" s="191"/>
      <c r="AH392" s="191"/>
      <c r="AI392" s="191"/>
      <c r="AJ392" s="191"/>
      <c r="AK392" s="191"/>
      <c r="AL392" s="191"/>
      <c r="AM392" s="191"/>
      <c r="AN392" s="191"/>
      <c r="AO392" s="191"/>
      <c r="AP392" s="191"/>
      <c r="AQ392" s="191"/>
      <c r="AR392" s="191"/>
      <c r="AS392" s="191"/>
      <c r="AT392" s="191"/>
      <c r="AU392" s="191"/>
      <c r="AV392" s="191"/>
      <c r="AW392" s="191"/>
      <c r="AX392" s="191"/>
      <c r="AY392" s="191"/>
      <c r="AZ392" s="191"/>
      <c r="BA392" s="191"/>
      <c r="BB392" s="191"/>
      <c r="BC392" s="191"/>
      <c r="BD392" s="191"/>
      <c r="BE392" s="191"/>
      <c r="BF392" s="191"/>
      <c r="BG392" s="191"/>
    </row>
    <row r="393" spans="1:59">
      <c r="K393" s="191"/>
      <c r="L393" s="191"/>
      <c r="M393" s="191"/>
      <c r="N393" s="191"/>
      <c r="O393" s="191"/>
      <c r="P393" s="191"/>
      <c r="Q393" s="191"/>
      <c r="R393" s="191"/>
      <c r="S393" s="191"/>
      <c r="T393" s="191"/>
      <c r="U393" s="191"/>
      <c r="V393" s="191"/>
      <c r="W393" s="191"/>
      <c r="X393" s="191"/>
      <c r="Y393" s="191"/>
      <c r="Z393" s="191"/>
      <c r="AA393" s="191"/>
      <c r="AB393" s="191"/>
      <c r="AC393" s="191"/>
      <c r="AD393" s="191"/>
      <c r="AE393" s="191"/>
      <c r="AF393" s="191"/>
      <c r="AG393" s="191"/>
      <c r="AH393" s="191"/>
      <c r="AI393" s="191"/>
      <c r="AJ393" s="191"/>
      <c r="AK393" s="191"/>
      <c r="AL393" s="191"/>
      <c r="AM393" s="191"/>
      <c r="AN393" s="191"/>
      <c r="AO393" s="191"/>
      <c r="AP393" s="191"/>
      <c r="AQ393" s="191"/>
      <c r="AR393" s="191"/>
      <c r="AS393" s="191"/>
      <c r="AT393" s="191"/>
      <c r="AU393" s="191"/>
      <c r="AV393" s="191"/>
      <c r="AW393" s="191"/>
      <c r="AX393" s="191"/>
      <c r="AY393" s="191"/>
      <c r="AZ393" s="191"/>
      <c r="BA393" s="191"/>
      <c r="BB393" s="191"/>
      <c r="BC393" s="191"/>
      <c r="BD393" s="191"/>
      <c r="BE393" s="191"/>
      <c r="BF393" s="191"/>
      <c r="BG393" s="191"/>
    </row>
    <row r="394" spans="1:59">
      <c r="K394" s="191"/>
      <c r="L394" s="191"/>
      <c r="M394" s="191"/>
      <c r="N394" s="191"/>
      <c r="O394" s="191"/>
      <c r="P394" s="191"/>
      <c r="Q394" s="191"/>
      <c r="R394" s="191"/>
      <c r="S394" s="191"/>
      <c r="T394" s="191"/>
      <c r="U394" s="191"/>
      <c r="V394" s="191"/>
      <c r="W394" s="191"/>
      <c r="X394" s="191"/>
      <c r="Y394" s="191"/>
      <c r="Z394" s="191"/>
      <c r="AA394" s="191"/>
      <c r="AB394" s="191"/>
      <c r="AC394" s="191"/>
      <c r="AD394" s="191"/>
      <c r="AE394" s="191"/>
      <c r="AF394" s="191"/>
      <c r="AG394" s="191"/>
      <c r="AH394" s="191"/>
      <c r="AI394" s="191"/>
      <c r="AJ394" s="191"/>
      <c r="AK394" s="191"/>
      <c r="AL394" s="191"/>
      <c r="AM394" s="191"/>
      <c r="AN394" s="191"/>
      <c r="AO394" s="191"/>
      <c r="AP394" s="191"/>
      <c r="AQ394" s="191"/>
      <c r="AR394" s="191"/>
      <c r="AS394" s="191"/>
      <c r="AT394" s="191"/>
      <c r="AU394" s="191"/>
      <c r="AV394" s="191"/>
      <c r="AW394" s="191"/>
      <c r="AX394" s="191"/>
      <c r="AY394" s="191"/>
      <c r="AZ394" s="191"/>
      <c r="BA394" s="191"/>
      <c r="BB394" s="191"/>
      <c r="BC394" s="191"/>
      <c r="BD394" s="191"/>
      <c r="BE394" s="191"/>
      <c r="BF394" s="191"/>
      <c r="BG394" s="191"/>
    </row>
    <row r="395" spans="1:59">
      <c r="K395" s="191"/>
      <c r="L395" s="191"/>
      <c r="M395" s="191"/>
      <c r="N395" s="191"/>
      <c r="O395" s="191"/>
      <c r="P395" s="191"/>
      <c r="Q395" s="191"/>
      <c r="R395" s="191"/>
      <c r="S395" s="191"/>
      <c r="T395" s="191"/>
      <c r="U395" s="191"/>
      <c r="V395" s="191"/>
      <c r="W395" s="191"/>
      <c r="X395" s="191"/>
      <c r="Y395" s="191"/>
      <c r="Z395" s="191"/>
      <c r="AA395" s="191"/>
      <c r="AB395" s="191"/>
      <c r="AC395" s="191"/>
      <c r="AD395" s="191"/>
      <c r="AE395" s="191"/>
      <c r="AF395" s="191"/>
      <c r="AG395" s="191"/>
      <c r="AH395" s="191"/>
      <c r="AI395" s="191"/>
      <c r="AJ395" s="191"/>
      <c r="AK395" s="191"/>
      <c r="AL395" s="191"/>
      <c r="AM395" s="191"/>
      <c r="AN395" s="191"/>
      <c r="AO395" s="191"/>
      <c r="AP395" s="191"/>
      <c r="AQ395" s="191"/>
      <c r="AR395" s="191"/>
      <c r="AS395" s="191"/>
      <c r="AT395" s="191"/>
      <c r="AU395" s="191"/>
      <c r="AV395" s="191"/>
      <c r="AW395" s="191"/>
      <c r="AX395" s="191"/>
      <c r="AY395" s="191"/>
      <c r="AZ395" s="191"/>
      <c r="BA395" s="191"/>
      <c r="BB395" s="191"/>
      <c r="BC395" s="191"/>
      <c r="BD395" s="191"/>
      <c r="BE395" s="191"/>
      <c r="BF395" s="191"/>
      <c r="BG395" s="191"/>
    </row>
    <row r="396" spans="1:59">
      <c r="K396" s="191"/>
      <c r="L396" s="191"/>
      <c r="M396" s="191"/>
      <c r="N396" s="191"/>
      <c r="O396" s="191"/>
      <c r="P396" s="191"/>
      <c r="Q396" s="191"/>
      <c r="R396" s="191"/>
      <c r="S396" s="191"/>
      <c r="T396" s="191"/>
      <c r="U396" s="191"/>
      <c r="V396" s="191"/>
      <c r="W396" s="191"/>
      <c r="X396" s="191"/>
      <c r="Y396" s="191"/>
      <c r="Z396" s="191"/>
      <c r="AA396" s="191"/>
      <c r="AB396" s="191"/>
      <c r="AC396" s="191"/>
      <c r="AD396" s="191"/>
      <c r="AE396" s="191"/>
      <c r="AF396" s="191"/>
      <c r="AG396" s="191"/>
      <c r="AH396" s="191"/>
      <c r="AI396" s="191"/>
      <c r="AJ396" s="191"/>
      <c r="AK396" s="191"/>
      <c r="AL396" s="191"/>
      <c r="AM396" s="191"/>
      <c r="AN396" s="191"/>
      <c r="AO396" s="191"/>
      <c r="AP396" s="191"/>
      <c r="AQ396" s="191"/>
      <c r="AR396" s="191"/>
      <c r="AS396" s="191"/>
      <c r="AT396" s="191"/>
      <c r="AU396" s="191"/>
      <c r="AV396" s="191"/>
      <c r="AW396" s="191"/>
      <c r="AX396" s="191"/>
      <c r="AY396" s="191"/>
      <c r="AZ396" s="191"/>
      <c r="BA396" s="191"/>
      <c r="BB396" s="191"/>
      <c r="BC396" s="191"/>
      <c r="BD396" s="191"/>
      <c r="BE396" s="191"/>
      <c r="BF396" s="191"/>
      <c r="BG396" s="191"/>
    </row>
    <row r="397" spans="1:59">
      <c r="K397" s="191"/>
      <c r="L397" s="191"/>
      <c r="M397" s="191"/>
      <c r="N397" s="191"/>
      <c r="O397" s="191"/>
      <c r="P397" s="191"/>
      <c r="Q397" s="191"/>
      <c r="R397" s="191"/>
      <c r="S397" s="191"/>
      <c r="T397" s="191"/>
      <c r="U397" s="191"/>
      <c r="V397" s="191"/>
      <c r="W397" s="191"/>
      <c r="X397" s="191"/>
      <c r="Y397" s="191"/>
      <c r="Z397" s="191"/>
      <c r="AA397" s="191"/>
      <c r="AB397" s="191"/>
      <c r="AC397" s="191"/>
      <c r="AD397" s="191"/>
      <c r="AE397" s="191"/>
      <c r="AF397" s="191"/>
      <c r="AG397" s="191"/>
      <c r="AH397" s="191"/>
      <c r="AI397" s="191"/>
      <c r="AJ397" s="191"/>
      <c r="AK397" s="191"/>
      <c r="AL397" s="191"/>
      <c r="AM397" s="191"/>
      <c r="AN397" s="191"/>
      <c r="AO397" s="191"/>
      <c r="AP397" s="191"/>
      <c r="AQ397" s="191"/>
      <c r="AR397" s="191"/>
      <c r="AS397" s="191"/>
      <c r="AT397" s="191"/>
      <c r="AU397" s="191"/>
      <c r="AV397" s="191"/>
      <c r="AW397" s="191"/>
      <c r="AX397" s="191"/>
      <c r="AY397" s="191"/>
      <c r="AZ397" s="191"/>
      <c r="BA397" s="191"/>
      <c r="BB397" s="191"/>
      <c r="BC397" s="191"/>
      <c r="BD397" s="191"/>
      <c r="BE397" s="191"/>
      <c r="BF397" s="191"/>
      <c r="BG397" s="191"/>
    </row>
    <row r="398" spans="1:59">
      <c r="K398" s="191"/>
      <c r="L398" s="191"/>
      <c r="M398" s="191"/>
      <c r="N398" s="191"/>
      <c r="O398" s="191"/>
      <c r="P398" s="191"/>
      <c r="Q398" s="191"/>
      <c r="R398" s="191"/>
      <c r="S398" s="191"/>
      <c r="T398" s="191"/>
      <c r="U398" s="191"/>
      <c r="V398" s="191"/>
      <c r="W398" s="191"/>
      <c r="X398" s="191"/>
      <c r="Y398" s="191"/>
      <c r="Z398" s="191"/>
      <c r="AA398" s="191"/>
      <c r="AB398" s="191"/>
      <c r="AC398" s="191"/>
      <c r="AD398" s="191"/>
      <c r="AE398" s="191"/>
      <c r="AF398" s="191"/>
      <c r="AG398" s="191"/>
      <c r="AH398" s="191"/>
      <c r="AI398" s="191"/>
      <c r="AJ398" s="191"/>
      <c r="AK398" s="191"/>
      <c r="AL398" s="191"/>
      <c r="AM398" s="191"/>
      <c r="AN398" s="191"/>
      <c r="AO398" s="191"/>
      <c r="AP398" s="191"/>
      <c r="AQ398" s="191"/>
      <c r="AR398" s="191"/>
      <c r="AS398" s="191"/>
      <c r="AT398" s="191"/>
      <c r="AU398" s="191"/>
      <c r="AV398" s="191"/>
      <c r="AW398" s="191"/>
      <c r="AX398" s="191"/>
      <c r="AY398" s="191"/>
      <c r="AZ398" s="191"/>
      <c r="BA398" s="191"/>
      <c r="BB398" s="191"/>
      <c r="BC398" s="191"/>
      <c r="BD398" s="191"/>
      <c r="BE398" s="191"/>
      <c r="BF398" s="191"/>
      <c r="BG398" s="191"/>
    </row>
    <row r="399" spans="1:59">
      <c r="K399" s="191"/>
      <c r="L399" s="191"/>
      <c r="M399" s="191"/>
      <c r="N399" s="191"/>
      <c r="O399" s="191"/>
      <c r="P399" s="191"/>
      <c r="Q399" s="191"/>
      <c r="R399" s="191"/>
      <c r="S399" s="191"/>
      <c r="T399" s="191"/>
      <c r="U399" s="191"/>
      <c r="V399" s="191"/>
      <c r="W399" s="191"/>
      <c r="X399" s="191"/>
      <c r="Y399" s="191"/>
      <c r="Z399" s="191"/>
      <c r="AA399" s="191"/>
      <c r="AB399" s="191"/>
      <c r="AC399" s="191"/>
      <c r="AD399" s="191"/>
      <c r="AE399" s="191"/>
      <c r="AF399" s="191"/>
      <c r="AG399" s="191"/>
      <c r="AH399" s="191"/>
      <c r="AI399" s="191"/>
      <c r="AJ399" s="191"/>
      <c r="AK399" s="191"/>
      <c r="AL399" s="191"/>
      <c r="AM399" s="191"/>
      <c r="AN399" s="191"/>
      <c r="AO399" s="191"/>
      <c r="AP399" s="191"/>
      <c r="AQ399" s="191"/>
      <c r="AR399" s="191"/>
      <c r="AS399" s="191"/>
      <c r="AT399" s="191"/>
      <c r="AU399" s="191"/>
      <c r="AV399" s="191"/>
      <c r="AW399" s="191"/>
      <c r="AX399" s="191"/>
      <c r="AY399" s="191"/>
      <c r="AZ399" s="191"/>
      <c r="BA399" s="191"/>
      <c r="BB399" s="191"/>
      <c r="BC399" s="191"/>
      <c r="BD399" s="191"/>
      <c r="BE399" s="191"/>
      <c r="BF399" s="191"/>
      <c r="BG399" s="191"/>
    </row>
    <row r="400" spans="1:59">
      <c r="K400" s="191"/>
      <c r="L400" s="191"/>
      <c r="M400" s="191"/>
      <c r="N400" s="191"/>
      <c r="O400" s="191"/>
      <c r="P400" s="191"/>
      <c r="Q400" s="191"/>
      <c r="R400" s="191"/>
      <c r="S400" s="191"/>
      <c r="T400" s="191"/>
      <c r="U400" s="191"/>
      <c r="V400" s="191"/>
      <c r="W400" s="191"/>
      <c r="X400" s="191"/>
      <c r="Y400" s="191"/>
      <c r="Z400" s="191"/>
      <c r="AA400" s="191"/>
      <c r="AB400" s="191"/>
      <c r="AC400" s="191"/>
      <c r="AD400" s="191"/>
      <c r="AE400" s="191"/>
      <c r="AF400" s="191"/>
      <c r="AG400" s="191"/>
      <c r="AH400" s="191"/>
      <c r="AI400" s="191"/>
      <c r="AJ400" s="191"/>
      <c r="AK400" s="191"/>
      <c r="AL400" s="191"/>
      <c r="AM400" s="191"/>
      <c r="AN400" s="191"/>
      <c r="AO400" s="191"/>
      <c r="AP400" s="191"/>
      <c r="AQ400" s="191"/>
      <c r="AR400" s="191"/>
      <c r="AS400" s="191"/>
      <c r="AT400" s="191"/>
      <c r="AU400" s="191"/>
      <c r="AV400" s="191"/>
      <c r="AW400" s="191"/>
      <c r="AX400" s="191"/>
      <c r="AY400" s="191"/>
      <c r="AZ400" s="191"/>
      <c r="BA400" s="191"/>
      <c r="BB400" s="191"/>
      <c r="BC400" s="191"/>
      <c r="BD400" s="191"/>
      <c r="BE400" s="191"/>
      <c r="BF400" s="191"/>
      <c r="BG400" s="191"/>
    </row>
    <row r="401" spans="11:59">
      <c r="K401" s="191"/>
      <c r="L401" s="191"/>
      <c r="M401" s="191"/>
      <c r="N401" s="191"/>
      <c r="O401" s="191"/>
      <c r="P401" s="191"/>
      <c r="Q401" s="191"/>
      <c r="R401" s="191"/>
      <c r="S401" s="191"/>
      <c r="T401" s="191"/>
      <c r="U401" s="191"/>
      <c r="V401" s="191"/>
      <c r="W401" s="191"/>
      <c r="X401" s="191"/>
      <c r="Y401" s="191"/>
      <c r="Z401" s="191"/>
      <c r="AA401" s="191"/>
      <c r="AB401" s="191"/>
      <c r="AC401" s="191"/>
      <c r="AD401" s="191"/>
      <c r="AE401" s="191"/>
      <c r="AF401" s="191"/>
      <c r="AG401" s="191"/>
      <c r="AH401" s="191"/>
      <c r="AI401" s="191"/>
      <c r="AJ401" s="191"/>
      <c r="AK401" s="191"/>
      <c r="AL401" s="191"/>
      <c r="AM401" s="191"/>
      <c r="AN401" s="191"/>
      <c r="AO401" s="191"/>
      <c r="AP401" s="191"/>
      <c r="AQ401" s="191"/>
      <c r="AR401" s="191"/>
      <c r="AS401" s="191"/>
      <c r="AT401" s="191"/>
      <c r="AU401" s="191"/>
      <c r="AV401" s="191"/>
      <c r="AW401" s="191"/>
      <c r="AX401" s="191"/>
      <c r="AY401" s="191"/>
      <c r="AZ401" s="191"/>
      <c r="BA401" s="191"/>
      <c r="BB401" s="191"/>
      <c r="BC401" s="191"/>
      <c r="BD401" s="191"/>
      <c r="BE401" s="191"/>
      <c r="BF401" s="191"/>
      <c r="BG401" s="191"/>
    </row>
    <row r="402" spans="11:59">
      <c r="K402" s="191"/>
      <c r="L402" s="191"/>
      <c r="M402" s="191"/>
      <c r="N402" s="191"/>
      <c r="O402" s="191"/>
      <c r="P402" s="191"/>
      <c r="Q402" s="191"/>
      <c r="R402" s="191"/>
      <c r="S402" s="191"/>
      <c r="T402" s="191"/>
      <c r="U402" s="191"/>
      <c r="V402" s="191"/>
      <c r="W402" s="191"/>
      <c r="X402" s="191"/>
      <c r="Y402" s="191"/>
      <c r="Z402" s="191"/>
      <c r="AA402" s="191"/>
      <c r="AB402" s="191"/>
      <c r="AC402" s="191"/>
      <c r="AD402" s="191"/>
      <c r="AE402" s="191"/>
      <c r="AF402" s="191"/>
      <c r="AG402" s="191"/>
      <c r="AH402" s="191"/>
      <c r="AI402" s="191"/>
      <c r="AJ402" s="191"/>
      <c r="AK402" s="191"/>
      <c r="AL402" s="191"/>
      <c r="AM402" s="191"/>
      <c r="AN402" s="191"/>
      <c r="AO402" s="191"/>
      <c r="AP402" s="191"/>
      <c r="AQ402" s="191"/>
      <c r="AR402" s="191"/>
      <c r="AS402" s="191"/>
      <c r="AT402" s="191"/>
      <c r="AU402" s="191"/>
      <c r="AV402" s="191"/>
      <c r="AW402" s="191"/>
      <c r="AX402" s="191"/>
      <c r="AY402" s="191"/>
      <c r="AZ402" s="191"/>
      <c r="BA402" s="191"/>
      <c r="BB402" s="191"/>
      <c r="BC402" s="191"/>
      <c r="BD402" s="191"/>
      <c r="BE402" s="191"/>
      <c r="BF402" s="191"/>
      <c r="BG402" s="191"/>
    </row>
    <row r="403" spans="11:59">
      <c r="K403" s="191"/>
      <c r="L403" s="191"/>
      <c r="M403" s="191"/>
      <c r="N403" s="191"/>
      <c r="O403" s="191"/>
      <c r="P403" s="191"/>
      <c r="Q403" s="191"/>
      <c r="R403" s="191"/>
      <c r="S403" s="191"/>
      <c r="T403" s="191"/>
      <c r="U403" s="191"/>
      <c r="V403" s="191"/>
      <c r="W403" s="191"/>
      <c r="X403" s="191"/>
      <c r="Y403" s="191"/>
      <c r="Z403" s="191"/>
      <c r="AA403" s="191"/>
      <c r="AB403" s="191"/>
      <c r="AC403" s="191"/>
      <c r="AD403" s="191"/>
      <c r="AE403" s="191"/>
      <c r="AF403" s="191"/>
      <c r="AG403" s="191"/>
      <c r="AH403" s="191"/>
      <c r="AI403" s="191"/>
      <c r="AJ403" s="191"/>
      <c r="AK403" s="191"/>
      <c r="AL403" s="191"/>
      <c r="AM403" s="191"/>
      <c r="AN403" s="191"/>
      <c r="AO403" s="191"/>
      <c r="AP403" s="191"/>
      <c r="AQ403" s="191"/>
      <c r="AR403" s="191"/>
      <c r="AS403" s="191"/>
      <c r="AT403" s="191"/>
      <c r="AU403" s="191"/>
      <c r="AV403" s="191"/>
      <c r="AW403" s="191"/>
      <c r="AX403" s="191"/>
      <c r="AY403" s="191"/>
      <c r="AZ403" s="191"/>
      <c r="BA403" s="191"/>
      <c r="BB403" s="191"/>
      <c r="BC403" s="191"/>
      <c r="BD403" s="191"/>
      <c r="BE403" s="191"/>
      <c r="BF403" s="191"/>
      <c r="BG403" s="191"/>
    </row>
    <row r="404" spans="11:59">
      <c r="K404" s="191"/>
      <c r="L404" s="191"/>
      <c r="M404" s="191"/>
      <c r="N404" s="191"/>
      <c r="O404" s="191"/>
      <c r="P404" s="191"/>
      <c r="Q404" s="191"/>
      <c r="R404" s="191"/>
      <c r="S404" s="191"/>
      <c r="T404" s="191"/>
      <c r="U404" s="191"/>
      <c r="V404" s="191"/>
      <c r="W404" s="191"/>
      <c r="X404" s="191"/>
      <c r="Y404" s="191"/>
      <c r="Z404" s="191"/>
      <c r="AA404" s="191"/>
      <c r="AB404" s="191"/>
      <c r="AC404" s="191"/>
      <c r="AD404" s="191"/>
      <c r="AE404" s="191"/>
      <c r="AF404" s="191"/>
      <c r="AG404" s="191"/>
      <c r="AH404" s="191"/>
      <c r="AI404" s="191"/>
      <c r="AJ404" s="191"/>
      <c r="AK404" s="191"/>
      <c r="AL404" s="191"/>
      <c r="AM404" s="191"/>
      <c r="AN404" s="191"/>
      <c r="AO404" s="191"/>
      <c r="AP404" s="191"/>
      <c r="AQ404" s="191"/>
      <c r="AR404" s="191"/>
      <c r="AS404" s="191"/>
      <c r="AT404" s="191"/>
      <c r="AU404" s="191"/>
      <c r="AV404" s="191"/>
      <c r="AW404" s="191"/>
      <c r="AX404" s="191"/>
      <c r="AY404" s="191"/>
      <c r="AZ404" s="191"/>
      <c r="BA404" s="191"/>
      <c r="BB404" s="191"/>
      <c r="BC404" s="191"/>
      <c r="BD404" s="191"/>
      <c r="BE404" s="191"/>
      <c r="BF404" s="191"/>
      <c r="BG404" s="191"/>
    </row>
    <row r="405" spans="11:59">
      <c r="K405" s="191"/>
      <c r="L405" s="191"/>
      <c r="M405" s="191"/>
      <c r="N405" s="191"/>
      <c r="O405" s="191"/>
      <c r="P405" s="191"/>
      <c r="Q405" s="191"/>
      <c r="R405" s="191"/>
      <c r="S405" s="191"/>
      <c r="T405" s="191"/>
      <c r="U405" s="191"/>
      <c r="V405" s="191"/>
      <c r="W405" s="191"/>
      <c r="X405" s="191"/>
      <c r="Y405" s="191"/>
      <c r="Z405" s="191"/>
      <c r="AA405" s="191"/>
      <c r="AB405" s="191"/>
      <c r="AC405" s="191"/>
      <c r="AD405" s="191"/>
      <c r="AE405" s="191"/>
      <c r="AF405" s="191"/>
      <c r="AG405" s="191"/>
      <c r="AH405" s="191"/>
      <c r="AI405" s="191"/>
      <c r="AJ405" s="191"/>
      <c r="AK405" s="191"/>
      <c r="AL405" s="191"/>
      <c r="AM405" s="191"/>
      <c r="AN405" s="191"/>
      <c r="AO405" s="191"/>
      <c r="AP405" s="191"/>
      <c r="AQ405" s="191"/>
      <c r="AR405" s="191"/>
      <c r="AS405" s="191"/>
      <c r="AT405" s="191"/>
      <c r="AU405" s="191"/>
      <c r="AV405" s="191"/>
      <c r="AW405" s="191"/>
      <c r="AX405" s="191"/>
      <c r="AY405" s="191"/>
      <c r="AZ405" s="191"/>
      <c r="BA405" s="191"/>
      <c r="BB405" s="191"/>
      <c r="BC405" s="191"/>
      <c r="BD405" s="191"/>
      <c r="BE405" s="191"/>
      <c r="BF405" s="191"/>
      <c r="BG405" s="191"/>
    </row>
    <row r="406" spans="11:59">
      <c r="K406" s="191"/>
      <c r="L406" s="191"/>
      <c r="M406" s="191"/>
      <c r="N406" s="191"/>
      <c r="O406" s="191"/>
      <c r="P406" s="191"/>
      <c r="Q406" s="191"/>
      <c r="R406" s="191"/>
      <c r="S406" s="191"/>
      <c r="T406" s="191"/>
      <c r="U406" s="191"/>
      <c r="V406" s="191"/>
      <c r="W406" s="191"/>
      <c r="X406" s="191"/>
      <c r="Y406" s="191"/>
      <c r="Z406" s="191"/>
      <c r="AA406" s="191"/>
      <c r="AB406" s="191"/>
      <c r="AC406" s="191"/>
      <c r="AD406" s="191"/>
      <c r="AE406" s="191"/>
      <c r="AF406" s="191"/>
      <c r="AG406" s="191"/>
      <c r="AH406" s="191"/>
      <c r="AI406" s="191"/>
      <c r="AJ406" s="191"/>
      <c r="AK406" s="191"/>
      <c r="AL406" s="191"/>
      <c r="AM406" s="191"/>
      <c r="AN406" s="191"/>
      <c r="AO406" s="191"/>
      <c r="AP406" s="191"/>
      <c r="AQ406" s="191"/>
      <c r="AR406" s="191"/>
      <c r="AS406" s="191"/>
      <c r="AT406" s="191"/>
      <c r="AU406" s="191"/>
      <c r="AV406" s="191"/>
      <c r="AW406" s="191"/>
      <c r="AX406" s="191"/>
      <c r="AY406" s="191"/>
      <c r="AZ406" s="191"/>
      <c r="BA406" s="191"/>
      <c r="BB406" s="191"/>
      <c r="BC406" s="191"/>
      <c r="BD406" s="191"/>
      <c r="BE406" s="191"/>
      <c r="BF406" s="191"/>
      <c r="BG406" s="191"/>
    </row>
    <row r="407" spans="11:59">
      <c r="K407" s="191"/>
      <c r="L407" s="191"/>
      <c r="M407" s="191"/>
      <c r="N407" s="191"/>
      <c r="O407" s="191"/>
      <c r="P407" s="191"/>
      <c r="Q407" s="191"/>
      <c r="R407" s="191"/>
      <c r="S407" s="191"/>
      <c r="T407" s="191"/>
      <c r="U407" s="191"/>
      <c r="V407" s="191"/>
      <c r="W407" s="191"/>
      <c r="X407" s="191"/>
      <c r="Y407" s="191"/>
      <c r="Z407" s="191"/>
      <c r="AA407" s="191"/>
      <c r="AB407" s="191"/>
      <c r="AC407" s="191"/>
      <c r="AD407" s="191"/>
      <c r="AE407" s="191"/>
      <c r="AF407" s="191"/>
      <c r="AG407" s="191"/>
      <c r="AH407" s="191"/>
      <c r="AI407" s="191"/>
      <c r="AJ407" s="191"/>
      <c r="AK407" s="191"/>
      <c r="AL407" s="191"/>
      <c r="AM407" s="191"/>
      <c r="AN407" s="191"/>
      <c r="AO407" s="191"/>
      <c r="AP407" s="191"/>
      <c r="AQ407" s="191"/>
      <c r="AR407" s="191"/>
      <c r="AS407" s="191"/>
      <c r="AT407" s="191"/>
      <c r="AU407" s="191"/>
      <c r="AV407" s="191"/>
      <c r="AW407" s="191"/>
      <c r="AX407" s="191"/>
      <c r="AY407" s="191"/>
      <c r="AZ407" s="191"/>
      <c r="BA407" s="191"/>
      <c r="BB407" s="191"/>
      <c r="BC407" s="191"/>
      <c r="BD407" s="191"/>
      <c r="BE407" s="191"/>
      <c r="BF407" s="191"/>
      <c r="BG407" s="191"/>
    </row>
    <row r="408" spans="11:59">
      <c r="K408" s="191"/>
      <c r="L408" s="191"/>
      <c r="M408" s="191"/>
      <c r="N408" s="191"/>
      <c r="O408" s="191"/>
      <c r="P408" s="191"/>
      <c r="Q408" s="191"/>
      <c r="R408" s="191"/>
      <c r="S408" s="191"/>
      <c r="T408" s="191"/>
      <c r="U408" s="191"/>
      <c r="V408" s="191"/>
      <c r="W408" s="191"/>
      <c r="X408" s="191"/>
      <c r="Y408" s="191"/>
      <c r="Z408" s="191"/>
      <c r="AA408" s="191"/>
      <c r="AB408" s="191"/>
      <c r="AC408" s="191"/>
      <c r="AD408" s="191"/>
      <c r="AE408" s="191"/>
      <c r="AF408" s="191"/>
      <c r="AG408" s="191"/>
      <c r="AH408" s="191"/>
      <c r="AI408" s="191"/>
      <c r="AJ408" s="191"/>
      <c r="AK408" s="191"/>
      <c r="AL408" s="191"/>
      <c r="AM408" s="191"/>
      <c r="AN408" s="191"/>
      <c r="AO408" s="191"/>
      <c r="AP408" s="191"/>
      <c r="AQ408" s="191"/>
      <c r="AR408" s="191"/>
      <c r="AS408" s="191"/>
      <c r="AT408" s="191"/>
      <c r="AU408" s="191"/>
      <c r="AV408" s="191"/>
      <c r="AW408" s="191"/>
      <c r="AX408" s="191"/>
      <c r="AY408" s="191"/>
      <c r="AZ408" s="191"/>
      <c r="BA408" s="191"/>
      <c r="BB408" s="191"/>
      <c r="BC408" s="191"/>
      <c r="BD408" s="191"/>
      <c r="BE408" s="191"/>
      <c r="BF408" s="191"/>
      <c r="BG408" s="191"/>
    </row>
    <row r="409" spans="11:59">
      <c r="K409" s="191"/>
      <c r="L409" s="191"/>
      <c r="M409" s="191"/>
      <c r="N409" s="191"/>
      <c r="O409" s="191"/>
      <c r="P409" s="191"/>
      <c r="Q409" s="191"/>
      <c r="R409" s="191"/>
      <c r="S409" s="191"/>
      <c r="T409" s="191"/>
      <c r="U409" s="191"/>
      <c r="V409" s="191"/>
      <c r="W409" s="191"/>
      <c r="X409" s="191"/>
      <c r="Y409" s="191"/>
      <c r="Z409" s="191"/>
      <c r="AA409" s="191"/>
      <c r="AB409" s="191"/>
      <c r="AC409" s="191"/>
      <c r="AD409" s="191"/>
      <c r="AE409" s="191"/>
      <c r="AF409" s="191"/>
      <c r="AG409" s="191"/>
      <c r="AH409" s="191"/>
      <c r="AI409" s="191"/>
      <c r="AJ409" s="191"/>
      <c r="AK409" s="191"/>
      <c r="AL409" s="191"/>
      <c r="AM409" s="191"/>
      <c r="AN409" s="191"/>
      <c r="AO409" s="191"/>
      <c r="AP409" s="191"/>
      <c r="AQ409" s="191"/>
      <c r="AR409" s="191"/>
      <c r="AS409" s="191"/>
      <c r="AT409" s="191"/>
      <c r="AU409" s="191"/>
      <c r="AV409" s="191"/>
      <c r="AW409" s="191"/>
      <c r="AX409" s="191"/>
      <c r="AY409" s="191"/>
      <c r="AZ409" s="191"/>
      <c r="BA409" s="191"/>
      <c r="BB409" s="191"/>
      <c r="BC409" s="191"/>
      <c r="BD409" s="191"/>
      <c r="BE409" s="191"/>
      <c r="BF409" s="191"/>
      <c r="BG409" s="191"/>
    </row>
    <row r="410" spans="11:59">
      <c r="K410" s="191"/>
      <c r="L410" s="191"/>
      <c r="M410" s="191"/>
      <c r="N410" s="191"/>
      <c r="O410" s="191"/>
      <c r="P410" s="191"/>
      <c r="Q410" s="191"/>
      <c r="R410" s="191"/>
      <c r="S410" s="191"/>
      <c r="T410" s="191"/>
      <c r="U410" s="191"/>
      <c r="V410" s="191"/>
      <c r="W410" s="191"/>
      <c r="X410" s="191"/>
      <c r="Y410" s="191"/>
      <c r="Z410" s="191"/>
      <c r="AA410" s="191"/>
      <c r="AB410" s="191"/>
      <c r="AC410" s="191"/>
      <c r="AD410" s="191"/>
      <c r="AE410" s="191"/>
      <c r="AF410" s="191"/>
      <c r="AG410" s="191"/>
      <c r="AH410" s="191"/>
      <c r="AI410" s="191"/>
      <c r="AJ410" s="191"/>
      <c r="AK410" s="191"/>
      <c r="AL410" s="191"/>
      <c r="AM410" s="191"/>
      <c r="AN410" s="191"/>
      <c r="AO410" s="191"/>
      <c r="AP410" s="191"/>
      <c r="AQ410" s="191"/>
      <c r="AR410" s="191"/>
      <c r="AS410" s="191"/>
      <c r="AT410" s="191"/>
      <c r="AU410" s="191"/>
      <c r="AV410" s="191"/>
      <c r="AW410" s="191"/>
      <c r="AX410" s="191"/>
      <c r="AY410" s="191"/>
      <c r="AZ410" s="191"/>
      <c r="BA410" s="191"/>
      <c r="BB410" s="191"/>
      <c r="BC410" s="191"/>
      <c r="BD410" s="191"/>
      <c r="BE410" s="191"/>
      <c r="BF410" s="191"/>
      <c r="BG410" s="191"/>
    </row>
    <row r="411" spans="11:59">
      <c r="K411" s="191"/>
      <c r="L411" s="191"/>
      <c r="M411" s="191"/>
      <c r="N411" s="191"/>
      <c r="O411" s="191"/>
      <c r="P411" s="191"/>
      <c r="Q411" s="191"/>
      <c r="R411" s="191"/>
      <c r="S411" s="191"/>
      <c r="T411" s="191"/>
      <c r="U411" s="191"/>
      <c r="V411" s="191"/>
      <c r="W411" s="191"/>
      <c r="X411" s="191"/>
      <c r="Y411" s="191"/>
      <c r="Z411" s="191"/>
      <c r="AA411" s="191"/>
      <c r="AB411" s="191"/>
      <c r="AC411" s="191"/>
      <c r="AD411" s="191"/>
      <c r="AE411" s="191"/>
      <c r="AF411" s="191"/>
      <c r="AG411" s="191"/>
      <c r="AH411" s="191"/>
      <c r="AI411" s="191"/>
      <c r="AJ411" s="191"/>
      <c r="AK411" s="191"/>
      <c r="AL411" s="191"/>
      <c r="AM411" s="191"/>
      <c r="AN411" s="191"/>
      <c r="AO411" s="191"/>
      <c r="AP411" s="191"/>
      <c r="AQ411" s="191"/>
      <c r="AR411" s="191"/>
      <c r="AS411" s="191"/>
      <c r="AT411" s="191"/>
      <c r="AU411" s="191"/>
      <c r="AV411" s="191"/>
      <c r="AW411" s="191"/>
      <c r="AX411" s="191"/>
      <c r="AY411" s="191"/>
      <c r="AZ411" s="191"/>
      <c r="BA411" s="191"/>
      <c r="BB411" s="191"/>
      <c r="BC411" s="191"/>
      <c r="BD411" s="191"/>
      <c r="BE411" s="191"/>
      <c r="BF411" s="191"/>
      <c r="BG411" s="191"/>
    </row>
    <row r="412" spans="11:59">
      <c r="K412" s="191"/>
      <c r="L412" s="191"/>
      <c r="M412" s="191"/>
      <c r="N412" s="191"/>
      <c r="O412" s="191"/>
      <c r="P412" s="191"/>
      <c r="Q412" s="191"/>
      <c r="R412" s="191"/>
      <c r="S412" s="191"/>
      <c r="T412" s="191"/>
      <c r="U412" s="191"/>
      <c r="V412" s="191"/>
      <c r="W412" s="191"/>
      <c r="X412" s="191"/>
      <c r="Y412" s="191"/>
      <c r="Z412" s="191"/>
      <c r="AA412" s="191"/>
      <c r="AB412" s="191"/>
      <c r="AC412" s="191"/>
      <c r="AD412" s="191"/>
      <c r="AE412" s="191"/>
      <c r="AF412" s="191"/>
      <c r="AG412" s="191"/>
      <c r="AH412" s="191"/>
      <c r="AI412" s="191"/>
      <c r="AJ412" s="191"/>
      <c r="AK412" s="191"/>
      <c r="AL412" s="191"/>
      <c r="AM412" s="191"/>
      <c r="AN412" s="191"/>
      <c r="AO412" s="191"/>
      <c r="AP412" s="191"/>
      <c r="AQ412" s="191"/>
      <c r="AR412" s="191"/>
      <c r="AS412" s="191"/>
      <c r="AT412" s="191"/>
      <c r="AU412" s="191"/>
      <c r="AV412" s="191"/>
      <c r="AW412" s="191"/>
      <c r="AX412" s="191"/>
      <c r="AY412" s="191"/>
      <c r="AZ412" s="191"/>
      <c r="BA412" s="191"/>
      <c r="BB412" s="191"/>
      <c r="BC412" s="191"/>
      <c r="BD412" s="191"/>
      <c r="BE412" s="191"/>
      <c r="BF412" s="191"/>
      <c r="BG412" s="191"/>
    </row>
    <row r="413" spans="11:59">
      <c r="K413" s="191"/>
      <c r="L413" s="191"/>
      <c r="M413" s="191"/>
      <c r="N413" s="191"/>
      <c r="O413" s="191"/>
      <c r="P413" s="191"/>
      <c r="Q413" s="191"/>
      <c r="R413" s="191"/>
      <c r="S413" s="191"/>
      <c r="T413" s="191"/>
      <c r="U413" s="191"/>
      <c r="V413" s="191"/>
      <c r="W413" s="191"/>
      <c r="X413" s="191"/>
      <c r="Y413" s="191"/>
      <c r="Z413" s="191"/>
      <c r="AA413" s="191"/>
      <c r="AB413" s="191"/>
      <c r="AC413" s="191"/>
      <c r="AD413" s="191"/>
      <c r="AE413" s="191"/>
      <c r="AF413" s="191"/>
      <c r="AG413" s="191"/>
      <c r="AH413" s="191"/>
      <c r="AI413" s="191"/>
      <c r="AJ413" s="191"/>
      <c r="AK413" s="191"/>
      <c r="AL413" s="191"/>
      <c r="AM413" s="191"/>
      <c r="AN413" s="191"/>
      <c r="AO413" s="191"/>
      <c r="AP413" s="191"/>
      <c r="AQ413" s="191"/>
      <c r="AR413" s="191"/>
      <c r="AS413" s="191"/>
      <c r="AT413" s="191"/>
      <c r="AU413" s="191"/>
      <c r="AV413" s="191"/>
      <c r="AW413" s="191"/>
      <c r="AX413" s="191"/>
      <c r="AY413" s="191"/>
      <c r="AZ413" s="191"/>
      <c r="BA413" s="191"/>
      <c r="BB413" s="191"/>
      <c r="BC413" s="191"/>
      <c r="BD413" s="191"/>
      <c r="BE413" s="191"/>
      <c r="BF413" s="191"/>
      <c r="BG413" s="191"/>
    </row>
    <row r="414" spans="11:59">
      <c r="K414" s="191"/>
      <c r="L414" s="191"/>
      <c r="M414" s="191"/>
      <c r="N414" s="191"/>
      <c r="O414" s="191"/>
      <c r="P414" s="191"/>
      <c r="Q414" s="191"/>
      <c r="R414" s="191"/>
      <c r="S414" s="191"/>
      <c r="T414" s="191"/>
      <c r="U414" s="191"/>
      <c r="V414" s="191"/>
      <c r="W414" s="191"/>
      <c r="X414" s="191"/>
      <c r="Y414" s="191"/>
      <c r="Z414" s="191"/>
      <c r="AA414" s="191"/>
      <c r="AB414" s="191"/>
      <c r="AC414" s="191"/>
      <c r="AD414" s="191"/>
      <c r="AE414" s="191"/>
      <c r="AF414" s="191"/>
      <c r="AG414" s="191"/>
      <c r="AH414" s="191"/>
      <c r="AI414" s="191"/>
      <c r="AJ414" s="191"/>
      <c r="AK414" s="191"/>
      <c r="AL414" s="191"/>
      <c r="AM414" s="191"/>
      <c r="AN414" s="191"/>
      <c r="AO414" s="191"/>
      <c r="AP414" s="191"/>
      <c r="AQ414" s="191"/>
      <c r="AR414" s="191"/>
      <c r="AS414" s="191"/>
      <c r="AT414" s="191"/>
      <c r="AU414" s="191"/>
      <c r="AV414" s="191"/>
      <c r="AW414" s="191"/>
      <c r="AX414" s="191"/>
      <c r="AY414" s="191"/>
      <c r="AZ414" s="191"/>
      <c r="BA414" s="191"/>
      <c r="BB414" s="191"/>
      <c r="BC414" s="191"/>
      <c r="BD414" s="191"/>
      <c r="BE414" s="191"/>
      <c r="BF414" s="191"/>
      <c r="BG414" s="191"/>
    </row>
    <row r="415" spans="11:59">
      <c r="K415" s="191"/>
      <c r="L415" s="191"/>
      <c r="M415" s="191"/>
      <c r="N415" s="191"/>
      <c r="O415" s="191"/>
      <c r="P415" s="191"/>
      <c r="Q415" s="191"/>
      <c r="R415" s="191"/>
      <c r="S415" s="191"/>
      <c r="T415" s="191"/>
      <c r="U415" s="191"/>
      <c r="V415" s="191"/>
      <c r="W415" s="191"/>
      <c r="X415" s="191"/>
      <c r="Y415" s="191"/>
      <c r="Z415" s="191"/>
      <c r="AA415" s="191"/>
      <c r="AB415" s="191"/>
      <c r="AC415" s="191"/>
      <c r="AD415" s="191"/>
      <c r="AE415" s="191"/>
      <c r="AF415" s="191"/>
      <c r="AG415" s="191"/>
      <c r="AH415" s="191"/>
      <c r="AI415" s="191"/>
      <c r="AJ415" s="191"/>
      <c r="AK415" s="191"/>
      <c r="AL415" s="191"/>
      <c r="AM415" s="191"/>
      <c r="AN415" s="191"/>
      <c r="AO415" s="191"/>
      <c r="AP415" s="191"/>
      <c r="AQ415" s="191"/>
      <c r="AR415" s="191"/>
      <c r="AS415" s="191"/>
      <c r="AT415" s="191"/>
      <c r="AU415" s="191"/>
      <c r="AV415" s="191"/>
      <c r="AW415" s="191"/>
      <c r="AX415" s="191"/>
      <c r="AY415" s="191"/>
      <c r="AZ415" s="191"/>
      <c r="BA415" s="191"/>
      <c r="BB415" s="191"/>
      <c r="BC415" s="191"/>
      <c r="BD415" s="191"/>
      <c r="BE415" s="191"/>
      <c r="BF415" s="191"/>
      <c r="BG415" s="191"/>
    </row>
    <row r="416" spans="11:59">
      <c r="K416" s="191"/>
      <c r="L416" s="191"/>
      <c r="M416" s="191"/>
      <c r="N416" s="191"/>
      <c r="O416" s="191"/>
      <c r="P416" s="191"/>
      <c r="Q416" s="191"/>
      <c r="R416" s="191"/>
      <c r="S416" s="191"/>
      <c r="T416" s="191"/>
      <c r="U416" s="191"/>
      <c r="V416" s="191"/>
      <c r="W416" s="191"/>
      <c r="X416" s="191"/>
      <c r="Y416" s="191"/>
      <c r="Z416" s="191"/>
      <c r="AA416" s="191"/>
      <c r="AB416" s="191"/>
      <c r="AC416" s="191"/>
      <c r="AD416" s="191"/>
      <c r="AE416" s="191"/>
      <c r="AF416" s="191"/>
      <c r="AG416" s="191"/>
      <c r="AH416" s="191"/>
      <c r="AI416" s="191"/>
      <c r="AJ416" s="191"/>
      <c r="AK416" s="191"/>
      <c r="AL416" s="191"/>
      <c r="AM416" s="191"/>
      <c r="AN416" s="191"/>
      <c r="AO416" s="191"/>
      <c r="AP416" s="191"/>
      <c r="AQ416" s="191"/>
      <c r="AR416" s="191"/>
      <c r="AS416" s="191"/>
      <c r="AT416" s="191"/>
      <c r="AU416" s="191"/>
      <c r="AV416" s="191"/>
      <c r="AW416" s="191"/>
      <c r="AX416" s="191"/>
      <c r="AY416" s="191"/>
      <c r="AZ416" s="191"/>
      <c r="BA416" s="191"/>
      <c r="BB416" s="191"/>
      <c r="BC416" s="191"/>
      <c r="BD416" s="191"/>
      <c r="BE416" s="191"/>
      <c r="BF416" s="191"/>
      <c r="BG416" s="191"/>
    </row>
    <row r="417" spans="11:59">
      <c r="K417" s="191"/>
      <c r="L417" s="191"/>
      <c r="M417" s="191"/>
      <c r="N417" s="191"/>
      <c r="O417" s="191"/>
      <c r="P417" s="191"/>
      <c r="Q417" s="191"/>
      <c r="R417" s="191"/>
      <c r="S417" s="191"/>
      <c r="T417" s="191"/>
      <c r="U417" s="191"/>
      <c r="V417" s="191"/>
      <c r="W417" s="191"/>
      <c r="X417" s="191"/>
      <c r="Y417" s="191"/>
      <c r="Z417" s="191"/>
      <c r="AA417" s="191"/>
      <c r="AB417" s="191"/>
      <c r="AC417" s="191"/>
      <c r="AD417" s="191"/>
      <c r="AE417" s="191"/>
      <c r="AF417" s="191"/>
      <c r="AG417" s="191"/>
      <c r="AH417" s="191"/>
      <c r="AI417" s="191"/>
      <c r="AJ417" s="191"/>
      <c r="AK417" s="191"/>
      <c r="AL417" s="191"/>
      <c r="AM417" s="191"/>
      <c r="AN417" s="191"/>
      <c r="AO417" s="191"/>
      <c r="AP417" s="191"/>
      <c r="AQ417" s="191"/>
      <c r="AR417" s="191"/>
      <c r="AS417" s="191"/>
      <c r="AT417" s="191"/>
      <c r="AU417" s="191"/>
      <c r="AV417" s="191"/>
      <c r="AW417" s="191"/>
      <c r="AX417" s="191"/>
      <c r="AY417" s="191"/>
      <c r="AZ417" s="191"/>
      <c r="BA417" s="191"/>
      <c r="BB417" s="191"/>
      <c r="BC417" s="191"/>
      <c r="BD417" s="191"/>
      <c r="BE417" s="191"/>
      <c r="BF417" s="191"/>
      <c r="BG417" s="191"/>
    </row>
    <row r="418" spans="11:59">
      <c r="K418" s="191"/>
      <c r="L418" s="191"/>
      <c r="M418" s="191"/>
      <c r="N418" s="191"/>
      <c r="O418" s="191"/>
      <c r="P418" s="191"/>
      <c r="Q418" s="191"/>
      <c r="R418" s="191"/>
      <c r="S418" s="191"/>
      <c r="T418" s="191"/>
      <c r="U418" s="191"/>
      <c r="V418" s="191"/>
      <c r="W418" s="191"/>
      <c r="X418" s="191"/>
      <c r="Y418" s="191"/>
      <c r="Z418" s="191"/>
      <c r="AA418" s="191"/>
      <c r="AB418" s="191"/>
      <c r="AC418" s="191"/>
      <c r="AD418" s="191"/>
      <c r="AE418" s="191"/>
      <c r="AF418" s="191"/>
      <c r="AG418" s="191"/>
      <c r="AH418" s="191"/>
      <c r="AI418" s="191"/>
      <c r="AJ418" s="191"/>
      <c r="AK418" s="191"/>
      <c r="AL418" s="191"/>
      <c r="AM418" s="191"/>
      <c r="AN418" s="191"/>
      <c r="AO418" s="191"/>
      <c r="AP418" s="191"/>
      <c r="AQ418" s="191"/>
      <c r="AR418" s="191"/>
      <c r="AS418" s="191"/>
      <c r="AT418" s="191"/>
      <c r="AU418" s="191"/>
      <c r="AV418" s="191"/>
      <c r="AW418" s="191"/>
      <c r="AX418" s="191"/>
      <c r="AY418" s="191"/>
      <c r="AZ418" s="191"/>
      <c r="BA418" s="191"/>
      <c r="BB418" s="191"/>
      <c r="BC418" s="191"/>
      <c r="BD418" s="191"/>
      <c r="BE418" s="191"/>
      <c r="BF418" s="191"/>
      <c r="BG418" s="191"/>
    </row>
    <row r="419" spans="11:59">
      <c r="K419" s="191"/>
      <c r="L419" s="191"/>
      <c r="M419" s="191"/>
      <c r="N419" s="191"/>
      <c r="O419" s="191"/>
      <c r="P419" s="191"/>
      <c r="Q419" s="191"/>
      <c r="R419" s="191"/>
      <c r="S419" s="191"/>
      <c r="T419" s="191"/>
      <c r="U419" s="191"/>
      <c r="V419" s="191"/>
      <c r="W419" s="191"/>
      <c r="X419" s="191"/>
      <c r="Y419" s="191"/>
      <c r="Z419" s="191"/>
      <c r="AA419" s="191"/>
      <c r="AB419" s="191"/>
      <c r="AC419" s="191"/>
      <c r="AD419" s="191"/>
      <c r="AE419" s="191"/>
      <c r="AF419" s="191"/>
      <c r="AG419" s="191"/>
      <c r="AH419" s="191"/>
      <c r="AI419" s="191"/>
      <c r="AJ419" s="191"/>
      <c r="AK419" s="191"/>
      <c r="AL419" s="191"/>
      <c r="AM419" s="191"/>
      <c r="AN419" s="191"/>
      <c r="AO419" s="191"/>
      <c r="AP419" s="191"/>
      <c r="AQ419" s="191"/>
      <c r="AR419" s="191"/>
      <c r="AS419" s="191"/>
      <c r="AT419" s="191"/>
      <c r="AU419" s="191"/>
      <c r="AV419" s="191"/>
      <c r="AW419" s="191"/>
      <c r="AX419" s="191"/>
      <c r="AY419" s="191"/>
      <c r="AZ419" s="191"/>
      <c r="BA419" s="191"/>
      <c r="BB419" s="191"/>
      <c r="BC419" s="191"/>
      <c r="BD419" s="191"/>
      <c r="BE419" s="191"/>
      <c r="BF419" s="191"/>
      <c r="BG419" s="191"/>
    </row>
    <row r="420" spans="11:59">
      <c r="K420" s="191"/>
      <c r="L420" s="191"/>
      <c r="M420" s="191"/>
      <c r="N420" s="191"/>
      <c r="O420" s="191"/>
      <c r="P420" s="191"/>
      <c r="Q420" s="191"/>
      <c r="R420" s="191"/>
      <c r="S420" s="191"/>
      <c r="T420" s="191"/>
      <c r="U420" s="191"/>
      <c r="V420" s="191"/>
      <c r="W420" s="191"/>
      <c r="X420" s="191"/>
      <c r="Y420" s="191"/>
      <c r="Z420" s="191"/>
      <c r="AA420" s="191"/>
      <c r="AB420" s="191"/>
      <c r="AC420" s="191"/>
      <c r="AD420" s="191"/>
      <c r="AE420" s="191"/>
      <c r="AF420" s="191"/>
      <c r="AG420" s="191"/>
      <c r="AH420" s="191"/>
      <c r="AI420" s="191"/>
      <c r="AJ420" s="191"/>
      <c r="AK420" s="191"/>
      <c r="AL420" s="191"/>
      <c r="AM420" s="191"/>
      <c r="AN420" s="191"/>
      <c r="AO420" s="191"/>
      <c r="AP420" s="191"/>
      <c r="AQ420" s="191"/>
      <c r="AR420" s="191"/>
      <c r="AS420" s="191"/>
      <c r="AT420" s="191"/>
      <c r="AU420" s="191"/>
      <c r="AV420" s="191"/>
      <c r="AW420" s="191"/>
      <c r="AX420" s="191"/>
      <c r="AY420" s="191"/>
      <c r="AZ420" s="191"/>
      <c r="BA420" s="191"/>
      <c r="BB420" s="191"/>
      <c r="BC420" s="191"/>
      <c r="BD420" s="191"/>
      <c r="BE420" s="191"/>
      <c r="BF420" s="191"/>
      <c r="BG420" s="191"/>
    </row>
    <row r="421" spans="11:59">
      <c r="K421" s="191"/>
      <c r="L421" s="191"/>
      <c r="M421" s="191"/>
      <c r="N421" s="191"/>
      <c r="O421" s="191"/>
      <c r="P421" s="191"/>
      <c r="Q421" s="191"/>
      <c r="R421" s="191"/>
      <c r="S421" s="191"/>
      <c r="T421" s="191"/>
      <c r="U421" s="191"/>
      <c r="V421" s="191"/>
      <c r="W421" s="191"/>
      <c r="X421" s="191"/>
      <c r="Y421" s="191"/>
      <c r="Z421" s="191"/>
      <c r="AA421" s="191"/>
      <c r="AB421" s="191"/>
      <c r="AC421" s="191"/>
      <c r="AD421" s="191"/>
      <c r="AE421" s="191"/>
      <c r="AF421" s="191"/>
      <c r="AG421" s="191"/>
      <c r="AH421" s="191"/>
      <c r="AI421" s="191"/>
      <c r="AJ421" s="191"/>
      <c r="AK421" s="191"/>
      <c r="AL421" s="191"/>
      <c r="AM421" s="191"/>
      <c r="AN421" s="191"/>
      <c r="AO421" s="191"/>
      <c r="AP421" s="191"/>
      <c r="AQ421" s="191"/>
      <c r="AR421" s="191"/>
      <c r="AS421" s="191"/>
      <c r="AT421" s="191"/>
      <c r="AU421" s="191"/>
      <c r="AV421" s="191"/>
      <c r="AW421" s="191"/>
      <c r="AX421" s="191"/>
      <c r="AY421" s="191"/>
      <c r="AZ421" s="191"/>
      <c r="BA421" s="191"/>
      <c r="BB421" s="191"/>
      <c r="BC421" s="191"/>
      <c r="BD421" s="191"/>
      <c r="BE421" s="191"/>
      <c r="BF421" s="191"/>
      <c r="BG421" s="191"/>
    </row>
    <row r="422" spans="11:59">
      <c r="K422" s="191"/>
      <c r="L422" s="191"/>
      <c r="M422" s="191"/>
      <c r="N422" s="191"/>
      <c r="O422" s="191"/>
      <c r="P422" s="191"/>
      <c r="Q422" s="191"/>
      <c r="R422" s="191"/>
      <c r="S422" s="191"/>
      <c r="T422" s="191"/>
      <c r="U422" s="191"/>
      <c r="V422" s="191"/>
      <c r="W422" s="191"/>
      <c r="X422" s="191"/>
      <c r="Y422" s="191"/>
      <c r="Z422" s="191"/>
      <c r="AA422" s="191"/>
      <c r="AB422" s="191"/>
      <c r="AC422" s="191"/>
      <c r="AD422" s="191"/>
      <c r="AE422" s="191"/>
      <c r="AF422" s="191"/>
      <c r="AG422" s="191"/>
      <c r="AH422" s="191"/>
      <c r="AI422" s="191"/>
      <c r="AJ422" s="191"/>
      <c r="AK422" s="191"/>
      <c r="AL422" s="191"/>
      <c r="AM422" s="191"/>
      <c r="AN422" s="191"/>
      <c r="AO422" s="191"/>
      <c r="AP422" s="191"/>
      <c r="AQ422" s="191"/>
      <c r="AR422" s="191"/>
      <c r="AS422" s="191"/>
      <c r="AT422" s="191"/>
      <c r="AU422" s="191"/>
      <c r="AV422" s="191"/>
      <c r="AW422" s="191"/>
      <c r="AX422" s="191"/>
      <c r="AY422" s="191"/>
      <c r="AZ422" s="191"/>
      <c r="BA422" s="191"/>
      <c r="BB422" s="191"/>
      <c r="BC422" s="191"/>
      <c r="BD422" s="191"/>
      <c r="BE422" s="191"/>
      <c r="BF422" s="191"/>
      <c r="BG422" s="191"/>
    </row>
    <row r="423" spans="11:59">
      <c r="K423" s="191"/>
      <c r="L423" s="191"/>
      <c r="M423" s="191"/>
      <c r="N423" s="191"/>
      <c r="O423" s="191"/>
      <c r="P423" s="191"/>
      <c r="Q423" s="191"/>
      <c r="R423" s="191"/>
      <c r="S423" s="191"/>
      <c r="T423" s="191"/>
      <c r="U423" s="191"/>
      <c r="V423" s="191"/>
      <c r="W423" s="191"/>
      <c r="X423" s="191"/>
      <c r="Y423" s="191"/>
      <c r="Z423" s="191"/>
      <c r="AA423" s="191"/>
      <c r="AB423" s="191"/>
      <c r="AC423" s="191"/>
      <c r="AD423" s="191"/>
      <c r="AE423" s="191"/>
      <c r="AF423" s="191"/>
      <c r="AG423" s="191"/>
      <c r="AH423" s="191"/>
      <c r="AI423" s="191"/>
      <c r="AJ423" s="191"/>
      <c r="AK423" s="191"/>
      <c r="AL423" s="191"/>
      <c r="AM423" s="191"/>
      <c r="AN423" s="191"/>
      <c r="AO423" s="191"/>
      <c r="AP423" s="191"/>
      <c r="AQ423" s="191"/>
      <c r="AR423" s="191"/>
      <c r="AS423" s="191"/>
      <c r="AT423" s="191"/>
      <c r="AU423" s="191"/>
      <c r="AV423" s="191"/>
      <c r="AW423" s="191"/>
      <c r="AX423" s="191"/>
      <c r="AY423" s="191"/>
      <c r="AZ423" s="191"/>
      <c r="BA423" s="191"/>
      <c r="BB423" s="191"/>
      <c r="BC423" s="191"/>
      <c r="BD423" s="191"/>
      <c r="BE423" s="191"/>
      <c r="BF423" s="191"/>
      <c r="BG423" s="191"/>
    </row>
    <row r="424" spans="11:59">
      <c r="K424" s="191"/>
      <c r="L424" s="191"/>
      <c r="M424" s="191"/>
      <c r="N424" s="191"/>
      <c r="O424" s="191"/>
      <c r="P424" s="191"/>
      <c r="Q424" s="191"/>
      <c r="R424" s="191"/>
      <c r="S424" s="191"/>
      <c r="T424" s="191"/>
      <c r="U424" s="191"/>
      <c r="V424" s="191"/>
      <c r="W424" s="191"/>
      <c r="X424" s="191"/>
      <c r="Y424" s="191"/>
      <c r="Z424" s="191"/>
      <c r="AA424" s="191"/>
      <c r="AB424" s="191"/>
      <c r="AC424" s="191"/>
      <c r="AD424" s="191"/>
      <c r="AE424" s="191"/>
      <c r="AF424" s="191"/>
      <c r="AG424" s="191"/>
      <c r="AH424" s="191"/>
      <c r="AI424" s="191"/>
      <c r="AJ424" s="191"/>
      <c r="AK424" s="191"/>
      <c r="AL424" s="191"/>
      <c r="AM424" s="191"/>
      <c r="AN424" s="191"/>
      <c r="AO424" s="191"/>
      <c r="AP424" s="191"/>
      <c r="AQ424" s="191"/>
      <c r="AR424" s="191"/>
      <c r="AS424" s="191"/>
      <c r="AT424" s="191"/>
      <c r="AU424" s="191"/>
      <c r="AV424" s="191"/>
      <c r="AW424" s="191"/>
      <c r="AX424" s="191"/>
      <c r="AY424" s="191"/>
      <c r="AZ424" s="191"/>
      <c r="BA424" s="191"/>
      <c r="BB424" s="191"/>
      <c r="BC424" s="191"/>
      <c r="BD424" s="191"/>
      <c r="BE424" s="191"/>
      <c r="BF424" s="191"/>
      <c r="BG424" s="191"/>
    </row>
    <row r="425" spans="11:59">
      <c r="K425" s="191"/>
      <c r="L425" s="191"/>
      <c r="M425" s="191"/>
      <c r="N425" s="191"/>
      <c r="O425" s="191"/>
      <c r="P425" s="191"/>
      <c r="Q425" s="191"/>
      <c r="R425" s="191"/>
      <c r="S425" s="191"/>
      <c r="T425" s="191"/>
      <c r="U425" s="191"/>
      <c r="V425" s="191"/>
      <c r="W425" s="191"/>
      <c r="X425" s="191"/>
      <c r="Y425" s="191"/>
      <c r="Z425" s="191"/>
      <c r="AA425" s="191"/>
      <c r="AB425" s="191"/>
      <c r="AC425" s="191"/>
      <c r="AD425" s="191"/>
      <c r="AE425" s="191"/>
      <c r="AF425" s="191"/>
      <c r="AG425" s="191"/>
      <c r="AH425" s="191"/>
      <c r="AI425" s="191"/>
      <c r="AJ425" s="191"/>
      <c r="AK425" s="191"/>
      <c r="AL425" s="191"/>
      <c r="AM425" s="191"/>
      <c r="AN425" s="191"/>
      <c r="AO425" s="191"/>
      <c r="AP425" s="191"/>
      <c r="AQ425" s="191"/>
      <c r="AR425" s="191"/>
      <c r="AS425" s="191"/>
      <c r="AT425" s="191"/>
      <c r="AU425" s="191"/>
      <c r="AV425" s="191"/>
      <c r="AW425" s="191"/>
      <c r="AX425" s="191"/>
      <c r="AY425" s="191"/>
      <c r="AZ425" s="191"/>
      <c r="BA425" s="191"/>
      <c r="BB425" s="191"/>
      <c r="BC425" s="191"/>
      <c r="BD425" s="191"/>
      <c r="BE425" s="191"/>
      <c r="BF425" s="191"/>
      <c r="BG425" s="191"/>
    </row>
    <row r="426" spans="11:59">
      <c r="K426" s="191"/>
      <c r="L426" s="191"/>
      <c r="M426" s="191"/>
      <c r="N426" s="191"/>
      <c r="O426" s="191"/>
      <c r="P426" s="191"/>
      <c r="Q426" s="191"/>
      <c r="R426" s="191"/>
      <c r="S426" s="191"/>
      <c r="T426" s="191"/>
      <c r="U426" s="191"/>
      <c r="V426" s="191"/>
      <c r="W426" s="191"/>
      <c r="X426" s="191"/>
      <c r="Y426" s="191"/>
      <c r="Z426" s="191"/>
      <c r="AA426" s="191"/>
      <c r="AB426" s="191"/>
      <c r="AC426" s="191"/>
      <c r="AD426" s="191"/>
      <c r="AE426" s="191"/>
      <c r="AF426" s="191"/>
      <c r="AG426" s="191"/>
      <c r="AH426" s="191"/>
      <c r="AI426" s="191"/>
      <c r="AJ426" s="191"/>
      <c r="AK426" s="191"/>
      <c r="AL426" s="191"/>
      <c r="AM426" s="191"/>
      <c r="AN426" s="191"/>
      <c r="AO426" s="191"/>
      <c r="AP426" s="191"/>
      <c r="AQ426" s="191"/>
      <c r="AR426" s="191"/>
      <c r="AS426" s="191"/>
      <c r="AT426" s="191"/>
      <c r="AU426" s="191"/>
      <c r="AV426" s="191"/>
      <c r="AW426" s="191"/>
      <c r="AX426" s="191"/>
      <c r="AY426" s="191"/>
      <c r="AZ426" s="191"/>
      <c r="BA426" s="191"/>
      <c r="BB426" s="191"/>
      <c r="BC426" s="191"/>
      <c r="BD426" s="191"/>
      <c r="BE426" s="191"/>
      <c r="BF426" s="191"/>
      <c r="BG426" s="191"/>
    </row>
    <row r="427" spans="11:59">
      <c r="K427" s="191"/>
      <c r="L427" s="191"/>
      <c r="M427" s="191"/>
      <c r="N427" s="191"/>
      <c r="O427" s="191"/>
      <c r="P427" s="191"/>
      <c r="Q427" s="191"/>
      <c r="R427" s="191"/>
      <c r="S427" s="191"/>
      <c r="T427" s="191"/>
      <c r="U427" s="191"/>
      <c r="V427" s="191"/>
      <c r="W427" s="191"/>
      <c r="X427" s="191"/>
      <c r="Y427" s="191"/>
      <c r="Z427" s="191"/>
      <c r="AA427" s="191"/>
      <c r="AB427" s="191"/>
      <c r="AC427" s="191"/>
      <c r="AD427" s="191"/>
      <c r="AE427" s="191"/>
      <c r="AF427" s="191"/>
      <c r="AG427" s="191"/>
      <c r="AH427" s="191"/>
      <c r="AI427" s="191"/>
      <c r="AJ427" s="191"/>
      <c r="AK427" s="191"/>
      <c r="AL427" s="191"/>
      <c r="AM427" s="191"/>
      <c r="AN427" s="191"/>
      <c r="AO427" s="191"/>
      <c r="AP427" s="191"/>
      <c r="AQ427" s="191"/>
      <c r="AR427" s="191"/>
      <c r="AS427" s="191"/>
      <c r="AT427" s="191"/>
      <c r="AU427" s="191"/>
      <c r="AV427" s="191"/>
      <c r="AW427" s="191"/>
      <c r="AX427" s="191"/>
      <c r="AY427" s="191"/>
      <c r="AZ427" s="191"/>
      <c r="BA427" s="191"/>
      <c r="BB427" s="191"/>
      <c r="BC427" s="191"/>
      <c r="BD427" s="191"/>
      <c r="BE427" s="191"/>
      <c r="BF427" s="191"/>
      <c r="BG427" s="191"/>
    </row>
    <row r="428" spans="11:59">
      <c r="K428" s="191"/>
      <c r="L428" s="191"/>
      <c r="M428" s="191"/>
      <c r="N428" s="191"/>
      <c r="O428" s="191"/>
      <c r="P428" s="191"/>
      <c r="Q428" s="191"/>
      <c r="R428" s="191"/>
      <c r="S428" s="191"/>
      <c r="T428" s="191"/>
      <c r="U428" s="191"/>
      <c r="V428" s="191"/>
      <c r="W428" s="191"/>
      <c r="X428" s="191"/>
      <c r="Y428" s="191"/>
      <c r="Z428" s="191"/>
      <c r="AA428" s="191"/>
      <c r="AB428" s="191"/>
      <c r="AC428" s="191"/>
      <c r="AD428" s="191"/>
      <c r="AE428" s="191"/>
      <c r="AF428" s="191"/>
      <c r="AG428" s="191"/>
      <c r="AH428" s="191"/>
      <c r="AI428" s="191"/>
      <c r="AJ428" s="191"/>
      <c r="AK428" s="191"/>
      <c r="AL428" s="191"/>
      <c r="AM428" s="191"/>
      <c r="AN428" s="191"/>
      <c r="AO428" s="191"/>
      <c r="AP428" s="191"/>
      <c r="AQ428" s="191"/>
      <c r="AR428" s="191"/>
      <c r="AS428" s="191"/>
      <c r="AT428" s="191"/>
      <c r="AU428" s="191"/>
      <c r="AV428" s="191"/>
      <c r="AW428" s="191"/>
      <c r="AX428" s="191"/>
      <c r="AY428" s="191"/>
      <c r="AZ428" s="191"/>
      <c r="BA428" s="191"/>
      <c r="BB428" s="191"/>
      <c r="BC428" s="191"/>
      <c r="BD428" s="191"/>
      <c r="BE428" s="191"/>
      <c r="BF428" s="191"/>
      <c r="BG428" s="191"/>
    </row>
    <row r="429" spans="11:59">
      <c r="K429" s="191"/>
      <c r="L429" s="191"/>
      <c r="M429" s="191"/>
      <c r="N429" s="191"/>
      <c r="O429" s="191"/>
      <c r="P429" s="191"/>
      <c r="Q429" s="191"/>
      <c r="R429" s="191"/>
      <c r="S429" s="191"/>
      <c r="T429" s="191"/>
      <c r="U429" s="191"/>
      <c r="V429" s="191"/>
      <c r="W429" s="191"/>
      <c r="X429" s="191"/>
      <c r="Y429" s="191"/>
      <c r="Z429" s="191"/>
      <c r="AA429" s="191"/>
      <c r="AB429" s="191"/>
      <c r="AC429" s="191"/>
      <c r="AD429" s="191"/>
      <c r="AE429" s="191"/>
      <c r="AF429" s="191"/>
      <c r="AG429" s="191"/>
      <c r="AH429" s="191"/>
      <c r="AI429" s="191"/>
      <c r="AJ429" s="191"/>
      <c r="AK429" s="191"/>
      <c r="AL429" s="191"/>
      <c r="AM429" s="191"/>
      <c r="AN429" s="191"/>
      <c r="AO429" s="191"/>
      <c r="AP429" s="191"/>
      <c r="AQ429" s="191"/>
      <c r="AR429" s="191"/>
      <c r="AS429" s="191"/>
      <c r="AT429" s="191"/>
      <c r="AU429" s="191"/>
      <c r="AV429" s="191"/>
      <c r="AW429" s="191"/>
      <c r="AX429" s="191"/>
      <c r="AY429" s="191"/>
      <c r="AZ429" s="191"/>
      <c r="BA429" s="191"/>
      <c r="BB429" s="191"/>
      <c r="BC429" s="191"/>
      <c r="BD429" s="191"/>
      <c r="BE429" s="191"/>
      <c r="BF429" s="191"/>
      <c r="BG429" s="191"/>
    </row>
    <row r="430" spans="11:59">
      <c r="K430" s="191"/>
      <c r="L430" s="191"/>
      <c r="M430" s="191"/>
      <c r="N430" s="191"/>
      <c r="O430" s="191"/>
      <c r="P430" s="191"/>
      <c r="Q430" s="191"/>
      <c r="R430" s="191"/>
      <c r="S430" s="191"/>
      <c r="T430" s="191"/>
      <c r="U430" s="191"/>
      <c r="V430" s="191"/>
      <c r="W430" s="191"/>
      <c r="X430" s="191"/>
      <c r="Y430" s="191"/>
      <c r="Z430" s="191"/>
      <c r="AA430" s="191"/>
      <c r="AB430" s="191"/>
      <c r="AC430" s="191"/>
      <c r="AD430" s="191"/>
      <c r="AE430" s="191"/>
      <c r="AF430" s="191"/>
      <c r="AG430" s="191"/>
      <c r="AH430" s="191"/>
      <c r="AI430" s="191"/>
      <c r="AJ430" s="191"/>
      <c r="AK430" s="191"/>
      <c r="AL430" s="191"/>
      <c r="AM430" s="191"/>
      <c r="AN430" s="191"/>
      <c r="AO430" s="191"/>
      <c r="AP430" s="191"/>
      <c r="AQ430" s="191"/>
      <c r="AR430" s="191"/>
      <c r="AS430" s="191"/>
      <c r="AT430" s="191"/>
      <c r="AU430" s="191"/>
      <c r="AV430" s="191"/>
      <c r="AW430" s="191"/>
      <c r="AX430" s="191"/>
      <c r="AY430" s="191"/>
      <c r="AZ430" s="191"/>
      <c r="BA430" s="191"/>
      <c r="BB430" s="191"/>
      <c r="BC430" s="191"/>
      <c r="BD430" s="191"/>
      <c r="BE430" s="191"/>
      <c r="BF430" s="191"/>
      <c r="BG430" s="191"/>
    </row>
    <row r="431" spans="11:59">
      <c r="K431" s="191"/>
      <c r="L431" s="191"/>
      <c r="M431" s="191"/>
      <c r="N431" s="191"/>
      <c r="O431" s="191"/>
      <c r="P431" s="191"/>
      <c r="Q431" s="191"/>
      <c r="R431" s="191"/>
      <c r="S431" s="191"/>
      <c r="T431" s="191"/>
      <c r="U431" s="191"/>
      <c r="V431" s="191"/>
      <c r="W431" s="191"/>
      <c r="X431" s="191"/>
      <c r="Y431" s="191"/>
      <c r="Z431" s="191"/>
      <c r="AA431" s="191"/>
      <c r="AB431" s="191"/>
      <c r="AC431" s="191"/>
      <c r="AD431" s="191"/>
      <c r="AE431" s="191"/>
      <c r="AF431" s="191"/>
      <c r="AG431" s="191"/>
      <c r="AH431" s="191"/>
      <c r="AI431" s="191"/>
      <c r="AJ431" s="191"/>
      <c r="AK431" s="191"/>
      <c r="AL431" s="191"/>
      <c r="AM431" s="191"/>
      <c r="AN431" s="191"/>
      <c r="AO431" s="191"/>
      <c r="AP431" s="191"/>
      <c r="AQ431" s="191"/>
      <c r="AR431" s="191"/>
      <c r="AS431" s="191"/>
      <c r="AT431" s="191"/>
      <c r="AU431" s="191"/>
      <c r="AV431" s="191"/>
      <c r="AW431" s="191"/>
      <c r="AX431" s="191"/>
      <c r="AY431" s="191"/>
      <c r="AZ431" s="191"/>
      <c r="BA431" s="191"/>
      <c r="BB431" s="191"/>
      <c r="BC431" s="191"/>
      <c r="BD431" s="191"/>
      <c r="BE431" s="191"/>
      <c r="BF431" s="191"/>
      <c r="BG431" s="191"/>
    </row>
  </sheetData>
  <sheetProtection formatCells="0"/>
  <mergeCells count="38">
    <mergeCell ref="H29:I29"/>
    <mergeCell ref="C1:H1"/>
    <mergeCell ref="A14:F19"/>
    <mergeCell ref="B24:C24"/>
    <mergeCell ref="B25:C25"/>
    <mergeCell ref="B26:C26"/>
    <mergeCell ref="E26:J26"/>
    <mergeCell ref="A3:B3"/>
    <mergeCell ref="C3:D3"/>
    <mergeCell ref="A4:B4"/>
    <mergeCell ref="C4:E4"/>
    <mergeCell ref="A5:B5"/>
    <mergeCell ref="C5:D5"/>
    <mergeCell ref="D32:E32"/>
    <mergeCell ref="E24:J24"/>
    <mergeCell ref="E25:J25"/>
    <mergeCell ref="B27:C27"/>
    <mergeCell ref="C30:D30"/>
    <mergeCell ref="F30:G30"/>
    <mergeCell ref="H30:I30"/>
    <mergeCell ref="C31:D31"/>
    <mergeCell ref="F31:G31"/>
    <mergeCell ref="H31:I31"/>
    <mergeCell ref="E27:J27"/>
    <mergeCell ref="C28:D28"/>
    <mergeCell ref="F28:G28"/>
    <mergeCell ref="H28:I28"/>
    <mergeCell ref="C29:D29"/>
    <mergeCell ref="F29:G29"/>
    <mergeCell ref="F38:F40"/>
    <mergeCell ref="G38:G40"/>
    <mergeCell ref="H38:H40"/>
    <mergeCell ref="I38:I40"/>
    <mergeCell ref="A38:A40"/>
    <mergeCell ref="B38:B40"/>
    <mergeCell ref="C38:C40"/>
    <mergeCell ref="D38:D40"/>
    <mergeCell ref="E38:E40"/>
  </mergeCells>
  <conditionalFormatting sqref="C3:D3">
    <cfRule type="expression" dxfId="38" priority="31">
      <formula>ISBLANK($C$3)</formula>
    </cfRule>
  </conditionalFormatting>
  <conditionalFormatting sqref="H29:I29">
    <cfRule type="expression" dxfId="37" priority="29">
      <formula>ISBLANK(H29)</formula>
    </cfRule>
  </conditionalFormatting>
  <conditionalFormatting sqref="H3">
    <cfRule type="expression" dxfId="36" priority="27">
      <formula>ISBLANK(H3)</formula>
    </cfRule>
  </conditionalFormatting>
  <conditionalFormatting sqref="F29:G29">
    <cfRule type="expression" dxfId="35" priority="26">
      <formula>ISBLANK(F29)</formula>
    </cfRule>
  </conditionalFormatting>
  <conditionalFormatting sqref="C29:D29">
    <cfRule type="expression" dxfId="34" priority="25">
      <formula>ISBLANK(C29)</formula>
    </cfRule>
  </conditionalFormatting>
  <conditionalFormatting sqref="H18">
    <cfRule type="expression" dxfId="33" priority="24">
      <formula>ISBLANK(H18)</formula>
    </cfRule>
  </conditionalFormatting>
  <conditionalFormatting sqref="H19">
    <cfRule type="expression" dxfId="32" priority="23">
      <formula>ISBLANK(H19)</formula>
    </cfRule>
  </conditionalFormatting>
  <conditionalFormatting sqref="B29">
    <cfRule type="expression" dxfId="31" priority="22">
      <formula>ISBLANK(B29)</formula>
    </cfRule>
  </conditionalFormatting>
  <conditionalFormatting sqref="E29">
    <cfRule type="expression" dxfId="30" priority="21">
      <formula>ISBLANK(E29)</formula>
    </cfRule>
  </conditionalFormatting>
  <conditionalFormatting sqref="J29">
    <cfRule type="expression" dxfId="29" priority="20">
      <formula>ISBLANK(J29)</formula>
    </cfRule>
  </conditionalFormatting>
  <conditionalFormatting sqref="I34">
    <cfRule type="expression" dxfId="28" priority="19">
      <formula>ISBLANK(I34)</formula>
    </cfRule>
  </conditionalFormatting>
  <conditionalFormatting sqref="I35">
    <cfRule type="expression" dxfId="27" priority="18">
      <formula>ISBLANK(I35)</formula>
    </cfRule>
  </conditionalFormatting>
  <conditionalFormatting sqref="J34">
    <cfRule type="expression" dxfId="26" priority="17">
      <formula>ISBLANK(J34)</formula>
    </cfRule>
  </conditionalFormatting>
  <conditionalFormatting sqref="J35">
    <cfRule type="expression" dxfId="25" priority="16">
      <formula>ISBLANK(J35)</formula>
    </cfRule>
  </conditionalFormatting>
  <conditionalFormatting sqref="G33">
    <cfRule type="expression" dxfId="24" priority="15">
      <formula>ISBLANK(G33)</formula>
    </cfRule>
  </conditionalFormatting>
  <conditionalFormatting sqref="G34">
    <cfRule type="expression" dxfId="23" priority="14">
      <formula>ISBLANK(G34)</formula>
    </cfRule>
  </conditionalFormatting>
  <conditionalFormatting sqref="G35">
    <cfRule type="expression" dxfId="22" priority="13">
      <formula>ISBLANK(G35)</formula>
    </cfRule>
  </conditionalFormatting>
  <conditionalFormatting sqref="C33">
    <cfRule type="expression" dxfId="21" priority="12">
      <formula>ISBLANK(C33)</formula>
    </cfRule>
  </conditionalFormatting>
  <conditionalFormatting sqref="C34">
    <cfRule type="expression" dxfId="20" priority="11">
      <formula>ISBLANK(C34)</formula>
    </cfRule>
  </conditionalFormatting>
  <conditionalFormatting sqref="C35">
    <cfRule type="expression" dxfId="19" priority="10">
      <formula>ISBLANK(C35)</formula>
    </cfRule>
  </conditionalFormatting>
  <conditionalFormatting sqref="C20">
    <cfRule type="expression" dxfId="18" priority="9">
      <formula>ISBLANK(C20)</formula>
    </cfRule>
  </conditionalFormatting>
  <conditionalFormatting sqref="C21">
    <cfRule type="expression" dxfId="17" priority="8">
      <formula>ISBLANK(C21)</formula>
    </cfRule>
  </conditionalFormatting>
  <conditionalFormatting sqref="C9">
    <cfRule type="expression" dxfId="16" priority="7">
      <formula>ISBLANK(C9)</formula>
    </cfRule>
  </conditionalFormatting>
  <conditionalFormatting sqref="C10">
    <cfRule type="expression" dxfId="15" priority="6">
      <formula>ISBLANK(C10)</formula>
    </cfRule>
  </conditionalFormatting>
  <conditionalFormatting sqref="C11">
    <cfRule type="expression" dxfId="14" priority="5">
      <formula>ISBLANK(C11)</formula>
    </cfRule>
  </conditionalFormatting>
  <conditionalFormatting sqref="F9">
    <cfRule type="expression" dxfId="13" priority="4">
      <formula>ISBLANK(F9)</formula>
    </cfRule>
  </conditionalFormatting>
  <conditionalFormatting sqref="F10">
    <cfRule type="expression" dxfId="12" priority="3">
      <formula>ISBLANK(F10)</formula>
    </cfRule>
  </conditionalFormatting>
  <conditionalFormatting sqref="F11">
    <cfRule type="expression" dxfId="11" priority="2">
      <formula>ISBLANK(F11)</formula>
    </cfRule>
  </conditionalFormatting>
  <printOptions horizontalCentered="1"/>
  <pageMargins left="0.25" right="0.25" top="0.75" bottom="0.75" header="0.3" footer="0.3"/>
  <pageSetup scale="65" orientation="portrait" horizontalDpi="1200" verticalDpi="1200" r:id="rId1"/>
  <rowBreaks count="2" manualBreakCount="2">
    <brk id="74" max="9" man="1"/>
    <brk id="141" max="9" man="1"/>
  </rowBreaks>
  <colBreaks count="1" manualBreakCount="1">
    <brk id="10" max="308" man="1"/>
  </colBreaks>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AB301"/>
  <sheetViews>
    <sheetView topLeftCell="A13" zoomScaleNormal="100" zoomScaleSheetLayoutView="70" workbookViewId="0">
      <selection activeCell="I30" sqref="I30"/>
    </sheetView>
  </sheetViews>
  <sheetFormatPr defaultColWidth="8.8984375" defaultRowHeight="12.75"/>
  <cols>
    <col min="1" max="1" width="14.83203125" customWidth="1"/>
    <col min="2" max="2" width="29.9375" style="237" customWidth="1"/>
    <col min="3" max="3" width="11.32421875" style="237" customWidth="1"/>
    <col min="4" max="4" width="7.953125" style="237" customWidth="1"/>
    <col min="5" max="5" width="19.8203125" style="237" customWidth="1"/>
    <col min="6" max="6" width="14.29296875" style="237" customWidth="1"/>
    <col min="7" max="7" width="14.42578125" style="237" customWidth="1"/>
    <col min="8" max="8" width="13.078125" customWidth="1"/>
    <col min="9" max="9" width="12.67578125" customWidth="1"/>
    <col min="10" max="10" width="11.59375" style="237" customWidth="1"/>
  </cols>
  <sheetData>
    <row r="1" spans="1:28" s="186" customFormat="1" ht="43.5" customHeight="1">
      <c r="A1" s="293"/>
      <c r="B1" s="286"/>
      <c r="C1" s="1799" t="s">
        <v>1049</v>
      </c>
      <c r="D1" s="1799"/>
      <c r="E1" s="1799"/>
      <c r="F1" s="1799"/>
      <c r="G1" s="1799"/>
      <c r="H1" s="1799"/>
      <c r="I1" s="556"/>
      <c r="J1" s="286"/>
      <c r="K1" s="238"/>
      <c r="L1" s="238"/>
      <c r="M1" s="238"/>
      <c r="N1" s="238"/>
      <c r="O1" s="238"/>
      <c r="P1" s="238"/>
      <c r="Q1" s="238"/>
      <c r="R1" s="238"/>
      <c r="S1" s="238"/>
      <c r="T1" s="238"/>
      <c r="U1" s="238"/>
      <c r="V1" s="238"/>
      <c r="W1" s="238"/>
      <c r="X1" s="238"/>
      <c r="Y1" s="238"/>
      <c r="Z1" s="238"/>
      <c r="AA1" s="238"/>
      <c r="AB1" s="238"/>
    </row>
    <row r="2" spans="1:28" ht="18.75" customHeight="1">
      <c r="A2" s="443"/>
      <c r="B2" s="287"/>
      <c r="C2" s="287"/>
      <c r="D2" s="287"/>
      <c r="E2" s="287"/>
      <c r="F2" s="607" t="s">
        <v>685</v>
      </c>
      <c r="G2" s="608" t="str">
        <f>IF('DATA SHEET'!AF5="","",'DATA SHEET'!AF5)</f>
        <v>Robyn Luft</v>
      </c>
      <c r="H2" s="298" t="s">
        <v>574</v>
      </c>
      <c r="I2" s="609" t="str">
        <f>'DATA SHEET'!AF6</f>
        <v>(403) 318-2327</v>
      </c>
      <c r="J2" s="287"/>
      <c r="K2" s="191"/>
      <c r="L2" s="191"/>
      <c r="M2" s="191"/>
      <c r="N2" s="191"/>
      <c r="O2" s="191"/>
      <c r="P2" s="191"/>
      <c r="Q2" s="191"/>
      <c r="R2" s="191"/>
      <c r="S2" s="191"/>
      <c r="T2" s="191"/>
      <c r="U2" s="191"/>
      <c r="V2" s="191"/>
      <c r="W2" s="191"/>
      <c r="X2" s="191"/>
      <c r="Y2" s="191"/>
      <c r="Z2" s="191"/>
      <c r="AA2" s="191"/>
      <c r="AB2" s="191"/>
    </row>
    <row r="3" spans="1:28">
      <c r="A3" s="1887" t="s">
        <v>245</v>
      </c>
      <c r="B3" s="1887"/>
      <c r="C3" s="1903">
        <v>45234</v>
      </c>
      <c r="D3" s="1903"/>
      <c r="E3" s="187"/>
      <c r="F3" s="223"/>
      <c r="G3" s="275" t="s">
        <v>362</v>
      </c>
      <c r="H3" s="418">
        <v>4405</v>
      </c>
      <c r="I3" s="189" t="s">
        <v>363</v>
      </c>
      <c r="J3" s="190"/>
      <c r="K3" s="191"/>
      <c r="L3" s="191"/>
      <c r="M3" s="191"/>
      <c r="N3" s="191"/>
      <c r="O3" s="191"/>
      <c r="P3" s="191"/>
      <c r="Q3" s="191"/>
      <c r="R3" s="191"/>
      <c r="S3" s="191"/>
      <c r="T3" s="191"/>
      <c r="U3" s="191"/>
      <c r="V3" s="191"/>
      <c r="W3" s="191"/>
      <c r="X3" s="191"/>
      <c r="Y3" s="191"/>
      <c r="Z3" s="191"/>
      <c r="AA3" s="191"/>
      <c r="AB3" s="191"/>
    </row>
    <row r="4" spans="1:28">
      <c r="A4" s="1887" t="s">
        <v>361</v>
      </c>
      <c r="B4" s="1887"/>
      <c r="C4" s="608" t="str">
        <f>'DATA SHEET'!F4</f>
        <v>ENERCAPITA HZ SUNSET 14-31-69-19</v>
      </c>
      <c r="D4" s="608"/>
      <c r="E4" s="608"/>
      <c r="F4" s="223"/>
      <c r="G4" s="275" t="s">
        <v>387</v>
      </c>
      <c r="H4" s="614">
        <f>'DATA SHEET'!H24</f>
        <v>5.05</v>
      </c>
      <c r="I4" s="189" t="s">
        <v>363</v>
      </c>
      <c r="J4" s="190"/>
      <c r="K4" s="191"/>
      <c r="L4" s="191"/>
      <c r="M4" s="191"/>
      <c r="N4" s="191"/>
      <c r="O4" s="191"/>
      <c r="P4" s="191"/>
      <c r="Q4" s="191"/>
      <c r="R4" s="191"/>
      <c r="S4" s="191"/>
      <c r="T4" s="191"/>
      <c r="U4" s="191"/>
      <c r="V4" s="191"/>
      <c r="W4" s="191"/>
      <c r="X4" s="191"/>
      <c r="Y4" s="191"/>
      <c r="Z4" s="191"/>
      <c r="AA4" s="191"/>
      <c r="AB4" s="191"/>
    </row>
    <row r="5" spans="1:28">
      <c r="A5" s="1887" t="s">
        <v>330</v>
      </c>
      <c r="B5" s="1887"/>
      <c r="C5" s="1889" t="str">
        <f>'DATA SHEET'!F7</f>
        <v>E24DR186</v>
      </c>
      <c r="D5" s="1889"/>
      <c r="E5" s="190"/>
      <c r="F5" s="223"/>
      <c r="G5" s="275" t="s">
        <v>413</v>
      </c>
      <c r="H5" s="615">
        <f>'DATA SHEET'!H23</f>
        <v>5.05</v>
      </c>
      <c r="I5" s="189"/>
      <c r="J5" s="190"/>
      <c r="K5" s="191"/>
      <c r="L5" s="191"/>
      <c r="M5" s="191"/>
      <c r="N5" s="191"/>
      <c r="O5" s="191"/>
      <c r="P5" s="191"/>
      <c r="Q5" s="191"/>
      <c r="R5" s="191"/>
      <c r="S5" s="191"/>
      <c r="T5" s="191"/>
      <c r="U5" s="191"/>
      <c r="V5" s="191"/>
      <c r="W5" s="191"/>
      <c r="X5" s="191"/>
      <c r="Y5" s="191"/>
      <c r="Z5" s="191"/>
      <c r="AA5" s="191"/>
      <c r="AB5" s="191"/>
    </row>
    <row r="6" spans="1:28">
      <c r="A6" s="298"/>
      <c r="B6" s="311"/>
      <c r="C6" s="192"/>
      <c r="D6" s="300"/>
      <c r="E6" s="301"/>
      <c r="F6" s="63"/>
      <c r="G6" s="299"/>
      <c r="H6" s="192"/>
      <c r="I6" s="300"/>
      <c r="J6" s="224"/>
      <c r="K6" s="191"/>
      <c r="L6" s="191"/>
      <c r="M6" s="191"/>
      <c r="N6" s="191"/>
      <c r="O6" s="191"/>
      <c r="P6" s="191"/>
      <c r="Q6" s="191"/>
      <c r="R6" s="191"/>
      <c r="S6" s="191"/>
      <c r="T6" s="191"/>
      <c r="U6" s="191"/>
      <c r="V6" s="191"/>
      <c r="W6" s="191"/>
      <c r="X6" s="191"/>
      <c r="Y6" s="191"/>
      <c r="Z6" s="191"/>
      <c r="AA6" s="191"/>
      <c r="AB6" s="191"/>
    </row>
    <row r="7" spans="1:28">
      <c r="A7" s="298"/>
      <c r="B7" s="299"/>
      <c r="C7" s="192"/>
      <c r="D7" s="300"/>
      <c r="E7" s="301"/>
      <c r="F7" s="302"/>
      <c r="G7" s="299"/>
      <c r="H7" s="192"/>
      <c r="I7" s="300"/>
      <c r="J7" s="224"/>
      <c r="K7" s="191"/>
      <c r="L7" s="191"/>
      <c r="M7" s="191"/>
      <c r="N7" s="191"/>
      <c r="O7" s="191"/>
      <c r="P7" s="191"/>
      <c r="Q7" s="191"/>
      <c r="R7" s="191"/>
      <c r="S7" s="191"/>
      <c r="T7" s="191"/>
      <c r="U7" s="191"/>
      <c r="V7" s="191"/>
      <c r="W7" s="191"/>
      <c r="X7" s="191"/>
      <c r="Y7" s="191"/>
      <c r="Z7" s="191"/>
      <c r="AA7" s="191"/>
      <c r="AB7" s="191"/>
    </row>
    <row r="8" spans="1:28">
      <c r="A8" s="298"/>
      <c r="B8" s="299"/>
      <c r="C8" s="192"/>
      <c r="D8" s="300"/>
      <c r="E8" s="301"/>
      <c r="F8" s="303"/>
      <c r="G8" s="299" t="s">
        <v>690</v>
      </c>
      <c r="H8" s="606">
        <v>73</v>
      </c>
      <c r="I8" s="305" t="s">
        <v>438</v>
      </c>
      <c r="J8" s="224"/>
      <c r="K8" s="191"/>
      <c r="L8" s="191"/>
      <c r="M8" s="191"/>
      <c r="N8" s="191"/>
      <c r="O8" s="191"/>
      <c r="P8" s="191"/>
      <c r="Q8" s="191"/>
      <c r="R8" s="191"/>
      <c r="S8" s="191"/>
      <c r="T8" s="191"/>
      <c r="U8" s="191"/>
      <c r="V8" s="191"/>
      <c r="W8" s="191"/>
      <c r="X8" s="191"/>
      <c r="Y8" s="191"/>
      <c r="Z8" s="191"/>
      <c r="AA8" s="191"/>
      <c r="AB8" s="191"/>
    </row>
    <row r="9" spans="1:28">
      <c r="A9" s="298"/>
      <c r="B9" s="299" t="s">
        <v>434</v>
      </c>
      <c r="C9" s="418">
        <v>1402.86</v>
      </c>
      <c r="D9" s="300"/>
      <c r="E9" s="299" t="s">
        <v>435</v>
      </c>
      <c r="F9" s="419">
        <v>121</v>
      </c>
      <c r="G9" s="299" t="s">
        <v>13</v>
      </c>
      <c r="H9" s="419" t="s">
        <v>1072</v>
      </c>
      <c r="I9" s="305"/>
      <c r="J9" s="224"/>
      <c r="K9" s="191"/>
      <c r="L9" s="191"/>
      <c r="M9" s="191"/>
      <c r="N9" s="191"/>
      <c r="O9" s="191"/>
      <c r="P9" s="191"/>
      <c r="Q9" s="191"/>
      <c r="R9" s="191"/>
      <c r="S9" s="191"/>
      <c r="T9" s="191"/>
      <c r="U9" s="191"/>
      <c r="V9" s="191"/>
      <c r="W9" s="191"/>
      <c r="X9" s="191"/>
      <c r="Y9" s="191"/>
      <c r="Z9" s="191"/>
      <c r="AA9" s="191"/>
      <c r="AB9" s="191"/>
    </row>
    <row r="10" spans="1:28">
      <c r="A10" s="298"/>
      <c r="B10" s="299" t="s">
        <v>430</v>
      </c>
      <c r="C10" s="418">
        <v>1402.86</v>
      </c>
      <c r="D10" s="300"/>
      <c r="E10" s="299" t="s">
        <v>443</v>
      </c>
      <c r="F10" s="419">
        <v>121</v>
      </c>
      <c r="G10" s="299" t="s">
        <v>169</v>
      </c>
      <c r="H10" s="419" t="s">
        <v>903</v>
      </c>
      <c r="I10" s="305"/>
      <c r="J10" s="306"/>
      <c r="K10" s="191"/>
      <c r="L10" s="191"/>
      <c r="M10" s="239"/>
      <c r="N10" s="240"/>
      <c r="O10" s="241"/>
      <c r="P10" s="191"/>
      <c r="Q10" s="191"/>
      <c r="R10" s="191"/>
      <c r="S10" s="191"/>
      <c r="T10" s="191"/>
      <c r="U10" s="191"/>
      <c r="V10" s="191"/>
      <c r="W10" s="191"/>
      <c r="X10" s="191"/>
      <c r="Y10" s="191"/>
      <c r="Z10" s="191"/>
      <c r="AA10" s="191"/>
      <c r="AB10" s="191"/>
    </row>
    <row r="11" spans="1:28">
      <c r="A11" s="298"/>
      <c r="B11" s="299" t="s">
        <v>414</v>
      </c>
      <c r="C11" s="418">
        <v>0</v>
      </c>
      <c r="D11" s="305"/>
      <c r="E11" s="299" t="s">
        <v>436</v>
      </c>
      <c r="F11" s="419">
        <v>121</v>
      </c>
      <c r="G11" s="299" t="s">
        <v>15</v>
      </c>
      <c r="H11" s="419">
        <v>114.3</v>
      </c>
      <c r="I11" s="305" t="s">
        <v>21</v>
      </c>
      <c r="J11" s="306"/>
      <c r="K11" s="191"/>
      <c r="L11" s="191"/>
      <c r="M11" s="239"/>
      <c r="N11" s="240"/>
      <c r="O11" s="241"/>
      <c r="P11" s="191"/>
      <c r="Q11" s="191"/>
      <c r="R11" s="191"/>
      <c r="S11" s="191"/>
      <c r="T11" s="191"/>
      <c r="U11" s="191"/>
      <c r="V11" s="191"/>
      <c r="W11" s="191"/>
      <c r="X11" s="191"/>
      <c r="Y11" s="191"/>
      <c r="Z11" s="191"/>
      <c r="AA11" s="191"/>
      <c r="AB11" s="191"/>
    </row>
    <row r="12" spans="1:28" ht="15">
      <c r="A12" s="299"/>
      <c r="B12" s="299" t="s">
        <v>442</v>
      </c>
      <c r="C12" s="422">
        <v>7.7999999999999996E-3</v>
      </c>
      <c r="D12" s="305" t="s">
        <v>429</v>
      </c>
      <c r="E12" s="299"/>
      <c r="F12" s="269"/>
      <c r="G12" s="299" t="s">
        <v>691</v>
      </c>
      <c r="H12" s="419">
        <v>99.57</v>
      </c>
      <c r="I12" s="305" t="s">
        <v>21</v>
      </c>
      <c r="J12" s="306"/>
      <c r="K12" s="191"/>
      <c r="L12" s="191"/>
      <c r="M12" s="239"/>
      <c r="N12" s="240"/>
      <c r="O12" s="241"/>
      <c r="P12" s="191"/>
      <c r="Q12" s="191"/>
      <c r="R12" s="191"/>
      <c r="S12" s="191"/>
      <c r="T12" s="191"/>
      <c r="U12" s="191"/>
      <c r="V12" s="191"/>
      <c r="W12" s="191"/>
      <c r="X12" s="191"/>
      <c r="Y12" s="191"/>
      <c r="Z12" s="191"/>
      <c r="AA12" s="191"/>
      <c r="AB12" s="191"/>
    </row>
    <row r="13" spans="1:28">
      <c r="A13" s="300" t="s">
        <v>439</v>
      </c>
      <c r="B13" s="235"/>
      <c r="C13" s="235"/>
      <c r="D13" s="235"/>
      <c r="E13" s="235"/>
      <c r="F13" s="235"/>
      <c r="G13" s="299" t="s">
        <v>16</v>
      </c>
      <c r="H13" s="419">
        <v>20.09</v>
      </c>
      <c r="I13" s="305" t="s">
        <v>161</v>
      </c>
      <c r="J13" s="306"/>
      <c r="K13" s="191"/>
      <c r="L13" s="191"/>
      <c r="M13" s="239"/>
      <c r="N13" s="281"/>
      <c r="O13" s="282"/>
      <c r="P13" s="281"/>
      <c r="Q13" s="191"/>
      <c r="R13" s="191"/>
      <c r="S13" s="191"/>
      <c r="T13" s="191"/>
      <c r="U13" s="191"/>
      <c r="V13" s="191"/>
      <c r="W13" s="191"/>
      <c r="X13" s="191"/>
      <c r="Y13" s="191"/>
      <c r="Z13" s="191"/>
      <c r="AA13" s="191"/>
      <c r="AB13" s="191"/>
    </row>
    <row r="14" spans="1:28">
      <c r="A14" s="1890" t="s">
        <v>1104</v>
      </c>
      <c r="B14" s="1891"/>
      <c r="C14" s="1891"/>
      <c r="D14" s="1891"/>
      <c r="E14" s="1891"/>
      <c r="F14" s="1892"/>
      <c r="G14" s="299" t="s">
        <v>17</v>
      </c>
      <c r="H14" s="419" t="s">
        <v>893</v>
      </c>
      <c r="I14" s="305"/>
      <c r="J14" s="306"/>
      <c r="K14" s="191"/>
      <c r="L14" s="191"/>
      <c r="M14" s="239"/>
      <c r="N14" s="281"/>
      <c r="O14" s="282"/>
      <c r="P14" s="281"/>
      <c r="Q14" s="191"/>
      <c r="R14" s="191"/>
      <c r="S14" s="191"/>
      <c r="T14" s="191"/>
      <c r="U14" s="191"/>
      <c r="V14" s="191"/>
      <c r="W14" s="191"/>
      <c r="X14" s="191"/>
      <c r="Y14" s="191"/>
      <c r="Z14" s="191"/>
      <c r="AA14" s="191"/>
      <c r="AB14" s="191"/>
    </row>
    <row r="15" spans="1:28">
      <c r="A15" s="1893"/>
      <c r="B15" s="1894"/>
      <c r="C15" s="1894"/>
      <c r="D15" s="1894"/>
      <c r="E15" s="1894"/>
      <c r="F15" s="1895"/>
      <c r="G15" s="299" t="s">
        <v>10</v>
      </c>
      <c r="H15" s="419">
        <v>3</v>
      </c>
      <c r="I15" s="305"/>
      <c r="J15" s="307"/>
      <c r="K15" s="191"/>
      <c r="L15" s="191"/>
      <c r="M15" s="239"/>
      <c r="N15" s="281"/>
      <c r="O15" s="282"/>
      <c r="P15" s="281"/>
      <c r="Q15" s="191"/>
      <c r="R15" s="191"/>
      <c r="S15" s="191"/>
      <c r="T15" s="191"/>
      <c r="U15" s="191"/>
      <c r="V15" s="191"/>
      <c r="W15" s="191"/>
      <c r="X15" s="191"/>
      <c r="Y15" s="191"/>
      <c r="Z15" s="191"/>
      <c r="AA15" s="191"/>
      <c r="AB15" s="191"/>
    </row>
    <row r="16" spans="1:28">
      <c r="A16" s="1893"/>
      <c r="B16" s="1894"/>
      <c r="C16" s="1894"/>
      <c r="D16" s="1894"/>
      <c r="E16" s="1894"/>
      <c r="F16" s="1895"/>
      <c r="G16" s="299" t="s">
        <v>18</v>
      </c>
      <c r="H16" s="419" t="s">
        <v>1012</v>
      </c>
      <c r="I16" s="305"/>
      <c r="J16" s="306"/>
      <c r="K16" s="191"/>
      <c r="L16" s="191"/>
      <c r="M16" s="239"/>
      <c r="N16" s="281"/>
      <c r="O16" s="282"/>
      <c r="P16" s="281"/>
      <c r="Q16" s="191"/>
      <c r="R16" s="191"/>
      <c r="S16" s="191"/>
      <c r="T16" s="191"/>
      <c r="U16" s="191"/>
      <c r="V16" s="191"/>
      <c r="W16" s="191"/>
      <c r="X16" s="191"/>
      <c r="Y16" s="191"/>
      <c r="Z16" s="191"/>
      <c r="AA16" s="191"/>
      <c r="AB16" s="191"/>
    </row>
    <row r="17" spans="1:28">
      <c r="A17" s="1893"/>
      <c r="B17" s="1894"/>
      <c r="C17" s="1894"/>
      <c r="D17" s="1894"/>
      <c r="E17" s="1894"/>
      <c r="F17" s="1895"/>
      <c r="G17" s="299" t="s">
        <v>19</v>
      </c>
      <c r="H17" s="419">
        <v>114.3</v>
      </c>
      <c r="I17" s="305" t="s">
        <v>21</v>
      </c>
      <c r="J17" s="306"/>
      <c r="K17" s="191"/>
      <c r="L17" s="191"/>
      <c r="M17" s="239"/>
      <c r="N17" s="281"/>
      <c r="O17" s="282"/>
      <c r="P17" s="281"/>
      <c r="Q17" s="191"/>
      <c r="R17" s="191"/>
      <c r="S17" s="191"/>
      <c r="T17" s="191"/>
      <c r="U17" s="191"/>
      <c r="V17" s="191"/>
      <c r="W17" s="191"/>
      <c r="X17" s="191"/>
      <c r="Y17" s="191"/>
      <c r="Z17" s="191"/>
      <c r="AA17" s="191"/>
      <c r="AB17" s="191"/>
    </row>
    <row r="18" spans="1:28">
      <c r="A18" s="1893"/>
      <c r="B18" s="1894"/>
      <c r="C18" s="1894"/>
      <c r="D18" s="1894"/>
      <c r="E18" s="1894"/>
      <c r="F18" s="1895"/>
      <c r="G18" s="299" t="s">
        <v>692</v>
      </c>
      <c r="H18" s="418">
        <v>1415.44</v>
      </c>
      <c r="I18" s="305" t="s">
        <v>693</v>
      </c>
      <c r="J18" s="306"/>
      <c r="K18" s="191"/>
      <c r="L18" s="191"/>
      <c r="M18" s="239"/>
      <c r="N18" s="281"/>
      <c r="O18" s="282"/>
      <c r="P18" s="281"/>
      <c r="Q18" s="191"/>
      <c r="R18" s="191"/>
      <c r="S18" s="191"/>
      <c r="T18" s="191"/>
      <c r="U18" s="191"/>
      <c r="V18" s="191"/>
      <c r="W18" s="191"/>
      <c r="X18" s="191"/>
      <c r="Y18" s="191"/>
      <c r="Z18" s="191"/>
      <c r="AA18" s="191"/>
      <c r="AB18" s="191"/>
    </row>
    <row r="19" spans="1:28" ht="12.75" customHeight="1">
      <c r="A19" s="1896"/>
      <c r="B19" s="1897"/>
      <c r="C19" s="1897"/>
      <c r="D19" s="1897"/>
      <c r="E19" s="1897"/>
      <c r="F19" s="1898"/>
      <c r="G19" s="439"/>
      <c r="H19" s="442" t="s">
        <v>590</v>
      </c>
      <c r="I19" s="441"/>
      <c r="J19" s="224"/>
      <c r="K19" s="191"/>
      <c r="L19" s="191"/>
      <c r="M19" s="239"/>
      <c r="N19" s="281"/>
      <c r="O19" s="282"/>
      <c r="P19" s="281"/>
      <c r="Q19" s="191"/>
      <c r="R19" s="191"/>
      <c r="S19" s="191"/>
      <c r="T19" s="191"/>
      <c r="U19" s="191"/>
      <c r="V19" s="191"/>
      <c r="W19" s="191"/>
      <c r="X19" s="191"/>
      <c r="Y19" s="191"/>
      <c r="Z19" s="191"/>
      <c r="AA19" s="191"/>
      <c r="AB19" s="191"/>
    </row>
    <row r="20" spans="1:28" ht="12.75" customHeight="1">
      <c r="A20" s="438"/>
      <c r="B20" s="439" t="s">
        <v>587</v>
      </c>
      <c r="C20" s="418" t="s">
        <v>1102</v>
      </c>
      <c r="D20" s="438"/>
      <c r="E20" s="440"/>
      <c r="F20" s="440"/>
      <c r="G20" s="439" t="s">
        <v>591</v>
      </c>
      <c r="H20" s="763">
        <v>3180</v>
      </c>
      <c r="I20" s="441" t="s">
        <v>592</v>
      </c>
      <c r="J20" s="224"/>
      <c r="K20" s="191"/>
      <c r="L20" s="191"/>
      <c r="M20" s="239"/>
      <c r="N20" s="281"/>
      <c r="O20" s="282"/>
      <c r="P20" s="281"/>
      <c r="Q20" s="191"/>
      <c r="R20" s="191"/>
      <c r="S20" s="191"/>
      <c r="T20" s="191"/>
      <c r="U20" s="191"/>
      <c r="V20" s="191"/>
      <c r="W20" s="191"/>
      <c r="X20" s="191"/>
      <c r="Y20" s="191"/>
      <c r="Z20" s="191"/>
      <c r="AA20" s="191"/>
      <c r="AB20" s="191"/>
    </row>
    <row r="21" spans="1:28" ht="12.75" customHeight="1">
      <c r="A21" s="438"/>
      <c r="B21" s="439" t="s">
        <v>588</v>
      </c>
      <c r="C21" s="763">
        <f>(H21)</f>
        <v>4240</v>
      </c>
      <c r="D21" s="441" t="s">
        <v>589</v>
      </c>
      <c r="E21" s="440"/>
      <c r="F21" s="440"/>
      <c r="G21" s="439" t="s">
        <v>593</v>
      </c>
      <c r="H21" s="763">
        <v>4240</v>
      </c>
      <c r="I21" s="441" t="s">
        <v>592</v>
      </c>
      <c r="J21" s="224"/>
      <c r="K21" s="191"/>
      <c r="L21" s="191"/>
      <c r="M21" s="239"/>
      <c r="N21" s="281"/>
      <c r="O21" s="282"/>
      <c r="P21" s="281"/>
      <c r="Q21" s="191"/>
      <c r="R21" s="191"/>
      <c r="S21" s="191"/>
      <c r="T21" s="191"/>
      <c r="U21" s="191"/>
      <c r="V21" s="191"/>
      <c r="W21" s="191"/>
      <c r="X21" s="191"/>
      <c r="Y21" s="191"/>
      <c r="Z21" s="191"/>
      <c r="AA21" s="191"/>
      <c r="AB21" s="191"/>
    </row>
    <row r="22" spans="1:28" ht="14.25">
      <c r="A22" s="235"/>
      <c r="B22" s="299"/>
      <c r="C22" s="192"/>
      <c r="D22" s="300"/>
      <c r="E22" s="310"/>
      <c r="F22" s="302"/>
      <c r="G22" s="269"/>
      <c r="H22" s="300"/>
      <c r="I22" s="304"/>
      <c r="J22" s="224"/>
      <c r="K22" s="191"/>
      <c r="L22" s="191"/>
      <c r="M22" s="239"/>
      <c r="N22" s="240"/>
      <c r="O22" s="241"/>
      <c r="P22" s="191"/>
      <c r="Q22" s="191"/>
      <c r="R22" s="191"/>
      <c r="S22" s="191"/>
      <c r="T22" s="191"/>
      <c r="U22" s="191"/>
      <c r="V22" s="191"/>
      <c r="W22" s="191"/>
      <c r="X22" s="191"/>
      <c r="Y22" s="191"/>
      <c r="Z22" s="191"/>
      <c r="AA22" s="191"/>
      <c r="AB22" s="191"/>
    </row>
    <row r="23" spans="1:28" ht="15" thickBot="1">
      <c r="A23" s="288"/>
      <c r="B23" s="288"/>
      <c r="C23" s="289"/>
      <c r="D23" s="194"/>
      <c r="E23" s="195" t="s">
        <v>365</v>
      </c>
      <c r="F23" s="193"/>
      <c r="G23" s="290"/>
      <c r="H23" s="194"/>
      <c r="I23" s="291"/>
      <c r="J23" s="223"/>
      <c r="K23" s="191"/>
      <c r="L23" s="191"/>
      <c r="M23" s="239"/>
      <c r="N23" s="240"/>
      <c r="O23" s="241"/>
      <c r="P23" s="191"/>
      <c r="Q23" s="191"/>
      <c r="R23" s="191"/>
      <c r="S23" s="191"/>
      <c r="T23" s="191"/>
      <c r="U23" s="191"/>
      <c r="V23" s="191"/>
      <c r="W23" s="191"/>
      <c r="X23" s="191"/>
      <c r="Y23" s="191"/>
      <c r="Z23" s="191"/>
      <c r="AA23" s="191"/>
      <c r="AB23" s="191"/>
    </row>
    <row r="24" spans="1:28" s="754" customFormat="1" ht="18" customHeight="1">
      <c r="A24" s="1863" t="s">
        <v>743</v>
      </c>
      <c r="B24" s="1866" t="s">
        <v>744</v>
      </c>
      <c r="C24" s="1866" t="s">
        <v>745</v>
      </c>
      <c r="D24" s="1869" t="s">
        <v>746</v>
      </c>
      <c r="E24" s="1866" t="s">
        <v>747</v>
      </c>
      <c r="F24" s="1876" t="s">
        <v>748</v>
      </c>
      <c r="G24" s="1876" t="s">
        <v>749</v>
      </c>
      <c r="H24" s="1879" t="s">
        <v>750</v>
      </c>
      <c r="I24" s="1879" t="s">
        <v>751</v>
      </c>
      <c r="J24" s="753"/>
      <c r="K24" s="753"/>
      <c r="L24" s="753"/>
      <c r="M24" s="753"/>
      <c r="N24" s="753"/>
      <c r="O24" s="753"/>
      <c r="P24" s="753"/>
      <c r="Q24" s="753"/>
      <c r="R24" s="753"/>
      <c r="S24" s="753"/>
      <c r="T24" s="753"/>
      <c r="U24" s="753"/>
      <c r="V24" s="753"/>
      <c r="W24" s="753"/>
      <c r="X24" s="753"/>
      <c r="Y24" s="753"/>
      <c r="Z24" s="753"/>
      <c r="AA24" s="753"/>
    </row>
    <row r="25" spans="1:28" s="754" customFormat="1">
      <c r="A25" s="1864"/>
      <c r="B25" s="1867"/>
      <c r="C25" s="1867"/>
      <c r="D25" s="1870"/>
      <c r="E25" s="1867"/>
      <c r="F25" s="1877"/>
      <c r="G25" s="1877"/>
      <c r="H25" s="1880"/>
      <c r="I25" s="1882"/>
      <c r="J25" s="753"/>
      <c r="K25" s="753"/>
      <c r="L25" s="753"/>
      <c r="M25" s="753"/>
      <c r="N25" s="753"/>
      <c r="O25" s="753"/>
      <c r="P25" s="753"/>
      <c r="Q25" s="753"/>
      <c r="R25" s="753"/>
      <c r="S25" s="753"/>
      <c r="T25" s="753"/>
      <c r="U25" s="753"/>
      <c r="V25" s="753"/>
      <c r="W25" s="753"/>
      <c r="X25" s="753"/>
      <c r="Y25" s="753"/>
      <c r="Z25" s="753"/>
      <c r="AA25" s="753"/>
    </row>
    <row r="26" spans="1:28" s="754" customFormat="1">
      <c r="A26" s="1864"/>
      <c r="B26" s="1911"/>
      <c r="C26" s="1911"/>
      <c r="D26" s="1912"/>
      <c r="E26" s="1911"/>
      <c r="F26" s="1910"/>
      <c r="G26" s="1910"/>
      <c r="H26" s="1880"/>
      <c r="I26" s="1882"/>
      <c r="J26" s="753"/>
      <c r="K26" s="753"/>
      <c r="L26" s="753"/>
      <c r="M26" s="753"/>
      <c r="N26" s="753"/>
      <c r="O26" s="753"/>
      <c r="P26" s="753"/>
      <c r="Q26" s="753"/>
      <c r="R26" s="753"/>
      <c r="S26" s="753"/>
      <c r="T26" s="753"/>
      <c r="U26" s="753"/>
      <c r="V26" s="753"/>
      <c r="W26" s="753"/>
      <c r="X26" s="753"/>
      <c r="Y26" s="753"/>
      <c r="Z26" s="753"/>
      <c r="AA26" s="753"/>
    </row>
    <row r="27" spans="1:28">
      <c r="A27" s="985"/>
      <c r="B27" s="1016" t="s">
        <v>1090</v>
      </c>
      <c r="C27" s="1165">
        <v>11.62</v>
      </c>
      <c r="D27" s="1016"/>
      <c r="E27" s="1017">
        <f>IF(C27="","",C27)</f>
        <v>11.62</v>
      </c>
      <c r="F27" s="1018">
        <f t="shared" ref="F27:F90" si="0">IF(E27="","",$G$27-E27)</f>
        <v>1403.8200000000002</v>
      </c>
      <c r="G27" s="1018">
        <f>H18</f>
        <v>1415.44</v>
      </c>
      <c r="H27" s="1019"/>
      <c r="I27" s="1017"/>
      <c r="J27" s="191"/>
      <c r="K27" s="191"/>
      <c r="L27" s="191"/>
      <c r="M27" s="191"/>
      <c r="N27" s="191"/>
      <c r="O27" s="243"/>
      <c r="P27" s="191"/>
      <c r="Q27" s="191"/>
      <c r="R27" s="191"/>
      <c r="S27" s="191"/>
      <c r="T27" s="191"/>
      <c r="U27" s="191"/>
      <c r="V27" s="191"/>
      <c r="W27" s="191"/>
      <c r="X27" s="191"/>
      <c r="Y27" s="191"/>
      <c r="Z27" s="191"/>
      <c r="AA27" s="191"/>
    </row>
    <row r="28" spans="1:28">
      <c r="A28" s="985">
        <v>1</v>
      </c>
      <c r="B28" s="1016" t="s">
        <v>1090</v>
      </c>
      <c r="C28" s="1165">
        <v>11.63</v>
      </c>
      <c r="D28" s="1016"/>
      <c r="E28" s="1017">
        <f t="shared" ref="E28:E91" si="1">IF(C28="","",IF(D28="O",E27,E27+C28))</f>
        <v>23.25</v>
      </c>
      <c r="F28" s="1018">
        <f t="shared" si="0"/>
        <v>1392.19</v>
      </c>
      <c r="G28" s="1018">
        <f t="shared" ref="G28:G91" si="2">IF(E28="","",$G$27-E27)</f>
        <v>1403.8200000000002</v>
      </c>
      <c r="H28" s="1019"/>
      <c r="I28" s="1017"/>
      <c r="J28" s="191"/>
      <c r="K28" s="191"/>
      <c r="L28" s="191"/>
      <c r="M28" s="191"/>
      <c r="N28" s="191"/>
      <c r="O28" s="191"/>
      <c r="P28" s="191"/>
      <c r="Q28" s="191"/>
      <c r="R28" s="191"/>
      <c r="S28" s="191"/>
      <c r="T28" s="191"/>
      <c r="U28" s="191"/>
      <c r="V28" s="191"/>
      <c r="W28" s="191"/>
      <c r="X28" s="191"/>
      <c r="Y28" s="191"/>
      <c r="Z28" s="191"/>
      <c r="AA28" s="191"/>
    </row>
    <row r="29" spans="1:28">
      <c r="A29" s="985"/>
      <c r="B29" s="1016" t="s">
        <v>1099</v>
      </c>
      <c r="C29" s="1165">
        <v>11.62</v>
      </c>
      <c r="D29" s="1016"/>
      <c r="E29" s="1017">
        <f t="shared" si="1"/>
        <v>34.869999999999997</v>
      </c>
      <c r="F29" s="1023">
        <f t="shared" si="0"/>
        <v>1380.5700000000002</v>
      </c>
      <c r="G29" s="1018">
        <f t="shared" si="2"/>
        <v>1392.19</v>
      </c>
      <c r="H29" s="1019"/>
      <c r="I29" s="1017"/>
      <c r="J29" s="191"/>
      <c r="K29" s="191"/>
      <c r="L29" s="191"/>
      <c r="M29" s="191"/>
      <c r="N29" s="191"/>
      <c r="O29" s="191"/>
      <c r="P29" s="191"/>
      <c r="Q29" s="191"/>
      <c r="R29" s="191"/>
      <c r="S29" s="191"/>
      <c r="T29" s="191"/>
      <c r="U29" s="191"/>
      <c r="V29" s="191"/>
      <c r="W29" s="191"/>
      <c r="X29" s="191"/>
      <c r="Y29" s="191"/>
      <c r="Z29" s="191"/>
      <c r="AA29" s="191"/>
    </row>
    <row r="30" spans="1:28">
      <c r="A30" s="985">
        <v>2</v>
      </c>
      <c r="B30" s="1016" t="s">
        <v>1090</v>
      </c>
      <c r="C30" s="1165">
        <v>11.62</v>
      </c>
      <c r="D30" s="1016"/>
      <c r="E30" s="1017">
        <f>IF(C30="","",IF(D30="O",E29,E29+C30))</f>
        <v>46.489999999999995</v>
      </c>
      <c r="F30" s="1018">
        <f t="shared" si="0"/>
        <v>1368.95</v>
      </c>
      <c r="G30" s="1018">
        <f>IF(E30="","",$G$27-E29)</f>
        <v>1380.5700000000002</v>
      </c>
      <c r="H30" s="1024"/>
      <c r="I30" s="1017">
        <f>IF(C30="","",IF(D30="O",I29,$C$12*C30))</f>
        <v>9.0635999999999994E-2</v>
      </c>
      <c r="J30" s="191"/>
      <c r="K30" s="191"/>
      <c r="L30" s="191"/>
      <c r="M30" s="191"/>
      <c r="N30" s="191"/>
      <c r="O30" s="191"/>
      <c r="P30" s="191"/>
      <c r="Q30" s="191"/>
      <c r="R30" s="191"/>
      <c r="S30" s="191"/>
      <c r="T30" s="191"/>
      <c r="U30" s="191"/>
      <c r="V30" s="191"/>
      <c r="W30" s="191"/>
      <c r="X30" s="191"/>
      <c r="Y30" s="191"/>
      <c r="Z30" s="191"/>
      <c r="AA30" s="191"/>
    </row>
    <row r="31" spans="1:28">
      <c r="A31" s="985">
        <f t="shared" ref="A31:A93" si="3">A30+1</f>
        <v>3</v>
      </c>
      <c r="B31" s="1016" t="s">
        <v>1090</v>
      </c>
      <c r="C31" s="1165">
        <v>11.62</v>
      </c>
      <c r="D31" s="1016"/>
      <c r="E31" s="1017">
        <f t="shared" si="1"/>
        <v>58.109999999999992</v>
      </c>
      <c r="F31" s="1018">
        <f t="shared" si="0"/>
        <v>1357.3300000000002</v>
      </c>
      <c r="G31" s="1018">
        <f t="shared" si="2"/>
        <v>1368.95</v>
      </c>
      <c r="H31" s="1024"/>
      <c r="I31" s="1017">
        <f t="shared" ref="I31:I94" si="4">IF(C31="","",IF(D31="O",I30,$C$12*C31+I30))</f>
        <v>0.18127199999999999</v>
      </c>
      <c r="J31" s="191"/>
      <c r="K31" s="191"/>
      <c r="L31" s="191"/>
      <c r="M31" s="191"/>
      <c r="N31" s="191"/>
      <c r="O31" s="191"/>
      <c r="P31" s="191"/>
      <c r="Q31" s="191"/>
      <c r="R31" s="191"/>
      <c r="S31" s="191"/>
      <c r="T31" s="191"/>
      <c r="U31" s="191"/>
      <c r="V31" s="191"/>
      <c r="W31" s="191"/>
      <c r="X31" s="191"/>
      <c r="Y31" s="191"/>
      <c r="Z31" s="191"/>
      <c r="AA31" s="191"/>
    </row>
    <row r="32" spans="1:28">
      <c r="A32" s="985">
        <f t="shared" si="3"/>
        <v>4</v>
      </c>
      <c r="B32" s="1016" t="s">
        <v>1090</v>
      </c>
      <c r="C32" s="1165">
        <v>11.63</v>
      </c>
      <c r="D32" s="1016"/>
      <c r="E32" s="1017">
        <f t="shared" si="1"/>
        <v>69.739999999999995</v>
      </c>
      <c r="F32" s="1018">
        <f t="shared" si="0"/>
        <v>1345.7</v>
      </c>
      <c r="G32" s="1018">
        <f t="shared" si="2"/>
        <v>1357.3300000000002</v>
      </c>
      <c r="H32" s="1024"/>
      <c r="I32" s="1017">
        <f t="shared" si="4"/>
        <v>0.27198600000000001</v>
      </c>
      <c r="J32" s="191"/>
      <c r="K32" s="191"/>
      <c r="L32" s="191"/>
      <c r="M32" s="191"/>
      <c r="N32" s="191"/>
      <c r="O32" s="191"/>
      <c r="P32" s="191"/>
      <c r="Q32" s="191"/>
      <c r="R32" s="191"/>
      <c r="S32" s="191"/>
      <c r="T32" s="191"/>
      <c r="U32" s="191"/>
      <c r="V32" s="191"/>
      <c r="W32" s="191"/>
      <c r="X32" s="191"/>
      <c r="Y32" s="191"/>
      <c r="Z32" s="191"/>
      <c r="AA32" s="191"/>
    </row>
    <row r="33" spans="1:27">
      <c r="A33" s="985">
        <f t="shared" si="3"/>
        <v>5</v>
      </c>
      <c r="B33" s="1016" t="s">
        <v>1090</v>
      </c>
      <c r="C33" s="1165">
        <v>11.62</v>
      </c>
      <c r="D33" s="1016"/>
      <c r="E33" s="1017">
        <f t="shared" si="1"/>
        <v>81.36</v>
      </c>
      <c r="F33" s="1018">
        <f t="shared" si="0"/>
        <v>1334.0800000000002</v>
      </c>
      <c r="G33" s="1018">
        <f t="shared" si="2"/>
        <v>1345.7</v>
      </c>
      <c r="H33" s="1024"/>
      <c r="I33" s="1017">
        <f t="shared" si="4"/>
        <v>0.362622</v>
      </c>
      <c r="J33" s="191"/>
      <c r="K33" s="191"/>
      <c r="L33" s="191"/>
      <c r="M33" s="191"/>
      <c r="N33" s="191"/>
      <c r="O33" s="191"/>
      <c r="P33" s="191"/>
      <c r="Q33" s="191"/>
      <c r="R33" s="191"/>
      <c r="S33" s="191"/>
      <c r="T33" s="191"/>
      <c r="U33" s="191"/>
      <c r="V33" s="191"/>
      <c r="W33" s="191"/>
      <c r="X33" s="191"/>
      <c r="Y33" s="191"/>
      <c r="Z33" s="191"/>
      <c r="AA33" s="191"/>
    </row>
    <row r="34" spans="1:27">
      <c r="A34" s="985">
        <f t="shared" si="3"/>
        <v>6</v>
      </c>
      <c r="B34" s="1016" t="s">
        <v>1090</v>
      </c>
      <c r="C34" s="1165">
        <v>11.63</v>
      </c>
      <c r="D34" s="1016"/>
      <c r="E34" s="1017">
        <f t="shared" si="1"/>
        <v>92.99</v>
      </c>
      <c r="F34" s="1018">
        <f t="shared" si="0"/>
        <v>1322.45</v>
      </c>
      <c r="G34" s="1018">
        <f t="shared" si="2"/>
        <v>1334.0800000000002</v>
      </c>
      <c r="H34" s="1024"/>
      <c r="I34" s="1017">
        <f t="shared" si="4"/>
        <v>0.45333600000000002</v>
      </c>
      <c r="J34" s="191"/>
      <c r="K34" s="191"/>
      <c r="L34" s="191"/>
      <c r="M34" s="191"/>
      <c r="N34" s="191"/>
      <c r="O34" s="191"/>
      <c r="P34" s="191"/>
      <c r="Q34" s="191"/>
      <c r="R34" s="191"/>
      <c r="S34" s="191"/>
      <c r="T34" s="191"/>
      <c r="U34" s="191"/>
      <c r="V34" s="191"/>
      <c r="W34" s="191"/>
      <c r="X34" s="191"/>
      <c r="Y34" s="191"/>
      <c r="Z34" s="191"/>
      <c r="AA34" s="191"/>
    </row>
    <row r="35" spans="1:27">
      <c r="A35" s="985">
        <f t="shared" si="3"/>
        <v>7</v>
      </c>
      <c r="B35" s="1016" t="s">
        <v>1090</v>
      </c>
      <c r="C35" s="1165">
        <v>11.64</v>
      </c>
      <c r="D35" s="1016"/>
      <c r="E35" s="1017">
        <f t="shared" si="1"/>
        <v>104.63</v>
      </c>
      <c r="F35" s="1018">
        <f t="shared" si="0"/>
        <v>1310.81</v>
      </c>
      <c r="G35" s="1018">
        <f t="shared" si="2"/>
        <v>1322.45</v>
      </c>
      <c r="H35" s="1024"/>
      <c r="I35" s="1017">
        <f t="shared" si="4"/>
        <v>0.54412800000000006</v>
      </c>
      <c r="J35" s="191"/>
      <c r="K35" s="191"/>
      <c r="L35" s="191"/>
      <c r="M35" s="191"/>
      <c r="N35" s="191"/>
      <c r="O35" s="191"/>
      <c r="P35" s="191"/>
      <c r="Q35" s="191"/>
      <c r="R35" s="191"/>
      <c r="S35" s="191"/>
      <c r="T35" s="191"/>
      <c r="U35" s="191"/>
      <c r="V35" s="191"/>
      <c r="W35" s="191"/>
      <c r="X35" s="191"/>
      <c r="Y35" s="191"/>
      <c r="Z35" s="191"/>
      <c r="AA35" s="191"/>
    </row>
    <row r="36" spans="1:27">
      <c r="A36" s="985">
        <f t="shared" si="3"/>
        <v>8</v>
      </c>
      <c r="B36" s="1016" t="s">
        <v>1090</v>
      </c>
      <c r="C36" s="1165">
        <v>11.63</v>
      </c>
      <c r="D36" s="1016"/>
      <c r="E36" s="1017">
        <f t="shared" si="1"/>
        <v>116.25999999999999</v>
      </c>
      <c r="F36" s="1018">
        <f t="shared" si="0"/>
        <v>1299.18</v>
      </c>
      <c r="G36" s="1018">
        <f t="shared" si="2"/>
        <v>1310.81</v>
      </c>
      <c r="H36" s="1024"/>
      <c r="I36" s="1017">
        <f t="shared" si="4"/>
        <v>0.63484200000000002</v>
      </c>
      <c r="J36" s="191"/>
      <c r="K36" s="191"/>
      <c r="L36" s="191"/>
      <c r="M36" s="191"/>
      <c r="N36" s="191"/>
      <c r="O36" s="191"/>
      <c r="P36" s="191"/>
      <c r="Q36" s="191"/>
      <c r="R36" s="191"/>
      <c r="S36" s="191"/>
      <c r="T36" s="191"/>
      <c r="U36" s="191"/>
      <c r="V36" s="191"/>
      <c r="W36" s="191"/>
      <c r="X36" s="191"/>
      <c r="Y36" s="191"/>
      <c r="Z36" s="191"/>
      <c r="AA36" s="191"/>
    </row>
    <row r="37" spans="1:27">
      <c r="A37" s="985">
        <f t="shared" si="3"/>
        <v>9</v>
      </c>
      <c r="B37" s="1016" t="s">
        <v>1090</v>
      </c>
      <c r="C37" s="1165">
        <v>11.63</v>
      </c>
      <c r="D37" s="1016"/>
      <c r="E37" s="1017">
        <f t="shared" si="1"/>
        <v>127.88999999999999</v>
      </c>
      <c r="F37" s="1018">
        <f t="shared" si="0"/>
        <v>1287.5500000000002</v>
      </c>
      <c r="G37" s="1018">
        <f t="shared" si="2"/>
        <v>1299.18</v>
      </c>
      <c r="H37" s="1024"/>
      <c r="I37" s="1017">
        <f t="shared" si="4"/>
        <v>0.72555599999999998</v>
      </c>
      <c r="J37" s="191"/>
      <c r="K37" s="191"/>
      <c r="L37" s="191"/>
      <c r="M37" s="191"/>
      <c r="N37" s="191"/>
      <c r="O37" s="191"/>
      <c r="P37" s="191"/>
      <c r="Q37" s="191"/>
      <c r="R37" s="191"/>
      <c r="S37" s="191"/>
      <c r="T37" s="191"/>
      <c r="U37" s="191"/>
      <c r="V37" s="191"/>
      <c r="W37" s="191"/>
      <c r="X37" s="191"/>
      <c r="Y37" s="191"/>
      <c r="Z37" s="191"/>
      <c r="AA37" s="191"/>
    </row>
    <row r="38" spans="1:27">
      <c r="A38" s="985">
        <f t="shared" si="3"/>
        <v>10</v>
      </c>
      <c r="B38" s="1016" t="s">
        <v>1090</v>
      </c>
      <c r="C38" s="1165">
        <v>11.63</v>
      </c>
      <c r="D38" s="1016"/>
      <c r="E38" s="1017">
        <f t="shared" si="1"/>
        <v>139.51999999999998</v>
      </c>
      <c r="F38" s="1018">
        <f t="shared" si="0"/>
        <v>1275.92</v>
      </c>
      <c r="G38" s="1018">
        <f t="shared" si="2"/>
        <v>1287.5500000000002</v>
      </c>
      <c r="H38" s="1024"/>
      <c r="I38" s="1017">
        <f t="shared" si="4"/>
        <v>0.81626999999999994</v>
      </c>
      <c r="J38" s="191"/>
      <c r="K38" s="191"/>
      <c r="L38" s="191"/>
      <c r="M38" s="191"/>
      <c r="N38" s="191"/>
      <c r="O38" s="191"/>
      <c r="P38" s="191"/>
      <c r="Q38" s="191"/>
      <c r="R38" s="191"/>
      <c r="S38" s="191"/>
      <c r="T38" s="191"/>
      <c r="U38" s="191"/>
      <c r="V38" s="191"/>
      <c r="W38" s="191"/>
      <c r="X38" s="191"/>
      <c r="Y38" s="191"/>
      <c r="Z38" s="191"/>
      <c r="AA38" s="191"/>
    </row>
    <row r="39" spans="1:27">
      <c r="A39" s="985">
        <f t="shared" si="3"/>
        <v>11</v>
      </c>
      <c r="B39" s="1016" t="s">
        <v>1090</v>
      </c>
      <c r="C39" s="1165">
        <v>11.62</v>
      </c>
      <c r="D39" s="1016"/>
      <c r="E39" s="1017">
        <f t="shared" si="1"/>
        <v>151.13999999999999</v>
      </c>
      <c r="F39" s="1018">
        <f t="shared" si="0"/>
        <v>1264.3000000000002</v>
      </c>
      <c r="G39" s="1018">
        <f t="shared" si="2"/>
        <v>1275.92</v>
      </c>
      <c r="H39" s="1024"/>
      <c r="I39" s="1017">
        <f t="shared" si="4"/>
        <v>0.90690599999999999</v>
      </c>
      <c r="J39" s="191"/>
      <c r="K39" s="191"/>
      <c r="L39" s="191"/>
      <c r="M39" s="191"/>
      <c r="N39" s="191"/>
      <c r="O39" s="191"/>
      <c r="P39" s="191"/>
      <c r="Q39" s="191"/>
      <c r="R39" s="191"/>
      <c r="S39" s="191"/>
      <c r="T39" s="191"/>
      <c r="U39" s="191"/>
      <c r="V39" s="191"/>
      <c r="W39" s="191"/>
      <c r="X39" s="191"/>
      <c r="Y39" s="191"/>
      <c r="Z39" s="191"/>
      <c r="AA39" s="191"/>
    </row>
    <row r="40" spans="1:27">
      <c r="A40" s="985">
        <f t="shared" si="3"/>
        <v>12</v>
      </c>
      <c r="B40" s="1016" t="s">
        <v>1090</v>
      </c>
      <c r="C40" s="1165">
        <v>11.62</v>
      </c>
      <c r="D40" s="1016"/>
      <c r="E40" s="1017">
        <f t="shared" si="1"/>
        <v>162.76</v>
      </c>
      <c r="F40" s="1018">
        <f t="shared" si="0"/>
        <v>1252.68</v>
      </c>
      <c r="G40" s="1018">
        <f t="shared" si="2"/>
        <v>1264.3000000000002</v>
      </c>
      <c r="H40" s="1024"/>
      <c r="I40" s="1017">
        <f t="shared" si="4"/>
        <v>0.99754199999999993</v>
      </c>
      <c r="J40" s="191"/>
      <c r="K40" s="191"/>
      <c r="L40" s="191"/>
      <c r="M40" s="191"/>
      <c r="N40" s="191"/>
      <c r="O40" s="191"/>
      <c r="P40" s="191"/>
      <c r="Q40" s="191"/>
      <c r="R40" s="191"/>
      <c r="S40" s="191"/>
      <c r="T40" s="191"/>
      <c r="U40" s="191"/>
      <c r="V40" s="191"/>
      <c r="W40" s="191"/>
      <c r="X40" s="191"/>
      <c r="Y40" s="191"/>
      <c r="Z40" s="191"/>
      <c r="AA40" s="191"/>
    </row>
    <row r="41" spans="1:27">
      <c r="A41" s="985">
        <f t="shared" si="3"/>
        <v>13</v>
      </c>
      <c r="B41" s="1016" t="s">
        <v>1090</v>
      </c>
      <c r="C41" s="1165">
        <v>11.63</v>
      </c>
      <c r="D41" s="1016"/>
      <c r="E41" s="1017">
        <f t="shared" si="1"/>
        <v>174.39</v>
      </c>
      <c r="F41" s="1018">
        <f t="shared" si="0"/>
        <v>1241.0500000000002</v>
      </c>
      <c r="G41" s="1018">
        <f t="shared" si="2"/>
        <v>1252.68</v>
      </c>
      <c r="H41" s="1024"/>
      <c r="I41" s="1017">
        <f t="shared" si="4"/>
        <v>1.0882559999999999</v>
      </c>
      <c r="J41" s="191"/>
      <c r="K41" s="191"/>
      <c r="L41" s="191"/>
      <c r="M41" s="191"/>
      <c r="N41" s="191"/>
      <c r="O41" s="191"/>
      <c r="P41" s="191"/>
      <c r="Q41" s="191"/>
      <c r="R41" s="191"/>
      <c r="S41" s="191"/>
      <c r="T41" s="191"/>
      <c r="U41" s="191"/>
      <c r="V41" s="191"/>
      <c r="W41" s="191"/>
      <c r="X41" s="191"/>
      <c r="Y41" s="191"/>
      <c r="Z41" s="191"/>
      <c r="AA41" s="191"/>
    </row>
    <row r="42" spans="1:27">
      <c r="A42" s="985">
        <f t="shared" si="3"/>
        <v>14</v>
      </c>
      <c r="B42" s="1016" t="s">
        <v>1090</v>
      </c>
      <c r="C42" s="1165">
        <v>11.62</v>
      </c>
      <c r="D42" s="1016"/>
      <c r="E42" s="1017">
        <f t="shared" si="1"/>
        <v>186.01</v>
      </c>
      <c r="F42" s="1018">
        <f t="shared" si="0"/>
        <v>1229.43</v>
      </c>
      <c r="G42" s="1018">
        <f t="shared" si="2"/>
        <v>1241.0500000000002</v>
      </c>
      <c r="H42" s="1024"/>
      <c r="I42" s="1017">
        <f t="shared" si="4"/>
        <v>1.1788919999999998</v>
      </c>
      <c r="J42" s="191"/>
      <c r="K42" s="191"/>
      <c r="L42" s="191"/>
      <c r="M42" s="191"/>
      <c r="N42" s="191"/>
      <c r="O42" s="191"/>
      <c r="P42" s="191"/>
      <c r="Q42" s="191"/>
      <c r="R42" s="191"/>
      <c r="S42" s="191"/>
      <c r="T42" s="191"/>
      <c r="U42" s="191"/>
      <c r="V42" s="191"/>
      <c r="W42" s="191"/>
      <c r="X42" s="191"/>
      <c r="Y42" s="191"/>
      <c r="Z42" s="191"/>
      <c r="AA42" s="191"/>
    </row>
    <row r="43" spans="1:27">
      <c r="A43" s="985">
        <f t="shared" si="3"/>
        <v>15</v>
      </c>
      <c r="B43" s="1016" t="s">
        <v>1090</v>
      </c>
      <c r="C43" s="1165">
        <v>11.62</v>
      </c>
      <c r="D43" s="1016"/>
      <c r="E43" s="1017">
        <f t="shared" si="1"/>
        <v>197.63</v>
      </c>
      <c r="F43" s="1018">
        <f t="shared" si="0"/>
        <v>1217.81</v>
      </c>
      <c r="G43" s="1018">
        <f t="shared" si="2"/>
        <v>1229.43</v>
      </c>
      <c r="H43" s="1024"/>
      <c r="I43" s="1017">
        <f t="shared" si="4"/>
        <v>1.2695279999999998</v>
      </c>
      <c r="J43" s="191"/>
      <c r="K43" s="191"/>
      <c r="L43" s="191"/>
      <c r="M43" s="191"/>
      <c r="N43" s="191"/>
      <c r="O43" s="191"/>
      <c r="P43" s="191"/>
      <c r="Q43" s="191"/>
      <c r="R43" s="191"/>
      <c r="S43" s="191"/>
      <c r="T43" s="191"/>
      <c r="U43" s="191"/>
      <c r="V43" s="191"/>
      <c r="W43" s="191"/>
      <c r="X43" s="191"/>
      <c r="Y43" s="191"/>
      <c r="Z43" s="191"/>
      <c r="AA43" s="191"/>
    </row>
    <row r="44" spans="1:27">
      <c r="A44" s="985">
        <f t="shared" si="3"/>
        <v>16</v>
      </c>
      <c r="B44" s="1016" t="s">
        <v>1090</v>
      </c>
      <c r="C44" s="1165">
        <v>11.62</v>
      </c>
      <c r="D44" s="1016"/>
      <c r="E44" s="1017">
        <f t="shared" si="1"/>
        <v>209.25</v>
      </c>
      <c r="F44" s="1018">
        <f t="shared" si="0"/>
        <v>1206.19</v>
      </c>
      <c r="G44" s="1018">
        <f t="shared" si="2"/>
        <v>1217.81</v>
      </c>
      <c r="H44" s="1024"/>
      <c r="I44" s="1017">
        <f t="shared" si="4"/>
        <v>1.3601639999999997</v>
      </c>
      <c r="J44" s="191"/>
      <c r="K44" s="191"/>
      <c r="L44" s="191"/>
      <c r="M44" s="191"/>
      <c r="N44" s="191"/>
      <c r="O44" s="191"/>
      <c r="P44" s="191"/>
      <c r="Q44" s="191"/>
      <c r="R44" s="191"/>
      <c r="S44" s="191"/>
      <c r="T44" s="191"/>
      <c r="U44" s="191"/>
      <c r="V44" s="191"/>
      <c r="W44" s="191"/>
      <c r="X44" s="191"/>
      <c r="Y44" s="191"/>
      <c r="Z44" s="191"/>
      <c r="AA44" s="191"/>
    </row>
    <row r="45" spans="1:27">
      <c r="A45" s="985">
        <f t="shared" si="3"/>
        <v>17</v>
      </c>
      <c r="B45" s="1016" t="s">
        <v>1090</v>
      </c>
      <c r="C45" s="1165">
        <v>11.62</v>
      </c>
      <c r="D45" s="1016"/>
      <c r="E45" s="1017">
        <f t="shared" si="1"/>
        <v>220.87</v>
      </c>
      <c r="F45" s="1018">
        <f t="shared" si="0"/>
        <v>1194.5700000000002</v>
      </c>
      <c r="G45" s="1018">
        <f t="shared" si="2"/>
        <v>1206.19</v>
      </c>
      <c r="H45" s="1024"/>
      <c r="I45" s="1017">
        <f t="shared" si="4"/>
        <v>1.4507999999999996</v>
      </c>
      <c r="J45" s="191"/>
      <c r="K45" s="191"/>
      <c r="L45" s="191"/>
      <c r="M45" s="191"/>
      <c r="N45" s="191"/>
      <c r="O45" s="191"/>
      <c r="P45" s="191"/>
      <c r="Q45" s="191"/>
      <c r="R45" s="191"/>
      <c r="S45" s="191"/>
      <c r="T45" s="191"/>
      <c r="U45" s="191"/>
      <c r="V45" s="191"/>
      <c r="W45" s="191"/>
      <c r="X45" s="191"/>
      <c r="Y45" s="191"/>
      <c r="Z45" s="191"/>
      <c r="AA45" s="191"/>
    </row>
    <row r="46" spans="1:27">
      <c r="A46" s="985">
        <f t="shared" si="3"/>
        <v>18</v>
      </c>
      <c r="B46" s="1016" t="s">
        <v>1090</v>
      </c>
      <c r="C46" s="1165">
        <v>11.62</v>
      </c>
      <c r="D46" s="1016"/>
      <c r="E46" s="1017">
        <f t="shared" si="1"/>
        <v>232.49</v>
      </c>
      <c r="F46" s="1018">
        <f t="shared" si="0"/>
        <v>1182.95</v>
      </c>
      <c r="G46" s="1018">
        <f t="shared" si="2"/>
        <v>1194.5700000000002</v>
      </c>
      <c r="H46" s="1024"/>
      <c r="I46" s="1017">
        <f t="shared" si="4"/>
        <v>1.5414359999999996</v>
      </c>
      <c r="J46" s="191"/>
      <c r="K46" s="191"/>
      <c r="L46" s="191"/>
      <c r="M46" s="191"/>
      <c r="N46" s="191"/>
      <c r="O46" s="191"/>
      <c r="P46" s="191"/>
      <c r="Q46" s="191"/>
      <c r="R46" s="191"/>
      <c r="S46" s="191"/>
      <c r="T46" s="191"/>
      <c r="U46" s="191"/>
      <c r="V46" s="191"/>
      <c r="W46" s="191"/>
      <c r="X46" s="191"/>
      <c r="Y46" s="191"/>
      <c r="Z46" s="191"/>
      <c r="AA46" s="191"/>
    </row>
    <row r="47" spans="1:27">
      <c r="A47" s="985">
        <f t="shared" si="3"/>
        <v>19</v>
      </c>
      <c r="B47" s="1016" t="s">
        <v>1090</v>
      </c>
      <c r="C47" s="1165">
        <v>11.62</v>
      </c>
      <c r="D47" s="1016"/>
      <c r="E47" s="1017">
        <f t="shared" si="1"/>
        <v>244.11</v>
      </c>
      <c r="F47" s="1018">
        <f t="shared" si="0"/>
        <v>1171.33</v>
      </c>
      <c r="G47" s="1018">
        <f t="shared" si="2"/>
        <v>1182.95</v>
      </c>
      <c r="H47" s="1024"/>
      <c r="I47" s="1017">
        <f t="shared" si="4"/>
        <v>1.6320719999999995</v>
      </c>
      <c r="J47" s="191"/>
      <c r="K47" s="191"/>
      <c r="L47" s="191"/>
      <c r="M47" s="191"/>
      <c r="N47" s="191"/>
      <c r="O47" s="191"/>
      <c r="P47" s="191"/>
      <c r="Q47" s="191"/>
      <c r="R47" s="191"/>
      <c r="S47" s="191"/>
      <c r="T47" s="191"/>
      <c r="U47" s="191"/>
      <c r="V47" s="191"/>
      <c r="W47" s="191"/>
      <c r="X47" s="191"/>
      <c r="Y47" s="191"/>
      <c r="Z47" s="191"/>
      <c r="AA47" s="191"/>
    </row>
    <row r="48" spans="1:27">
      <c r="A48" s="985">
        <f t="shared" si="3"/>
        <v>20</v>
      </c>
      <c r="B48" s="1016" t="s">
        <v>1090</v>
      </c>
      <c r="C48" s="1165">
        <v>11.62</v>
      </c>
      <c r="D48" s="1016"/>
      <c r="E48" s="1017">
        <f t="shared" si="1"/>
        <v>255.73000000000002</v>
      </c>
      <c r="F48" s="1018">
        <f t="shared" si="0"/>
        <v>1159.71</v>
      </c>
      <c r="G48" s="1018">
        <f t="shared" si="2"/>
        <v>1171.33</v>
      </c>
      <c r="H48" s="1024"/>
      <c r="I48" s="1017">
        <f t="shared" si="4"/>
        <v>1.7227079999999995</v>
      </c>
      <c r="J48" s="191"/>
      <c r="K48" s="191"/>
      <c r="L48" s="191"/>
      <c r="M48" s="191"/>
      <c r="N48" s="191"/>
      <c r="O48" s="191"/>
      <c r="P48" s="191"/>
      <c r="Q48" s="191"/>
      <c r="R48" s="191"/>
      <c r="S48" s="191"/>
      <c r="T48" s="191"/>
      <c r="U48" s="191"/>
      <c r="V48" s="191"/>
      <c r="W48" s="191"/>
      <c r="X48" s="191"/>
      <c r="Y48" s="191"/>
      <c r="Z48" s="191"/>
      <c r="AA48" s="191"/>
    </row>
    <row r="49" spans="1:27">
      <c r="A49" s="985">
        <f t="shared" si="3"/>
        <v>21</v>
      </c>
      <c r="B49" s="1016" t="s">
        <v>1090</v>
      </c>
      <c r="C49" s="1165">
        <v>11.63</v>
      </c>
      <c r="D49" s="1016"/>
      <c r="E49" s="1017">
        <f t="shared" si="1"/>
        <v>267.36</v>
      </c>
      <c r="F49" s="1018">
        <f t="shared" si="0"/>
        <v>1148.08</v>
      </c>
      <c r="G49" s="1018">
        <f t="shared" si="2"/>
        <v>1159.71</v>
      </c>
      <c r="H49" s="1024"/>
      <c r="I49" s="1017">
        <f t="shared" si="4"/>
        <v>1.8134219999999994</v>
      </c>
      <c r="J49" s="191"/>
      <c r="K49" s="191"/>
      <c r="L49" s="191"/>
      <c r="M49" s="191"/>
      <c r="N49" s="191"/>
      <c r="O49" s="191"/>
      <c r="P49" s="191"/>
      <c r="Q49" s="191"/>
      <c r="R49" s="191"/>
      <c r="S49" s="191"/>
      <c r="T49" s="191"/>
      <c r="U49" s="191"/>
      <c r="V49" s="191"/>
      <c r="W49" s="191"/>
      <c r="X49" s="191"/>
      <c r="Y49" s="191"/>
      <c r="Z49" s="191"/>
      <c r="AA49" s="191"/>
    </row>
    <row r="50" spans="1:27">
      <c r="A50" s="985">
        <f t="shared" si="3"/>
        <v>22</v>
      </c>
      <c r="B50" s="1016" t="s">
        <v>1090</v>
      </c>
      <c r="C50" s="1165">
        <v>11.63</v>
      </c>
      <c r="D50" s="1016"/>
      <c r="E50" s="1017">
        <f t="shared" si="1"/>
        <v>278.99</v>
      </c>
      <c r="F50" s="1018">
        <f t="shared" si="0"/>
        <v>1136.45</v>
      </c>
      <c r="G50" s="1018">
        <f t="shared" si="2"/>
        <v>1148.08</v>
      </c>
      <c r="H50" s="1024"/>
      <c r="I50" s="1017">
        <f t="shared" si="4"/>
        <v>1.9041359999999994</v>
      </c>
      <c r="J50" s="191"/>
      <c r="K50" s="191"/>
      <c r="L50" s="191"/>
      <c r="M50" s="191"/>
      <c r="N50" s="191"/>
      <c r="O50" s="191"/>
      <c r="P50" s="191"/>
      <c r="Q50" s="191"/>
      <c r="R50" s="191"/>
      <c r="S50" s="191"/>
      <c r="T50" s="191"/>
      <c r="U50" s="191"/>
      <c r="V50" s="191"/>
      <c r="W50" s="191"/>
      <c r="X50" s="191"/>
      <c r="Y50" s="191"/>
      <c r="Z50" s="191"/>
      <c r="AA50" s="191"/>
    </row>
    <row r="51" spans="1:27">
      <c r="A51" s="985">
        <f t="shared" si="3"/>
        <v>23</v>
      </c>
      <c r="B51" s="1016" t="s">
        <v>1090</v>
      </c>
      <c r="C51" s="1165">
        <v>11.63</v>
      </c>
      <c r="D51" s="1016"/>
      <c r="E51" s="1017">
        <f t="shared" si="1"/>
        <v>290.62</v>
      </c>
      <c r="F51" s="1018">
        <f t="shared" si="0"/>
        <v>1124.8200000000002</v>
      </c>
      <c r="G51" s="1018">
        <f t="shared" si="2"/>
        <v>1136.45</v>
      </c>
      <c r="H51" s="1024"/>
      <c r="I51" s="1017">
        <f t="shared" si="4"/>
        <v>1.9948499999999993</v>
      </c>
      <c r="J51" s="191"/>
      <c r="K51" s="191"/>
      <c r="L51" s="191"/>
      <c r="M51" s="191"/>
      <c r="N51" s="191"/>
      <c r="O51" s="191"/>
      <c r="P51" s="191"/>
      <c r="Q51" s="191"/>
      <c r="R51" s="191"/>
      <c r="S51" s="191"/>
      <c r="T51" s="191"/>
      <c r="U51" s="191"/>
      <c r="V51" s="191"/>
      <c r="W51" s="191"/>
      <c r="X51" s="191"/>
      <c r="Y51" s="191"/>
      <c r="Z51" s="191"/>
      <c r="AA51" s="191"/>
    </row>
    <row r="52" spans="1:27">
      <c r="A52" s="985">
        <f t="shared" si="3"/>
        <v>24</v>
      </c>
      <c r="B52" s="1016" t="s">
        <v>1090</v>
      </c>
      <c r="C52" s="1165">
        <v>11.32</v>
      </c>
      <c r="D52" s="1016"/>
      <c r="E52" s="1017">
        <f t="shared" si="1"/>
        <v>301.94</v>
      </c>
      <c r="F52" s="1018">
        <f t="shared" si="0"/>
        <v>1113.5</v>
      </c>
      <c r="G52" s="1018">
        <f t="shared" si="2"/>
        <v>1124.8200000000002</v>
      </c>
      <c r="H52" s="1024"/>
      <c r="I52" s="1017">
        <f t="shared" si="4"/>
        <v>2.0831459999999993</v>
      </c>
      <c r="J52" s="191"/>
      <c r="K52" s="191"/>
      <c r="L52" s="191"/>
      <c r="M52" s="191"/>
      <c r="N52" s="191"/>
      <c r="O52" s="191"/>
      <c r="P52" s="191"/>
      <c r="Q52" s="191"/>
      <c r="R52" s="191"/>
      <c r="S52" s="191"/>
      <c r="T52" s="191"/>
      <c r="U52" s="191"/>
      <c r="V52" s="191"/>
      <c r="W52" s="191"/>
      <c r="X52" s="191"/>
      <c r="Y52" s="191"/>
      <c r="Z52" s="191"/>
      <c r="AA52" s="191"/>
    </row>
    <row r="53" spans="1:27">
      <c r="A53" s="985">
        <f t="shared" si="3"/>
        <v>25</v>
      </c>
      <c r="B53" s="1016" t="s">
        <v>1090</v>
      </c>
      <c r="C53" s="1165">
        <v>11.63</v>
      </c>
      <c r="D53" s="1016"/>
      <c r="E53" s="1017">
        <f t="shared" si="1"/>
        <v>313.57</v>
      </c>
      <c r="F53" s="1018">
        <f t="shared" si="0"/>
        <v>1101.8700000000001</v>
      </c>
      <c r="G53" s="1018">
        <f t="shared" si="2"/>
        <v>1113.5</v>
      </c>
      <c r="H53" s="1024"/>
      <c r="I53" s="1017">
        <f t="shared" si="4"/>
        <v>2.1738599999999995</v>
      </c>
      <c r="J53" s="191"/>
      <c r="K53" s="191"/>
      <c r="L53" s="191"/>
      <c r="M53" s="191"/>
      <c r="N53" s="191"/>
      <c r="O53" s="191"/>
      <c r="P53" s="191"/>
      <c r="Q53" s="191"/>
      <c r="R53" s="191"/>
      <c r="S53" s="191"/>
      <c r="T53" s="191"/>
      <c r="U53" s="191"/>
      <c r="V53" s="191"/>
      <c r="W53" s="191"/>
      <c r="X53" s="191"/>
      <c r="Y53" s="191"/>
      <c r="Z53" s="191"/>
      <c r="AA53" s="191"/>
    </row>
    <row r="54" spans="1:27">
      <c r="A54" s="985">
        <f t="shared" si="3"/>
        <v>26</v>
      </c>
      <c r="B54" s="1016" t="s">
        <v>1090</v>
      </c>
      <c r="C54" s="1207">
        <v>11.32</v>
      </c>
      <c r="D54" s="1016"/>
      <c r="E54" s="1017">
        <f t="shared" si="1"/>
        <v>324.89</v>
      </c>
      <c r="F54" s="1018">
        <f t="shared" si="0"/>
        <v>1090.5500000000002</v>
      </c>
      <c r="G54" s="1018">
        <f t="shared" si="2"/>
        <v>1101.8700000000001</v>
      </c>
      <c r="H54" s="1024"/>
      <c r="I54" s="1017">
        <f t="shared" si="4"/>
        <v>2.2621559999999996</v>
      </c>
      <c r="J54" s="191"/>
      <c r="K54" s="191"/>
      <c r="L54" s="191"/>
      <c r="M54" s="191"/>
      <c r="N54" s="191"/>
      <c r="O54" s="191"/>
      <c r="P54" s="191"/>
      <c r="Q54" s="191"/>
      <c r="R54" s="191"/>
      <c r="S54" s="191"/>
      <c r="T54" s="191"/>
      <c r="U54" s="191"/>
      <c r="V54" s="191"/>
      <c r="W54" s="191"/>
      <c r="X54" s="191"/>
      <c r="Y54" s="191"/>
      <c r="Z54" s="191"/>
      <c r="AA54" s="191"/>
    </row>
    <row r="55" spans="1:27">
      <c r="A55" s="985">
        <f t="shared" si="3"/>
        <v>27</v>
      </c>
      <c r="B55" s="1016" t="s">
        <v>1090</v>
      </c>
      <c r="C55" s="1207">
        <v>11.63</v>
      </c>
      <c r="D55" s="1016"/>
      <c r="E55" s="1017">
        <f t="shared" si="1"/>
        <v>336.52</v>
      </c>
      <c r="F55" s="1018">
        <f t="shared" si="0"/>
        <v>1078.92</v>
      </c>
      <c r="G55" s="1018">
        <f t="shared" si="2"/>
        <v>1090.5500000000002</v>
      </c>
      <c r="H55" s="1024"/>
      <c r="I55" s="1017">
        <f t="shared" si="4"/>
        <v>2.3528699999999998</v>
      </c>
      <c r="J55" s="191"/>
      <c r="K55" s="191"/>
      <c r="L55" s="191"/>
      <c r="M55" s="191"/>
      <c r="N55" s="191"/>
      <c r="O55" s="191"/>
      <c r="P55" s="191"/>
      <c r="Q55" s="191"/>
      <c r="R55" s="191"/>
      <c r="S55" s="191"/>
      <c r="T55" s="191"/>
      <c r="U55" s="191"/>
      <c r="V55" s="191"/>
      <c r="W55" s="191"/>
      <c r="X55" s="191"/>
      <c r="Y55" s="191"/>
      <c r="Z55" s="191"/>
      <c r="AA55" s="191"/>
    </row>
    <row r="56" spans="1:27">
      <c r="A56" s="985">
        <f t="shared" si="3"/>
        <v>28</v>
      </c>
      <c r="B56" s="1016" t="s">
        <v>1090</v>
      </c>
      <c r="C56" s="1208">
        <v>11.61</v>
      </c>
      <c r="D56" s="1016"/>
      <c r="E56" s="1017">
        <f t="shared" si="1"/>
        <v>348.13</v>
      </c>
      <c r="F56" s="1018">
        <f t="shared" si="0"/>
        <v>1067.31</v>
      </c>
      <c r="G56" s="1018">
        <f t="shared" si="2"/>
        <v>1078.92</v>
      </c>
      <c r="H56" s="1024"/>
      <c r="I56" s="1017">
        <f t="shared" si="4"/>
        <v>2.4434279999999999</v>
      </c>
      <c r="J56" s="191"/>
      <c r="K56" s="191"/>
      <c r="L56" s="191"/>
      <c r="M56" s="191"/>
      <c r="N56" s="191"/>
      <c r="O56" s="191"/>
      <c r="P56" s="191"/>
      <c r="Q56" s="191"/>
      <c r="R56" s="191"/>
      <c r="S56" s="191"/>
      <c r="T56" s="191"/>
      <c r="U56" s="191"/>
      <c r="V56" s="191"/>
      <c r="W56" s="191"/>
      <c r="X56" s="191"/>
      <c r="Y56" s="191"/>
      <c r="Z56" s="191"/>
      <c r="AA56" s="191"/>
    </row>
    <row r="57" spans="1:27">
      <c r="A57" s="985">
        <f t="shared" si="3"/>
        <v>29</v>
      </c>
      <c r="B57" s="1016" t="s">
        <v>1090</v>
      </c>
      <c r="C57" s="1208">
        <v>11.38</v>
      </c>
      <c r="D57" s="1016"/>
      <c r="E57" s="1017">
        <f t="shared" si="1"/>
        <v>359.51</v>
      </c>
      <c r="F57" s="1018">
        <f t="shared" si="0"/>
        <v>1055.93</v>
      </c>
      <c r="G57" s="1018">
        <f t="shared" si="2"/>
        <v>1067.31</v>
      </c>
      <c r="H57" s="1024"/>
      <c r="I57" s="1017">
        <f t="shared" si="4"/>
        <v>2.5321919999999998</v>
      </c>
      <c r="J57" s="191"/>
      <c r="K57" s="191"/>
      <c r="L57" s="191"/>
      <c r="M57" s="191"/>
      <c r="N57" s="191"/>
      <c r="O57" s="191"/>
      <c r="P57" s="191"/>
      <c r="Q57" s="191"/>
      <c r="R57" s="191"/>
      <c r="S57" s="191"/>
      <c r="T57" s="191"/>
      <c r="U57" s="191"/>
      <c r="V57" s="191"/>
      <c r="W57" s="191"/>
      <c r="X57" s="191"/>
      <c r="Y57" s="191"/>
      <c r="Z57" s="191"/>
      <c r="AA57" s="191"/>
    </row>
    <row r="58" spans="1:27">
      <c r="A58" s="985">
        <f t="shared" si="3"/>
        <v>30</v>
      </c>
      <c r="B58" s="1016" t="s">
        <v>1090</v>
      </c>
      <c r="C58" s="1208">
        <v>11.34</v>
      </c>
      <c r="D58" s="1016"/>
      <c r="E58" s="1017">
        <f t="shared" si="1"/>
        <v>370.84999999999997</v>
      </c>
      <c r="F58" s="1018">
        <f t="shared" si="0"/>
        <v>1044.5900000000001</v>
      </c>
      <c r="G58" s="1018">
        <f t="shared" si="2"/>
        <v>1055.93</v>
      </c>
      <c r="H58" s="1024"/>
      <c r="I58" s="1017">
        <f t="shared" si="4"/>
        <v>2.620644</v>
      </c>
      <c r="J58" s="191"/>
      <c r="K58" s="191"/>
      <c r="L58" s="191"/>
      <c r="M58" s="191"/>
      <c r="N58" s="191"/>
      <c r="O58" s="191"/>
      <c r="P58" s="191"/>
      <c r="Q58" s="191"/>
      <c r="R58" s="191"/>
      <c r="S58" s="191"/>
      <c r="T58" s="191"/>
      <c r="U58" s="191"/>
      <c r="V58" s="191"/>
      <c r="W58" s="191"/>
      <c r="X58" s="191"/>
      <c r="Y58" s="191"/>
      <c r="Z58" s="191"/>
      <c r="AA58" s="191"/>
    </row>
    <row r="59" spans="1:27">
      <c r="A59" s="985">
        <f t="shared" si="3"/>
        <v>31</v>
      </c>
      <c r="B59" s="1016" t="s">
        <v>1090</v>
      </c>
      <c r="C59" s="1208">
        <v>11.64</v>
      </c>
      <c r="D59" s="1016"/>
      <c r="E59" s="1017">
        <f t="shared" si="1"/>
        <v>382.48999999999995</v>
      </c>
      <c r="F59" s="1018">
        <f t="shared" si="0"/>
        <v>1032.95</v>
      </c>
      <c r="G59" s="1018">
        <f t="shared" si="2"/>
        <v>1044.5900000000001</v>
      </c>
      <c r="H59" s="1024"/>
      <c r="I59" s="1017">
        <f t="shared" si="4"/>
        <v>2.711436</v>
      </c>
      <c r="J59" s="191"/>
      <c r="K59" s="191"/>
      <c r="L59" s="191"/>
      <c r="M59" s="191"/>
      <c r="N59" s="191"/>
      <c r="O59" s="191"/>
      <c r="P59" s="191"/>
      <c r="Q59" s="191"/>
      <c r="R59" s="191"/>
      <c r="S59" s="191"/>
      <c r="T59" s="191"/>
      <c r="U59" s="191"/>
      <c r="V59" s="191"/>
      <c r="W59" s="191"/>
      <c r="X59" s="191"/>
      <c r="Y59" s="191"/>
      <c r="Z59" s="191"/>
      <c r="AA59" s="191"/>
    </row>
    <row r="60" spans="1:27">
      <c r="A60" s="985">
        <f t="shared" si="3"/>
        <v>32</v>
      </c>
      <c r="B60" s="1016" t="s">
        <v>1090</v>
      </c>
      <c r="C60" s="1208">
        <v>11.64</v>
      </c>
      <c r="D60" s="1016"/>
      <c r="E60" s="1017">
        <f t="shared" si="1"/>
        <v>394.12999999999994</v>
      </c>
      <c r="F60" s="1018">
        <f t="shared" si="0"/>
        <v>1021.3100000000002</v>
      </c>
      <c r="G60" s="1018">
        <f t="shared" si="2"/>
        <v>1032.95</v>
      </c>
      <c r="H60" s="1024"/>
      <c r="I60" s="1017">
        <f t="shared" si="4"/>
        <v>2.8022279999999999</v>
      </c>
      <c r="J60" s="191"/>
      <c r="K60" s="191"/>
      <c r="L60" s="191"/>
      <c r="M60" s="191"/>
      <c r="N60" s="191"/>
      <c r="O60" s="191"/>
      <c r="P60" s="191"/>
      <c r="Q60" s="191"/>
      <c r="R60" s="191"/>
      <c r="S60" s="191"/>
      <c r="T60" s="191"/>
      <c r="U60" s="191"/>
      <c r="V60" s="191"/>
      <c r="W60" s="191"/>
      <c r="X60" s="191"/>
      <c r="Y60" s="191"/>
      <c r="Z60" s="191"/>
      <c r="AA60" s="191"/>
    </row>
    <row r="61" spans="1:27">
      <c r="A61" s="985">
        <f t="shared" si="3"/>
        <v>33</v>
      </c>
      <c r="B61" s="1016" t="s">
        <v>1090</v>
      </c>
      <c r="C61" s="1208">
        <v>11.6</v>
      </c>
      <c r="D61" s="1016"/>
      <c r="E61" s="1017">
        <f t="shared" si="1"/>
        <v>405.72999999999996</v>
      </c>
      <c r="F61" s="1018">
        <f t="shared" si="0"/>
        <v>1009.71</v>
      </c>
      <c r="G61" s="1018">
        <f t="shared" si="2"/>
        <v>1021.3100000000002</v>
      </c>
      <c r="H61" s="1024"/>
      <c r="I61" s="1017">
        <f t="shared" si="4"/>
        <v>2.8927079999999998</v>
      </c>
      <c r="J61" s="191"/>
      <c r="K61" s="191"/>
      <c r="L61" s="191"/>
      <c r="M61" s="191"/>
      <c r="N61" s="191"/>
      <c r="O61" s="191"/>
      <c r="P61" s="191"/>
      <c r="Q61" s="191"/>
      <c r="R61" s="191"/>
      <c r="S61" s="191"/>
      <c r="T61" s="191"/>
      <c r="U61" s="191"/>
      <c r="V61" s="191"/>
      <c r="W61" s="191"/>
      <c r="X61" s="191"/>
      <c r="Y61" s="191"/>
      <c r="Z61" s="191"/>
      <c r="AA61" s="191"/>
    </row>
    <row r="62" spans="1:27">
      <c r="A62" s="985">
        <f t="shared" si="3"/>
        <v>34</v>
      </c>
      <c r="B62" s="1016" t="s">
        <v>1090</v>
      </c>
      <c r="C62" s="1208">
        <v>11.6</v>
      </c>
      <c r="D62" s="1016"/>
      <c r="E62" s="1017">
        <f t="shared" si="1"/>
        <v>417.33</v>
      </c>
      <c r="F62" s="1018">
        <f t="shared" si="0"/>
        <v>998.11000000000013</v>
      </c>
      <c r="G62" s="1018">
        <f t="shared" si="2"/>
        <v>1009.71</v>
      </c>
      <c r="H62" s="1024"/>
      <c r="I62" s="1017">
        <f t="shared" si="4"/>
        <v>2.9831879999999997</v>
      </c>
      <c r="J62" s="191"/>
      <c r="K62" s="191"/>
      <c r="L62" s="191"/>
      <c r="M62" s="191"/>
      <c r="N62" s="191"/>
      <c r="O62" s="191"/>
      <c r="P62" s="191"/>
      <c r="Q62" s="191"/>
      <c r="R62" s="191"/>
      <c r="S62" s="191"/>
      <c r="T62" s="191"/>
      <c r="U62" s="191"/>
      <c r="V62" s="191"/>
      <c r="W62" s="191"/>
      <c r="X62" s="191"/>
      <c r="Y62" s="191"/>
      <c r="Z62" s="191"/>
      <c r="AA62" s="191"/>
    </row>
    <row r="63" spans="1:27">
      <c r="A63" s="985">
        <f t="shared" si="3"/>
        <v>35</v>
      </c>
      <c r="B63" s="1016" t="s">
        <v>1090</v>
      </c>
      <c r="C63" s="1208">
        <v>11.6</v>
      </c>
      <c r="D63" s="1016"/>
      <c r="E63" s="1017">
        <f t="shared" si="1"/>
        <v>428.93</v>
      </c>
      <c r="F63" s="1018">
        <f t="shared" si="0"/>
        <v>986.51</v>
      </c>
      <c r="G63" s="1018">
        <f t="shared" si="2"/>
        <v>998.11000000000013</v>
      </c>
      <c r="H63" s="1024"/>
      <c r="I63" s="1017">
        <f t="shared" si="4"/>
        <v>3.0736679999999996</v>
      </c>
      <c r="J63" s="191"/>
      <c r="K63" s="191"/>
      <c r="L63" s="191"/>
      <c r="M63" s="191"/>
      <c r="N63" s="191"/>
      <c r="O63" s="191"/>
      <c r="P63" s="191"/>
      <c r="Q63" s="191"/>
      <c r="R63" s="191"/>
      <c r="S63" s="191"/>
      <c r="T63" s="191"/>
      <c r="U63" s="191"/>
      <c r="V63" s="191"/>
      <c r="W63" s="191"/>
      <c r="X63" s="191"/>
      <c r="Y63" s="191"/>
      <c r="Z63" s="191"/>
      <c r="AA63" s="191"/>
    </row>
    <row r="64" spans="1:27">
      <c r="A64" s="985">
        <f t="shared" si="3"/>
        <v>36</v>
      </c>
      <c r="B64" s="1016" t="s">
        <v>1090</v>
      </c>
      <c r="C64" s="1208">
        <v>11.65</v>
      </c>
      <c r="D64" s="1016"/>
      <c r="E64" s="1017">
        <f t="shared" si="1"/>
        <v>440.58</v>
      </c>
      <c r="F64" s="1018">
        <f t="shared" si="0"/>
        <v>974.86000000000013</v>
      </c>
      <c r="G64" s="1018">
        <f t="shared" si="2"/>
        <v>986.51</v>
      </c>
      <c r="H64" s="1024"/>
      <c r="I64" s="1017">
        <f t="shared" si="4"/>
        <v>3.1645379999999994</v>
      </c>
      <c r="J64" s="191"/>
      <c r="K64" s="191"/>
      <c r="L64" s="191"/>
      <c r="M64" s="191"/>
      <c r="N64" s="191"/>
      <c r="O64" s="191"/>
      <c r="P64" s="191"/>
      <c r="Q64" s="191"/>
      <c r="R64" s="191"/>
      <c r="S64" s="191"/>
      <c r="T64" s="191"/>
      <c r="U64" s="191"/>
      <c r="V64" s="191"/>
      <c r="W64" s="191"/>
      <c r="X64" s="191"/>
      <c r="Y64" s="191"/>
      <c r="Z64" s="191"/>
      <c r="AA64" s="191"/>
    </row>
    <row r="65" spans="1:27">
      <c r="A65" s="985">
        <f t="shared" si="3"/>
        <v>37</v>
      </c>
      <c r="B65" s="1016" t="s">
        <v>1090</v>
      </c>
      <c r="C65" s="1208">
        <v>11.59</v>
      </c>
      <c r="D65" s="1016"/>
      <c r="E65" s="1017">
        <f t="shared" si="1"/>
        <v>452.16999999999996</v>
      </c>
      <c r="F65" s="1018">
        <f t="shared" si="0"/>
        <v>963.2700000000001</v>
      </c>
      <c r="G65" s="1018">
        <f t="shared" si="2"/>
        <v>974.86000000000013</v>
      </c>
      <c r="H65" s="1024"/>
      <c r="I65" s="1017">
        <f t="shared" si="4"/>
        <v>3.2549399999999995</v>
      </c>
      <c r="J65" s="191"/>
      <c r="K65" s="191"/>
      <c r="L65" s="191"/>
      <c r="M65" s="191"/>
      <c r="N65" s="191"/>
      <c r="O65" s="191"/>
      <c r="P65" s="191"/>
      <c r="Q65" s="191"/>
      <c r="R65" s="191"/>
      <c r="S65" s="191"/>
      <c r="T65" s="191"/>
      <c r="U65" s="191"/>
      <c r="V65" s="191"/>
      <c r="W65" s="191"/>
      <c r="X65" s="191"/>
      <c r="Y65" s="191"/>
      <c r="Z65" s="191"/>
      <c r="AA65" s="191"/>
    </row>
    <row r="66" spans="1:27">
      <c r="A66" s="985">
        <f t="shared" si="3"/>
        <v>38</v>
      </c>
      <c r="B66" s="1016" t="s">
        <v>1090</v>
      </c>
      <c r="C66" s="1208">
        <v>11.6</v>
      </c>
      <c r="D66" s="1016"/>
      <c r="E66" s="1017">
        <f t="shared" si="1"/>
        <v>463.77</v>
      </c>
      <c r="F66" s="1018">
        <f t="shared" si="0"/>
        <v>951.67000000000007</v>
      </c>
      <c r="G66" s="1018">
        <f t="shared" si="2"/>
        <v>963.2700000000001</v>
      </c>
      <c r="H66" s="1024"/>
      <c r="I66" s="1017">
        <f t="shared" si="4"/>
        <v>3.3454199999999994</v>
      </c>
      <c r="J66" s="191"/>
      <c r="K66" s="191"/>
      <c r="L66" s="191"/>
      <c r="M66" s="191"/>
      <c r="N66" s="191"/>
      <c r="O66" s="191"/>
      <c r="P66" s="191"/>
      <c r="Q66" s="191"/>
      <c r="R66" s="191"/>
      <c r="S66" s="191"/>
      <c r="T66" s="191"/>
      <c r="U66" s="191"/>
      <c r="V66" s="191"/>
      <c r="W66" s="191"/>
      <c r="X66" s="191"/>
      <c r="Y66" s="191"/>
      <c r="Z66" s="191"/>
      <c r="AA66" s="191"/>
    </row>
    <row r="67" spans="1:27">
      <c r="A67" s="985">
        <f t="shared" si="3"/>
        <v>39</v>
      </c>
      <c r="B67" s="1016" t="s">
        <v>1090</v>
      </c>
      <c r="C67" s="1208">
        <v>11.63</v>
      </c>
      <c r="D67" s="1016"/>
      <c r="E67" s="1017">
        <f t="shared" si="1"/>
        <v>475.4</v>
      </c>
      <c r="F67" s="1018">
        <f t="shared" si="0"/>
        <v>940.04000000000008</v>
      </c>
      <c r="G67" s="1018">
        <f t="shared" si="2"/>
        <v>951.67000000000007</v>
      </c>
      <c r="H67" s="1024"/>
      <c r="I67" s="1017">
        <f t="shared" si="4"/>
        <v>3.4361339999999996</v>
      </c>
      <c r="J67" s="191"/>
      <c r="K67" s="191"/>
      <c r="L67" s="191"/>
      <c r="M67" s="191"/>
      <c r="N67" s="191"/>
      <c r="O67" s="191"/>
      <c r="P67" s="191"/>
      <c r="Q67" s="191"/>
      <c r="R67" s="191"/>
      <c r="S67" s="191"/>
      <c r="T67" s="191"/>
      <c r="U67" s="191"/>
      <c r="V67" s="191"/>
      <c r="W67" s="191"/>
      <c r="X67" s="191"/>
      <c r="Y67" s="191"/>
      <c r="Z67" s="191"/>
      <c r="AA67" s="191"/>
    </row>
    <row r="68" spans="1:27">
      <c r="A68" s="985">
        <f t="shared" si="3"/>
        <v>40</v>
      </c>
      <c r="B68" s="1016" t="s">
        <v>1090</v>
      </c>
      <c r="C68" s="1022">
        <v>11.54</v>
      </c>
      <c r="D68" s="1016"/>
      <c r="E68" s="1017">
        <f t="shared" si="1"/>
        <v>486.94</v>
      </c>
      <c r="F68" s="1018">
        <f t="shared" si="0"/>
        <v>928.5</v>
      </c>
      <c r="G68" s="1018">
        <f t="shared" si="2"/>
        <v>940.04000000000008</v>
      </c>
      <c r="H68" s="1024"/>
      <c r="I68" s="1017">
        <f t="shared" si="4"/>
        <v>3.5261459999999998</v>
      </c>
      <c r="J68" s="191"/>
      <c r="K68" s="191"/>
      <c r="L68" s="191"/>
      <c r="M68" s="191"/>
      <c r="N68" s="191"/>
      <c r="O68" s="191"/>
      <c r="P68" s="191"/>
      <c r="Q68" s="191"/>
      <c r="R68" s="191"/>
      <c r="S68" s="191"/>
      <c r="T68" s="191"/>
      <c r="U68" s="191"/>
      <c r="V68" s="191"/>
      <c r="W68" s="191"/>
      <c r="X68" s="191"/>
      <c r="Y68" s="191"/>
      <c r="Z68" s="191"/>
      <c r="AA68" s="191"/>
    </row>
    <row r="69" spans="1:27">
      <c r="A69" s="985">
        <f t="shared" si="3"/>
        <v>41</v>
      </c>
      <c r="B69" s="1016" t="s">
        <v>1090</v>
      </c>
      <c r="C69" s="1208">
        <v>11.63</v>
      </c>
      <c r="D69" s="1016"/>
      <c r="E69" s="1017">
        <f t="shared" si="1"/>
        <v>498.57</v>
      </c>
      <c r="F69" s="1018">
        <f t="shared" si="0"/>
        <v>916.87000000000012</v>
      </c>
      <c r="G69" s="1018">
        <f t="shared" si="2"/>
        <v>928.5</v>
      </c>
      <c r="H69" s="1024"/>
      <c r="I69" s="1017">
        <f t="shared" si="4"/>
        <v>3.61686</v>
      </c>
      <c r="J69" s="191"/>
      <c r="K69" s="191"/>
      <c r="L69" s="191"/>
      <c r="M69" s="191"/>
      <c r="N69" s="191"/>
      <c r="O69" s="191"/>
      <c r="P69" s="191"/>
      <c r="Q69" s="191"/>
      <c r="R69" s="191"/>
      <c r="S69" s="191"/>
      <c r="T69" s="191"/>
      <c r="U69" s="191"/>
      <c r="V69" s="191"/>
      <c r="W69" s="191"/>
      <c r="X69" s="191"/>
      <c r="Y69" s="191"/>
      <c r="Z69" s="191"/>
      <c r="AA69" s="191"/>
    </row>
    <row r="70" spans="1:27">
      <c r="A70" s="985">
        <f t="shared" si="3"/>
        <v>42</v>
      </c>
      <c r="B70" s="1016" t="s">
        <v>1090</v>
      </c>
      <c r="C70" s="1022">
        <v>11.59</v>
      </c>
      <c r="D70" s="1016"/>
      <c r="E70" s="1017">
        <f t="shared" si="1"/>
        <v>510.15999999999997</v>
      </c>
      <c r="F70" s="1018">
        <f t="shared" si="0"/>
        <v>905.28000000000009</v>
      </c>
      <c r="G70" s="1018">
        <f t="shared" si="2"/>
        <v>916.87000000000012</v>
      </c>
      <c r="H70" s="1024"/>
      <c r="I70" s="1017">
        <f t="shared" si="4"/>
        <v>3.7072620000000001</v>
      </c>
      <c r="J70" s="191"/>
      <c r="K70" s="191"/>
      <c r="L70" s="191"/>
      <c r="M70" s="191"/>
      <c r="N70" s="191"/>
      <c r="O70" s="191"/>
      <c r="P70" s="191"/>
      <c r="Q70" s="191"/>
      <c r="R70" s="191"/>
      <c r="S70" s="191"/>
      <c r="T70" s="191"/>
      <c r="U70" s="191"/>
      <c r="V70" s="191"/>
      <c r="W70" s="191"/>
      <c r="X70" s="191"/>
      <c r="Y70" s="191"/>
      <c r="Z70" s="191"/>
      <c r="AA70" s="191"/>
    </row>
    <row r="71" spans="1:27">
      <c r="A71" s="985">
        <f t="shared" si="3"/>
        <v>43</v>
      </c>
      <c r="B71" s="1016" t="s">
        <v>1090</v>
      </c>
      <c r="C71" s="1022">
        <v>11.64</v>
      </c>
      <c r="D71" s="1016"/>
      <c r="E71" s="1017">
        <f t="shared" si="1"/>
        <v>521.79999999999995</v>
      </c>
      <c r="F71" s="1018">
        <f t="shared" si="0"/>
        <v>893.6400000000001</v>
      </c>
      <c r="G71" s="1018">
        <f t="shared" si="2"/>
        <v>905.28000000000009</v>
      </c>
      <c r="H71" s="1024"/>
      <c r="I71" s="1017">
        <f t="shared" si="4"/>
        <v>3.798054</v>
      </c>
      <c r="J71" s="191"/>
      <c r="K71" s="191"/>
      <c r="L71" s="191"/>
      <c r="M71" s="191"/>
      <c r="N71" s="191"/>
      <c r="O71" s="191"/>
      <c r="P71" s="191"/>
      <c r="Q71" s="191"/>
      <c r="R71" s="191"/>
      <c r="S71" s="191"/>
      <c r="T71" s="191"/>
      <c r="U71" s="191"/>
      <c r="V71" s="191"/>
      <c r="W71" s="191"/>
      <c r="X71" s="191"/>
      <c r="Y71" s="191"/>
      <c r="Z71" s="191"/>
      <c r="AA71" s="191"/>
    </row>
    <row r="72" spans="1:27">
      <c r="A72" s="985">
        <f t="shared" si="3"/>
        <v>44</v>
      </c>
      <c r="B72" s="1016" t="s">
        <v>1090</v>
      </c>
      <c r="C72" s="1022">
        <v>11.54</v>
      </c>
      <c r="D72" s="1016"/>
      <c r="E72" s="1017">
        <f t="shared" si="1"/>
        <v>533.33999999999992</v>
      </c>
      <c r="F72" s="1018">
        <f t="shared" si="0"/>
        <v>882.10000000000014</v>
      </c>
      <c r="G72" s="1018">
        <f t="shared" si="2"/>
        <v>893.6400000000001</v>
      </c>
      <c r="H72" s="1024"/>
      <c r="I72" s="1017">
        <f t="shared" si="4"/>
        <v>3.8880660000000002</v>
      </c>
      <c r="J72" s="191"/>
      <c r="K72" s="191"/>
      <c r="L72" s="191"/>
      <c r="M72" s="191"/>
      <c r="N72" s="191"/>
      <c r="O72" s="191"/>
      <c r="P72" s="191"/>
      <c r="Q72" s="191"/>
      <c r="R72" s="191"/>
      <c r="S72" s="191"/>
      <c r="T72" s="191"/>
      <c r="U72" s="191"/>
      <c r="V72" s="191"/>
      <c r="W72" s="191"/>
      <c r="X72" s="191"/>
      <c r="Y72" s="191"/>
      <c r="Z72" s="191"/>
      <c r="AA72" s="191"/>
    </row>
    <row r="73" spans="1:27">
      <c r="A73" s="985">
        <f t="shared" si="3"/>
        <v>45</v>
      </c>
      <c r="B73" s="1016" t="s">
        <v>1090</v>
      </c>
      <c r="C73" s="1022">
        <v>11.42</v>
      </c>
      <c r="D73" s="1016"/>
      <c r="E73" s="1017">
        <f t="shared" si="1"/>
        <v>544.75999999999988</v>
      </c>
      <c r="F73" s="1018">
        <f t="shared" si="0"/>
        <v>870.68000000000018</v>
      </c>
      <c r="G73" s="1018">
        <f t="shared" si="2"/>
        <v>882.10000000000014</v>
      </c>
      <c r="H73" s="1024"/>
      <c r="I73" s="1017">
        <f t="shared" si="4"/>
        <v>3.9771420000000002</v>
      </c>
      <c r="J73" s="191"/>
      <c r="K73" s="191"/>
      <c r="L73" s="191"/>
      <c r="M73" s="191"/>
      <c r="N73" s="191"/>
      <c r="O73" s="191"/>
      <c r="P73" s="191"/>
      <c r="Q73" s="191"/>
      <c r="R73" s="191"/>
      <c r="S73" s="191"/>
      <c r="T73" s="191"/>
      <c r="U73" s="191"/>
      <c r="V73" s="191"/>
      <c r="W73" s="191"/>
      <c r="X73" s="191"/>
      <c r="Y73" s="191"/>
      <c r="Z73" s="191"/>
      <c r="AA73" s="191"/>
    </row>
    <row r="74" spans="1:27">
      <c r="A74" s="985">
        <f t="shared" si="3"/>
        <v>46</v>
      </c>
      <c r="B74" s="1016" t="s">
        <v>1090</v>
      </c>
      <c r="C74" s="1022">
        <v>11.54</v>
      </c>
      <c r="D74" s="1016"/>
      <c r="E74" s="1017">
        <f t="shared" si="1"/>
        <v>556.29999999999984</v>
      </c>
      <c r="F74" s="1018">
        <f t="shared" si="0"/>
        <v>859.14000000000021</v>
      </c>
      <c r="G74" s="1018">
        <f t="shared" si="2"/>
        <v>870.68000000000018</v>
      </c>
      <c r="H74" s="1024"/>
      <c r="I74" s="1017">
        <f t="shared" si="4"/>
        <v>4.0671540000000004</v>
      </c>
      <c r="J74" s="191"/>
      <c r="K74" s="191"/>
      <c r="L74" s="191"/>
      <c r="M74" s="191"/>
      <c r="N74" s="191"/>
      <c r="O74" s="191"/>
      <c r="P74" s="191"/>
      <c r="Q74" s="191"/>
      <c r="R74" s="191"/>
      <c r="S74" s="191"/>
      <c r="T74" s="191"/>
      <c r="U74" s="191"/>
      <c r="V74" s="191"/>
      <c r="W74" s="191"/>
      <c r="X74" s="191"/>
      <c r="Y74" s="191"/>
      <c r="Z74" s="191"/>
      <c r="AA74" s="191"/>
    </row>
    <row r="75" spans="1:27">
      <c r="A75" s="985">
        <f t="shared" si="3"/>
        <v>47</v>
      </c>
      <c r="B75" s="1016" t="s">
        <v>1090</v>
      </c>
      <c r="C75" s="1022">
        <v>11.44</v>
      </c>
      <c r="D75" s="1016"/>
      <c r="E75" s="1017">
        <f t="shared" si="1"/>
        <v>567.7399999999999</v>
      </c>
      <c r="F75" s="1018">
        <f t="shared" si="0"/>
        <v>847.70000000000016</v>
      </c>
      <c r="G75" s="1018">
        <f t="shared" si="2"/>
        <v>859.14000000000021</v>
      </c>
      <c r="H75" s="1024"/>
      <c r="I75" s="1017">
        <f t="shared" si="4"/>
        <v>4.1563860000000004</v>
      </c>
      <c r="J75" s="191"/>
      <c r="K75" s="191"/>
      <c r="L75" s="191"/>
      <c r="M75" s="191"/>
      <c r="N75" s="191"/>
      <c r="O75" s="191"/>
      <c r="P75" s="191"/>
      <c r="Q75" s="191"/>
      <c r="R75" s="191"/>
      <c r="S75" s="191"/>
      <c r="T75" s="191"/>
      <c r="U75" s="191"/>
      <c r="V75" s="191"/>
      <c r="W75" s="191"/>
      <c r="X75" s="191"/>
      <c r="Y75" s="191"/>
      <c r="Z75" s="191"/>
      <c r="AA75" s="191"/>
    </row>
    <row r="76" spans="1:27">
      <c r="A76" s="985">
        <f t="shared" si="3"/>
        <v>48</v>
      </c>
      <c r="B76" s="1016" t="s">
        <v>1090</v>
      </c>
      <c r="C76" s="1022">
        <v>11.45</v>
      </c>
      <c r="D76" s="1016"/>
      <c r="E76" s="1017">
        <f t="shared" si="1"/>
        <v>579.18999999999994</v>
      </c>
      <c r="F76" s="1018">
        <f t="shared" si="0"/>
        <v>836.25000000000011</v>
      </c>
      <c r="G76" s="1018">
        <f t="shared" si="2"/>
        <v>847.70000000000016</v>
      </c>
      <c r="H76" s="1024"/>
      <c r="I76" s="1017">
        <f t="shared" si="4"/>
        <v>4.2456960000000006</v>
      </c>
      <c r="J76" s="191"/>
      <c r="K76" s="191"/>
      <c r="L76" s="191"/>
      <c r="M76" s="191"/>
      <c r="N76" s="191"/>
      <c r="O76" s="191"/>
      <c r="P76" s="191"/>
      <c r="Q76" s="191"/>
      <c r="R76" s="191"/>
      <c r="S76" s="191"/>
      <c r="T76" s="191"/>
      <c r="U76" s="191"/>
      <c r="V76" s="191"/>
      <c r="W76" s="191"/>
      <c r="X76" s="191"/>
      <c r="Y76" s="191"/>
      <c r="Z76" s="191"/>
      <c r="AA76" s="191"/>
    </row>
    <row r="77" spans="1:27">
      <c r="A77" s="985">
        <f t="shared" si="3"/>
        <v>49</v>
      </c>
      <c r="B77" s="1016" t="s">
        <v>1090</v>
      </c>
      <c r="C77" s="1022">
        <v>11.6</v>
      </c>
      <c r="D77" s="1016"/>
      <c r="E77" s="1017">
        <f t="shared" si="1"/>
        <v>590.79</v>
      </c>
      <c r="F77" s="1018">
        <f t="shared" si="0"/>
        <v>824.65000000000009</v>
      </c>
      <c r="G77" s="1018">
        <f t="shared" si="2"/>
        <v>836.25000000000011</v>
      </c>
      <c r="H77" s="1024"/>
      <c r="I77" s="1017">
        <f t="shared" si="4"/>
        <v>4.3361760000000009</v>
      </c>
      <c r="J77" s="191"/>
      <c r="K77" s="191"/>
      <c r="L77" s="191"/>
      <c r="M77" s="191"/>
      <c r="N77" s="191"/>
      <c r="O77" s="191"/>
      <c r="P77" s="191"/>
      <c r="Q77" s="191"/>
      <c r="R77" s="191"/>
      <c r="S77" s="191"/>
      <c r="T77" s="191"/>
      <c r="U77" s="191"/>
      <c r="V77" s="191"/>
      <c r="W77" s="191"/>
      <c r="X77" s="191"/>
      <c r="Y77" s="191"/>
      <c r="Z77" s="191"/>
      <c r="AA77" s="191"/>
    </row>
    <row r="78" spans="1:27">
      <c r="A78" s="985">
        <f t="shared" si="3"/>
        <v>50</v>
      </c>
      <c r="B78" s="1016" t="s">
        <v>1090</v>
      </c>
      <c r="C78" s="1022">
        <v>11.17</v>
      </c>
      <c r="D78" s="1016"/>
      <c r="E78" s="1017">
        <f t="shared" si="1"/>
        <v>601.95999999999992</v>
      </c>
      <c r="F78" s="1018">
        <f t="shared" si="0"/>
        <v>813.48000000000013</v>
      </c>
      <c r="G78" s="1018">
        <f t="shared" si="2"/>
        <v>824.65000000000009</v>
      </c>
      <c r="H78" s="1024"/>
      <c r="I78" s="1017">
        <f t="shared" si="4"/>
        <v>4.4233020000000005</v>
      </c>
      <c r="J78" s="191"/>
      <c r="K78" s="191"/>
      <c r="L78" s="191"/>
      <c r="M78" s="191"/>
      <c r="N78" s="191"/>
      <c r="O78" s="191"/>
      <c r="P78" s="191"/>
      <c r="Q78" s="191"/>
      <c r="R78" s="191"/>
      <c r="S78" s="191"/>
      <c r="T78" s="191"/>
      <c r="U78" s="191"/>
      <c r="V78" s="191"/>
      <c r="W78" s="191"/>
      <c r="X78" s="191"/>
      <c r="Y78" s="191"/>
      <c r="Z78" s="191"/>
      <c r="AA78" s="191"/>
    </row>
    <row r="79" spans="1:27">
      <c r="A79" s="985">
        <f t="shared" si="3"/>
        <v>51</v>
      </c>
      <c r="B79" s="1016" t="s">
        <v>1090</v>
      </c>
      <c r="C79" s="1022">
        <v>11.59</v>
      </c>
      <c r="D79" s="1016"/>
      <c r="E79" s="1017">
        <f t="shared" si="1"/>
        <v>613.54999999999995</v>
      </c>
      <c r="F79" s="1018">
        <f t="shared" si="0"/>
        <v>801.8900000000001</v>
      </c>
      <c r="G79" s="1018">
        <f t="shared" si="2"/>
        <v>813.48000000000013</v>
      </c>
      <c r="H79" s="1024"/>
      <c r="I79" s="1017">
        <f t="shared" si="4"/>
        <v>4.5137040000000006</v>
      </c>
      <c r="J79" s="191"/>
      <c r="K79" s="191"/>
      <c r="L79" s="191"/>
      <c r="M79" s="191"/>
      <c r="N79" s="191"/>
      <c r="O79" s="191"/>
      <c r="P79" s="191"/>
      <c r="Q79" s="191"/>
      <c r="R79" s="191"/>
      <c r="S79" s="191"/>
      <c r="T79" s="191"/>
      <c r="U79" s="191"/>
      <c r="V79" s="191"/>
      <c r="W79" s="191"/>
      <c r="X79" s="191"/>
      <c r="Y79" s="191"/>
      <c r="Z79" s="191"/>
      <c r="AA79" s="191"/>
    </row>
    <row r="80" spans="1:27">
      <c r="A80" s="985">
        <f t="shared" si="3"/>
        <v>52</v>
      </c>
      <c r="B80" s="1016" t="s">
        <v>1090</v>
      </c>
      <c r="C80" s="1022">
        <v>11.6</v>
      </c>
      <c r="D80" s="1016"/>
      <c r="E80" s="1017">
        <f t="shared" si="1"/>
        <v>625.15</v>
      </c>
      <c r="F80" s="1018">
        <f t="shared" si="0"/>
        <v>790.29000000000008</v>
      </c>
      <c r="G80" s="1018">
        <f t="shared" si="2"/>
        <v>801.8900000000001</v>
      </c>
      <c r="H80" s="1024"/>
      <c r="I80" s="1017">
        <f t="shared" si="4"/>
        <v>4.6041840000000009</v>
      </c>
      <c r="J80" s="191"/>
      <c r="K80" s="191"/>
      <c r="L80" s="191"/>
      <c r="M80" s="191"/>
      <c r="N80" s="191"/>
      <c r="O80" s="191"/>
      <c r="P80" s="191"/>
      <c r="Q80" s="191"/>
      <c r="R80" s="191"/>
      <c r="S80" s="191"/>
      <c r="T80" s="191"/>
      <c r="U80" s="191"/>
      <c r="V80" s="191"/>
      <c r="W80" s="191"/>
      <c r="X80" s="191"/>
      <c r="Y80" s="191"/>
      <c r="Z80" s="191"/>
      <c r="AA80" s="191"/>
    </row>
    <row r="81" spans="1:28">
      <c r="A81" s="985">
        <f t="shared" si="3"/>
        <v>53</v>
      </c>
      <c r="B81" s="1016" t="s">
        <v>1090</v>
      </c>
      <c r="C81" s="1022">
        <v>11.65</v>
      </c>
      <c r="D81" s="1016"/>
      <c r="E81" s="1017">
        <f t="shared" si="1"/>
        <v>636.79999999999995</v>
      </c>
      <c r="F81" s="1018">
        <f t="shared" si="0"/>
        <v>778.6400000000001</v>
      </c>
      <c r="G81" s="1018">
        <f t="shared" si="2"/>
        <v>790.29000000000008</v>
      </c>
      <c r="H81" s="1024"/>
      <c r="I81" s="1017">
        <f t="shared" si="4"/>
        <v>4.6950540000000007</v>
      </c>
      <c r="J81" s="191"/>
      <c r="K81" s="191"/>
      <c r="L81" s="191"/>
      <c r="M81" s="191"/>
      <c r="N81" s="191"/>
      <c r="O81" s="191"/>
      <c r="P81" s="191"/>
      <c r="Q81" s="191"/>
      <c r="R81" s="191"/>
      <c r="S81" s="191"/>
      <c r="T81" s="191"/>
      <c r="U81" s="191"/>
      <c r="V81" s="191"/>
      <c r="W81" s="191"/>
      <c r="X81" s="191"/>
      <c r="Y81" s="191"/>
      <c r="Z81" s="191"/>
      <c r="AA81" s="191"/>
    </row>
    <row r="82" spans="1:28">
      <c r="A82" s="985">
        <f t="shared" si="3"/>
        <v>54</v>
      </c>
      <c r="B82" s="1016" t="s">
        <v>1090</v>
      </c>
      <c r="C82" s="1022">
        <v>11.44</v>
      </c>
      <c r="D82" s="1016"/>
      <c r="E82" s="1017">
        <f t="shared" si="1"/>
        <v>648.24</v>
      </c>
      <c r="F82" s="1018">
        <f t="shared" si="0"/>
        <v>767.2</v>
      </c>
      <c r="G82" s="1018">
        <f t="shared" si="2"/>
        <v>778.6400000000001</v>
      </c>
      <c r="H82" s="1024"/>
      <c r="I82" s="1017">
        <f t="shared" si="4"/>
        <v>4.7842860000000007</v>
      </c>
      <c r="J82" s="191"/>
      <c r="K82" s="191"/>
      <c r="L82" s="191"/>
      <c r="M82" s="191"/>
      <c r="N82" s="191"/>
      <c r="O82" s="191"/>
      <c r="P82" s="191"/>
      <c r="Q82" s="191"/>
      <c r="R82" s="191"/>
      <c r="S82" s="191"/>
      <c r="T82" s="191"/>
      <c r="U82" s="191"/>
      <c r="V82" s="191"/>
      <c r="W82" s="191"/>
      <c r="X82" s="191"/>
      <c r="Y82" s="191"/>
      <c r="Z82" s="191"/>
      <c r="AA82" s="191"/>
    </row>
    <row r="83" spans="1:28">
      <c r="A83" s="985">
        <f t="shared" si="3"/>
        <v>55</v>
      </c>
      <c r="B83" s="1016" t="s">
        <v>1090</v>
      </c>
      <c r="C83" s="1022">
        <v>11.6</v>
      </c>
      <c r="D83" s="1016"/>
      <c r="E83" s="1017">
        <f t="shared" si="1"/>
        <v>659.84</v>
      </c>
      <c r="F83" s="1018">
        <f t="shared" si="0"/>
        <v>755.6</v>
      </c>
      <c r="G83" s="1018">
        <f t="shared" si="2"/>
        <v>767.2</v>
      </c>
      <c r="H83" s="1024"/>
      <c r="I83" s="1017">
        <f t="shared" si="4"/>
        <v>4.874766000000001</v>
      </c>
      <c r="J83" s="191"/>
      <c r="K83" s="191"/>
      <c r="L83" s="191"/>
      <c r="M83" s="191"/>
      <c r="N83" s="191"/>
      <c r="O83" s="191"/>
      <c r="P83" s="191"/>
      <c r="Q83" s="191"/>
      <c r="R83" s="191"/>
      <c r="S83" s="191"/>
      <c r="T83" s="191"/>
      <c r="U83" s="191"/>
      <c r="V83" s="191"/>
      <c r="W83" s="191"/>
      <c r="X83" s="191"/>
      <c r="Y83" s="191"/>
      <c r="Z83" s="191"/>
      <c r="AA83" s="191"/>
    </row>
    <row r="84" spans="1:28">
      <c r="A84" s="985">
        <f t="shared" si="3"/>
        <v>56</v>
      </c>
      <c r="B84" s="1016" t="s">
        <v>1090</v>
      </c>
      <c r="C84" s="1022">
        <v>11.64</v>
      </c>
      <c r="D84" s="1016"/>
      <c r="E84" s="1017">
        <f t="shared" si="1"/>
        <v>671.48</v>
      </c>
      <c r="F84" s="1018">
        <f t="shared" si="0"/>
        <v>743.96</v>
      </c>
      <c r="G84" s="1018">
        <f t="shared" si="2"/>
        <v>755.6</v>
      </c>
      <c r="H84" s="1024"/>
      <c r="I84" s="1017">
        <f t="shared" si="4"/>
        <v>4.9655580000000015</v>
      </c>
      <c r="J84" s="191"/>
      <c r="K84" s="191"/>
      <c r="L84" s="191"/>
      <c r="M84" s="191"/>
      <c r="N84" s="191"/>
      <c r="O84" s="191"/>
      <c r="P84" s="191"/>
      <c r="Q84" s="191"/>
      <c r="R84" s="191"/>
      <c r="S84" s="191"/>
      <c r="T84" s="191"/>
      <c r="U84" s="191"/>
      <c r="V84" s="191"/>
      <c r="W84" s="191"/>
      <c r="X84" s="191"/>
      <c r="Y84" s="191"/>
      <c r="Z84" s="191"/>
      <c r="AA84" s="191"/>
    </row>
    <row r="85" spans="1:28">
      <c r="A85" s="985">
        <f t="shared" si="3"/>
        <v>57</v>
      </c>
      <c r="B85" s="1016" t="s">
        <v>1090</v>
      </c>
      <c r="C85" s="1022">
        <v>11.63</v>
      </c>
      <c r="D85" s="1016"/>
      <c r="E85" s="1017">
        <f t="shared" si="1"/>
        <v>683.11</v>
      </c>
      <c r="F85" s="1018">
        <f t="shared" si="0"/>
        <v>732.33</v>
      </c>
      <c r="G85" s="1018">
        <f t="shared" si="2"/>
        <v>743.96</v>
      </c>
      <c r="H85" s="1024"/>
      <c r="I85" s="1017">
        <f t="shared" si="4"/>
        <v>5.0562720000000017</v>
      </c>
      <c r="J85" s="191"/>
      <c r="K85" s="191"/>
      <c r="L85" s="191"/>
      <c r="M85" s="191"/>
      <c r="N85" s="191"/>
      <c r="O85" s="191"/>
      <c r="P85" s="191"/>
      <c r="Q85" s="191"/>
      <c r="R85" s="191"/>
      <c r="S85" s="191"/>
      <c r="T85" s="191"/>
      <c r="U85" s="191"/>
      <c r="V85" s="191"/>
      <c r="W85" s="191"/>
      <c r="X85" s="191"/>
      <c r="Y85" s="191"/>
      <c r="Z85" s="191"/>
      <c r="AA85" s="191"/>
    </row>
    <row r="86" spans="1:28">
      <c r="A86" s="985">
        <f t="shared" si="3"/>
        <v>58</v>
      </c>
      <c r="B86" s="1016" t="s">
        <v>1090</v>
      </c>
      <c r="C86" s="1022">
        <v>11.3</v>
      </c>
      <c r="D86" s="1016"/>
      <c r="E86" s="1017">
        <f t="shared" si="1"/>
        <v>694.41</v>
      </c>
      <c r="F86" s="1018">
        <f t="shared" si="0"/>
        <v>721.03000000000009</v>
      </c>
      <c r="G86" s="1018">
        <f t="shared" si="2"/>
        <v>732.33</v>
      </c>
      <c r="H86" s="1024"/>
      <c r="I86" s="1017">
        <f t="shared" si="4"/>
        <v>5.1444120000000018</v>
      </c>
      <c r="J86" s="191"/>
      <c r="K86" s="191"/>
      <c r="L86" s="191"/>
      <c r="M86" s="191"/>
      <c r="N86" s="191"/>
      <c r="O86" s="191"/>
      <c r="P86" s="191"/>
      <c r="Q86" s="191"/>
      <c r="R86" s="191"/>
      <c r="S86" s="191"/>
      <c r="T86" s="191"/>
      <c r="U86" s="191"/>
      <c r="V86" s="191"/>
      <c r="W86" s="191"/>
      <c r="X86" s="191"/>
      <c r="Y86" s="191"/>
      <c r="Z86" s="191"/>
      <c r="AA86" s="191"/>
    </row>
    <row r="87" spans="1:28">
      <c r="A87" s="985">
        <f t="shared" si="3"/>
        <v>59</v>
      </c>
      <c r="B87" s="1016" t="s">
        <v>1090</v>
      </c>
      <c r="C87" s="1022">
        <v>11.42</v>
      </c>
      <c r="D87" s="1016"/>
      <c r="E87" s="1017">
        <f t="shared" si="1"/>
        <v>705.82999999999993</v>
      </c>
      <c r="F87" s="1018">
        <f t="shared" si="0"/>
        <v>709.61000000000013</v>
      </c>
      <c r="G87" s="1018">
        <f t="shared" si="2"/>
        <v>721.03000000000009</v>
      </c>
      <c r="H87" s="1024"/>
      <c r="I87" s="1017">
        <f t="shared" si="4"/>
        <v>5.2334880000000021</v>
      </c>
      <c r="J87" s="191"/>
      <c r="K87" s="191"/>
      <c r="L87" s="191"/>
      <c r="M87" s="191"/>
      <c r="N87" s="191"/>
      <c r="O87" s="191"/>
      <c r="P87" s="191"/>
      <c r="Q87" s="191"/>
      <c r="R87" s="191"/>
      <c r="S87" s="191"/>
      <c r="T87" s="191"/>
      <c r="U87" s="191"/>
      <c r="V87" s="191"/>
      <c r="W87" s="191"/>
      <c r="X87" s="191"/>
      <c r="Y87" s="191"/>
      <c r="Z87" s="191"/>
      <c r="AA87" s="191"/>
    </row>
    <row r="88" spans="1:28">
      <c r="A88" s="985">
        <f t="shared" si="3"/>
        <v>60</v>
      </c>
      <c r="B88" s="1016" t="s">
        <v>1090</v>
      </c>
      <c r="C88" s="1022">
        <v>11.55</v>
      </c>
      <c r="D88" s="1016"/>
      <c r="E88" s="1017">
        <f t="shared" si="1"/>
        <v>717.37999999999988</v>
      </c>
      <c r="F88" s="1018">
        <f t="shared" si="0"/>
        <v>698.06000000000017</v>
      </c>
      <c r="G88" s="1018">
        <f t="shared" si="2"/>
        <v>709.61000000000013</v>
      </c>
      <c r="H88" s="1024"/>
      <c r="I88" s="1017">
        <f t="shared" si="4"/>
        <v>5.3235780000000021</v>
      </c>
      <c r="J88" s="191"/>
      <c r="K88" s="191"/>
      <c r="L88" s="191"/>
      <c r="M88" s="191"/>
      <c r="N88" s="191"/>
      <c r="O88" s="191"/>
      <c r="P88" s="191"/>
      <c r="Q88" s="191"/>
      <c r="R88" s="191"/>
      <c r="S88" s="191"/>
      <c r="T88" s="191"/>
      <c r="U88" s="191"/>
      <c r="V88" s="191"/>
      <c r="W88" s="191"/>
      <c r="X88" s="191"/>
      <c r="Y88" s="191"/>
      <c r="Z88" s="191"/>
      <c r="AA88" s="191"/>
    </row>
    <row r="89" spans="1:28">
      <c r="A89" s="985">
        <f t="shared" si="3"/>
        <v>61</v>
      </c>
      <c r="B89" s="1016" t="s">
        <v>1090</v>
      </c>
      <c r="C89" s="1022">
        <v>11.65</v>
      </c>
      <c r="D89" s="1016"/>
      <c r="E89" s="1017">
        <f t="shared" si="1"/>
        <v>729.02999999999986</v>
      </c>
      <c r="F89" s="1018">
        <f t="shared" si="0"/>
        <v>686.4100000000002</v>
      </c>
      <c r="G89" s="1018">
        <f t="shared" si="2"/>
        <v>698.06000000000017</v>
      </c>
      <c r="H89" s="1024"/>
      <c r="I89" s="1017">
        <f t="shared" si="4"/>
        <v>5.4144480000000019</v>
      </c>
      <c r="J89" s="191"/>
      <c r="K89" s="191"/>
      <c r="L89" s="191"/>
      <c r="M89" s="191"/>
      <c r="N89" s="191"/>
      <c r="O89" s="191"/>
      <c r="P89" s="191"/>
      <c r="Q89" s="191"/>
      <c r="R89" s="191"/>
      <c r="S89" s="191"/>
      <c r="T89" s="191"/>
      <c r="U89" s="191"/>
      <c r="V89" s="191"/>
      <c r="W89" s="191"/>
      <c r="X89" s="191"/>
      <c r="Y89" s="191"/>
      <c r="Z89" s="191"/>
      <c r="AA89" s="191"/>
    </row>
    <row r="90" spans="1:28">
      <c r="A90" s="985">
        <f t="shared" si="3"/>
        <v>62</v>
      </c>
      <c r="B90" s="1016" t="s">
        <v>1090</v>
      </c>
      <c r="C90" s="1022">
        <v>11.62</v>
      </c>
      <c r="D90" s="1016"/>
      <c r="E90" s="1017">
        <f t="shared" si="1"/>
        <v>740.64999999999986</v>
      </c>
      <c r="F90" s="1018">
        <f t="shared" si="0"/>
        <v>674.79000000000019</v>
      </c>
      <c r="G90" s="1018">
        <f t="shared" si="2"/>
        <v>686.4100000000002</v>
      </c>
      <c r="H90" s="1024"/>
      <c r="I90" s="1017">
        <f t="shared" si="4"/>
        <v>5.5050840000000019</v>
      </c>
      <c r="J90" s="191"/>
      <c r="K90" s="191"/>
      <c r="L90" s="191"/>
      <c r="M90" s="191"/>
      <c r="N90" s="191"/>
      <c r="O90" s="191"/>
      <c r="P90" s="191"/>
      <c r="Q90" s="191"/>
      <c r="R90" s="191"/>
      <c r="S90" s="191"/>
      <c r="T90" s="191"/>
      <c r="U90" s="191"/>
      <c r="V90" s="191"/>
      <c r="W90" s="191"/>
      <c r="X90" s="191"/>
      <c r="Y90" s="191"/>
      <c r="Z90" s="191"/>
      <c r="AA90" s="191"/>
    </row>
    <row r="91" spans="1:28">
      <c r="A91" s="985">
        <f t="shared" si="3"/>
        <v>63</v>
      </c>
      <c r="B91" s="1016" t="s">
        <v>1090</v>
      </c>
      <c r="C91" s="1022">
        <v>11.63</v>
      </c>
      <c r="D91" s="1016"/>
      <c r="E91" s="1017">
        <f t="shared" si="1"/>
        <v>752.27999999999986</v>
      </c>
      <c r="F91" s="1018">
        <f>IF(E91="","",$G$27-E91)</f>
        <v>663.1600000000002</v>
      </c>
      <c r="G91" s="1018">
        <f t="shared" si="2"/>
        <v>674.79000000000019</v>
      </c>
      <c r="H91" s="1024"/>
      <c r="I91" s="1017">
        <f t="shared" si="4"/>
        <v>5.595798000000002</v>
      </c>
      <c r="J91" s="191"/>
      <c r="K91" s="191"/>
      <c r="L91" s="191"/>
      <c r="M91" s="191"/>
      <c r="N91" s="191"/>
      <c r="O91" s="191"/>
      <c r="P91" s="191"/>
      <c r="Q91" s="191"/>
      <c r="R91" s="191"/>
      <c r="S91" s="191"/>
      <c r="T91" s="191"/>
      <c r="U91" s="191"/>
      <c r="V91" s="191"/>
      <c r="W91" s="191"/>
      <c r="X91" s="191"/>
      <c r="Y91" s="191"/>
      <c r="Z91" s="191"/>
      <c r="AA91" s="191"/>
    </row>
    <row r="92" spans="1:28">
      <c r="A92" s="985">
        <f t="shared" si="3"/>
        <v>64</v>
      </c>
      <c r="B92" s="1016" t="s">
        <v>1090</v>
      </c>
      <c r="C92" s="1022">
        <v>11.63</v>
      </c>
      <c r="D92" s="1016"/>
      <c r="E92" s="1017">
        <f>IF(C92="","",IF(D92="O",E91,E91+C92))</f>
        <v>763.90999999999985</v>
      </c>
      <c r="F92" s="1018">
        <f>IF(E92="","",$G$27-E92)</f>
        <v>651.5300000000002</v>
      </c>
      <c r="G92" s="1018">
        <f t="shared" ref="G92:G138" si="5">IF(E92="","",$G$27-E91)</f>
        <v>663.1600000000002</v>
      </c>
      <c r="H92" s="1024"/>
      <c r="I92" s="1017">
        <f t="shared" si="4"/>
        <v>5.6865120000000022</v>
      </c>
      <c r="J92" s="191"/>
      <c r="K92" s="191"/>
      <c r="L92" s="191"/>
      <c r="M92" s="191"/>
      <c r="N92" s="191"/>
      <c r="O92" s="191"/>
      <c r="P92" s="191"/>
      <c r="Q92" s="191"/>
      <c r="R92" s="191"/>
      <c r="S92" s="191"/>
      <c r="T92" s="191"/>
      <c r="U92" s="191"/>
      <c r="V92" s="191"/>
      <c r="W92" s="191"/>
      <c r="X92" s="191"/>
      <c r="Y92" s="191"/>
      <c r="Z92" s="191"/>
      <c r="AA92" s="191"/>
    </row>
    <row r="93" spans="1:28">
      <c r="A93" s="985">
        <f t="shared" si="3"/>
        <v>65</v>
      </c>
      <c r="B93" s="1016" t="s">
        <v>1090</v>
      </c>
      <c r="C93" s="1022">
        <v>11.63</v>
      </c>
      <c r="D93" s="1016"/>
      <c r="E93" s="1017">
        <f>IF(C93="","",IF(D93="O",E92,E92+C93))</f>
        <v>775.53999999999985</v>
      </c>
      <c r="F93" s="1018">
        <f>IF(E93="","",$G$27-E93)</f>
        <v>639.9000000000002</v>
      </c>
      <c r="G93" s="1018">
        <f t="shared" si="5"/>
        <v>651.5300000000002</v>
      </c>
      <c r="H93" s="1024"/>
      <c r="I93" s="1017">
        <f t="shared" si="4"/>
        <v>5.7772260000000024</v>
      </c>
      <c r="J93" s="191"/>
      <c r="K93" s="191"/>
      <c r="L93" s="191"/>
      <c r="M93" s="191"/>
      <c r="N93" s="191"/>
      <c r="O93" s="191"/>
      <c r="P93" s="191"/>
      <c r="Q93" s="191"/>
      <c r="R93" s="191"/>
      <c r="S93" s="191"/>
      <c r="T93" s="191"/>
      <c r="U93" s="191"/>
      <c r="V93" s="191"/>
      <c r="W93" s="191"/>
      <c r="X93" s="191"/>
      <c r="Y93" s="191"/>
      <c r="Z93" s="191"/>
      <c r="AA93" s="191"/>
    </row>
    <row r="94" spans="1:28">
      <c r="A94" s="985">
        <f t="shared" ref="A94:A148" si="6">A93+1</f>
        <v>66</v>
      </c>
      <c r="B94" s="1016" t="s">
        <v>1090</v>
      </c>
      <c r="C94" s="1022">
        <v>11.63</v>
      </c>
      <c r="D94" s="1016"/>
      <c r="E94" s="1017">
        <f>IF(C94="","",IF(D94="O",E93,E93+C94))</f>
        <v>787.16999999999985</v>
      </c>
      <c r="F94" s="1018">
        <f>IF(E94="","",$G$27-E94)</f>
        <v>628.27000000000021</v>
      </c>
      <c r="G94" s="1018">
        <f t="shared" si="5"/>
        <v>639.9000000000002</v>
      </c>
      <c r="H94" s="1024"/>
      <c r="I94" s="1017">
        <f t="shared" si="4"/>
        <v>5.8679400000000026</v>
      </c>
      <c r="J94" s="191"/>
      <c r="K94" s="191"/>
      <c r="L94" s="191"/>
      <c r="M94" s="191"/>
      <c r="N94" s="191"/>
      <c r="O94" s="191"/>
      <c r="P94" s="191"/>
      <c r="Q94" s="191"/>
      <c r="R94" s="191"/>
      <c r="S94" s="191"/>
      <c r="T94" s="191"/>
      <c r="U94" s="191"/>
      <c r="V94" s="191"/>
      <c r="W94" s="191"/>
      <c r="X94" s="191"/>
      <c r="Y94" s="191"/>
      <c r="Z94" s="191"/>
      <c r="AA94" s="191"/>
    </row>
    <row r="95" spans="1:28">
      <c r="A95" s="985">
        <f t="shared" si="6"/>
        <v>67</v>
      </c>
      <c r="B95" s="1016" t="s">
        <v>1090</v>
      </c>
      <c r="C95" s="1022">
        <v>11.63</v>
      </c>
      <c r="D95" s="1016"/>
      <c r="E95" s="1017">
        <f t="shared" ref="E95:E138" si="7">IF(C95="","",IF(D95="O",E94,E94+C95))</f>
        <v>798.79999999999984</v>
      </c>
      <c r="F95" s="1018">
        <f t="shared" ref="F95:F138" si="8">IF(E95="","",$G$27-E95)</f>
        <v>616.64000000000021</v>
      </c>
      <c r="G95" s="1018">
        <f t="shared" si="5"/>
        <v>628.27000000000021</v>
      </c>
      <c r="H95" s="1024"/>
      <c r="I95" s="1017">
        <f t="shared" ref="I95:I138" si="9">IF(C95="","",IF(D95="O",I94,$C$12*C95+I94))</f>
        <v>5.9586540000000028</v>
      </c>
      <c r="J95" s="191"/>
      <c r="K95" s="191"/>
      <c r="L95" s="191"/>
      <c r="M95" s="191"/>
      <c r="N95" s="191"/>
      <c r="O95" s="191"/>
      <c r="P95" s="191"/>
      <c r="Q95" s="191"/>
      <c r="R95" s="191"/>
      <c r="S95" s="191"/>
      <c r="T95" s="191"/>
      <c r="U95" s="191"/>
      <c r="V95" s="191"/>
      <c r="W95" s="191"/>
      <c r="X95" s="191"/>
      <c r="Y95" s="191"/>
      <c r="Z95" s="191"/>
      <c r="AA95" s="191"/>
      <c r="AB95" s="191"/>
    </row>
    <row r="96" spans="1:28">
      <c r="A96" s="985">
        <f t="shared" si="6"/>
        <v>68</v>
      </c>
      <c r="B96" s="1016" t="s">
        <v>1090</v>
      </c>
      <c r="C96" s="1022">
        <v>11.63</v>
      </c>
      <c r="D96" s="1016"/>
      <c r="E96" s="1017">
        <f t="shared" si="7"/>
        <v>810.42999999999984</v>
      </c>
      <c r="F96" s="1018">
        <f t="shared" si="8"/>
        <v>605.01000000000022</v>
      </c>
      <c r="G96" s="1018">
        <f t="shared" si="5"/>
        <v>616.64000000000021</v>
      </c>
      <c r="H96" s="1024"/>
      <c r="I96" s="1017">
        <f t="shared" si="9"/>
        <v>6.049368000000003</v>
      </c>
      <c r="J96"/>
      <c r="K96" s="191"/>
      <c r="L96" s="191"/>
      <c r="M96" s="191"/>
      <c r="N96" s="191"/>
      <c r="O96" s="191"/>
      <c r="P96" s="191"/>
      <c r="Q96" s="191"/>
      <c r="R96" s="191"/>
      <c r="S96" s="191"/>
      <c r="T96" s="191"/>
      <c r="U96" s="191"/>
      <c r="V96" s="191"/>
      <c r="W96" s="191"/>
      <c r="X96" s="191"/>
      <c r="Y96" s="191"/>
      <c r="Z96" s="191"/>
      <c r="AA96" s="191"/>
      <c r="AB96" s="191"/>
    </row>
    <row r="97" spans="1:28">
      <c r="A97" s="985">
        <f t="shared" si="6"/>
        <v>69</v>
      </c>
      <c r="B97" s="1016" t="s">
        <v>1090</v>
      </c>
      <c r="C97" s="1022">
        <v>11.59</v>
      </c>
      <c r="D97" s="1016"/>
      <c r="E97" s="1017">
        <f t="shared" si="7"/>
        <v>822.01999999999987</v>
      </c>
      <c r="F97" s="1018">
        <f t="shared" si="8"/>
        <v>593.42000000000019</v>
      </c>
      <c r="G97" s="1018">
        <f t="shared" si="5"/>
        <v>605.01000000000022</v>
      </c>
      <c r="H97" s="1024"/>
      <c r="I97" s="1017">
        <f t="shared" si="9"/>
        <v>6.1397700000000031</v>
      </c>
      <c r="J97" s="228"/>
      <c r="K97" s="191"/>
      <c r="L97" s="191"/>
      <c r="M97" s="191"/>
      <c r="N97" s="191"/>
      <c r="O97" s="191"/>
      <c r="P97" s="191"/>
      <c r="Q97" s="191"/>
      <c r="R97" s="191"/>
      <c r="S97" s="191"/>
      <c r="T97" s="191"/>
      <c r="U97" s="191"/>
      <c r="V97" s="191"/>
      <c r="W97" s="191"/>
      <c r="X97" s="191"/>
      <c r="Y97" s="191"/>
      <c r="Z97" s="191"/>
      <c r="AA97" s="191"/>
      <c r="AB97" s="191"/>
    </row>
    <row r="98" spans="1:28">
      <c r="A98" s="985">
        <f t="shared" si="6"/>
        <v>70</v>
      </c>
      <c r="B98" s="1016" t="s">
        <v>1090</v>
      </c>
      <c r="C98" s="1022">
        <v>11.63</v>
      </c>
      <c r="D98" s="1016"/>
      <c r="E98" s="1017">
        <f t="shared" si="7"/>
        <v>833.64999999999986</v>
      </c>
      <c r="F98" s="1018">
        <f t="shared" si="8"/>
        <v>581.79000000000019</v>
      </c>
      <c r="G98" s="1018">
        <f t="shared" si="5"/>
        <v>593.42000000000019</v>
      </c>
      <c r="H98" s="1024"/>
      <c r="I98" s="1017">
        <f t="shared" si="9"/>
        <v>6.2304840000000032</v>
      </c>
      <c r="J98" s="228"/>
      <c r="K98" s="191"/>
      <c r="L98" s="191"/>
      <c r="M98" s="191"/>
      <c r="N98" s="191"/>
      <c r="O98" s="191"/>
      <c r="P98" s="191"/>
      <c r="Q98" s="191"/>
      <c r="R98" s="191"/>
      <c r="S98" s="191"/>
      <c r="T98" s="191"/>
      <c r="U98" s="191"/>
      <c r="V98" s="191"/>
      <c r="W98" s="191"/>
      <c r="X98" s="191"/>
      <c r="Y98" s="191"/>
      <c r="Z98" s="191"/>
      <c r="AA98" s="191"/>
      <c r="AB98" s="191"/>
    </row>
    <row r="99" spans="1:28">
      <c r="A99" s="985">
        <f t="shared" si="6"/>
        <v>71</v>
      </c>
      <c r="B99" s="1016" t="s">
        <v>1090</v>
      </c>
      <c r="C99" s="1022">
        <v>11.63</v>
      </c>
      <c r="D99" s="1016"/>
      <c r="E99" s="1017">
        <f t="shared" si="7"/>
        <v>845.27999999999986</v>
      </c>
      <c r="F99" s="1018">
        <f t="shared" si="8"/>
        <v>570.1600000000002</v>
      </c>
      <c r="G99" s="1018">
        <f t="shared" si="5"/>
        <v>581.79000000000019</v>
      </c>
      <c r="H99" s="1024"/>
      <c r="I99" s="1017">
        <f t="shared" si="9"/>
        <v>6.3211980000000034</v>
      </c>
      <c r="J99" s="228"/>
      <c r="K99" s="191"/>
      <c r="L99" s="191"/>
      <c r="M99" s="191"/>
      <c r="N99" s="191"/>
      <c r="O99" s="191"/>
      <c r="P99" s="191"/>
      <c r="Q99" s="191"/>
      <c r="R99" s="191"/>
      <c r="S99" s="191"/>
      <c r="T99" s="191"/>
      <c r="U99" s="191"/>
      <c r="V99" s="191"/>
      <c r="W99" s="191"/>
      <c r="X99" s="191"/>
      <c r="Y99" s="191"/>
      <c r="Z99" s="191"/>
      <c r="AA99" s="191"/>
      <c r="AB99" s="191"/>
    </row>
    <row r="100" spans="1:28">
      <c r="A100" s="985">
        <f t="shared" si="6"/>
        <v>72</v>
      </c>
      <c r="B100" s="1016" t="s">
        <v>1090</v>
      </c>
      <c r="C100" s="1022">
        <v>11.63</v>
      </c>
      <c r="D100" s="1016"/>
      <c r="E100" s="1017">
        <f t="shared" si="7"/>
        <v>856.90999999999985</v>
      </c>
      <c r="F100" s="1018">
        <f t="shared" si="8"/>
        <v>558.5300000000002</v>
      </c>
      <c r="G100" s="1018">
        <f t="shared" si="5"/>
        <v>570.1600000000002</v>
      </c>
      <c r="H100" s="1024"/>
      <c r="I100" s="1017">
        <f t="shared" si="9"/>
        <v>6.4119120000000036</v>
      </c>
      <c r="J100" s="228"/>
      <c r="K100" s="191"/>
      <c r="L100" s="191"/>
      <c r="M100" s="191"/>
      <c r="N100" s="191"/>
      <c r="O100" s="191"/>
      <c r="P100" s="191"/>
      <c r="Q100" s="191"/>
      <c r="R100" s="191"/>
      <c r="S100" s="191"/>
      <c r="T100" s="191"/>
      <c r="U100" s="191"/>
      <c r="V100" s="191"/>
      <c r="W100" s="191"/>
      <c r="X100" s="191"/>
      <c r="Y100" s="191"/>
      <c r="Z100" s="191"/>
      <c r="AA100" s="191"/>
      <c r="AB100" s="191"/>
    </row>
    <row r="101" spans="1:28">
      <c r="A101" s="985">
        <f t="shared" si="6"/>
        <v>73</v>
      </c>
      <c r="B101" s="1016" t="s">
        <v>1090</v>
      </c>
      <c r="C101" s="1022">
        <v>11.6</v>
      </c>
      <c r="D101" s="1016"/>
      <c r="E101" s="1017">
        <f t="shared" si="7"/>
        <v>868.50999999999988</v>
      </c>
      <c r="F101" s="1018">
        <f t="shared" si="8"/>
        <v>546.93000000000018</v>
      </c>
      <c r="G101" s="1018">
        <f t="shared" si="5"/>
        <v>558.5300000000002</v>
      </c>
      <c r="H101" s="1024"/>
      <c r="I101" s="1017">
        <f t="shared" si="9"/>
        <v>6.5023920000000039</v>
      </c>
      <c r="J101" s="228"/>
      <c r="K101" s="191"/>
      <c r="L101" s="191"/>
      <c r="M101" s="191"/>
      <c r="N101" s="191"/>
      <c r="O101" s="191"/>
      <c r="P101" s="191"/>
      <c r="Q101" s="191"/>
      <c r="R101" s="191"/>
      <c r="S101" s="191"/>
      <c r="T101" s="191"/>
      <c r="U101" s="191"/>
      <c r="V101" s="191"/>
      <c r="W101" s="191"/>
      <c r="X101" s="191"/>
      <c r="Y101" s="191"/>
      <c r="Z101" s="191"/>
      <c r="AA101" s="191"/>
      <c r="AB101" s="191"/>
    </row>
    <row r="102" spans="1:28">
      <c r="A102" s="985">
        <f t="shared" si="6"/>
        <v>74</v>
      </c>
      <c r="B102" s="1016" t="s">
        <v>1090</v>
      </c>
      <c r="C102" s="1022">
        <v>11.64</v>
      </c>
      <c r="D102" s="1016"/>
      <c r="E102" s="1017">
        <f t="shared" si="7"/>
        <v>880.14999999999986</v>
      </c>
      <c r="F102" s="1018">
        <f t="shared" si="8"/>
        <v>535.29000000000019</v>
      </c>
      <c r="G102" s="1018">
        <f t="shared" si="5"/>
        <v>546.93000000000018</v>
      </c>
      <c r="H102" s="1024"/>
      <c r="I102" s="1017">
        <f t="shared" si="9"/>
        <v>6.5931840000000044</v>
      </c>
      <c r="J102" s="228"/>
      <c r="K102" s="191"/>
      <c r="L102" s="191"/>
      <c r="M102" s="191"/>
      <c r="N102" s="191"/>
      <c r="O102" s="191"/>
      <c r="P102" s="191"/>
      <c r="Q102" s="191"/>
      <c r="R102" s="191"/>
      <c r="S102" s="191"/>
      <c r="T102" s="191"/>
      <c r="U102" s="191"/>
      <c r="V102" s="191"/>
      <c r="W102" s="191"/>
      <c r="X102" s="191"/>
      <c r="Y102" s="191"/>
      <c r="Z102" s="191"/>
      <c r="AA102" s="191"/>
      <c r="AB102" s="191"/>
    </row>
    <row r="103" spans="1:28">
      <c r="A103" s="985">
        <f t="shared" si="6"/>
        <v>75</v>
      </c>
      <c r="B103" s="1016" t="s">
        <v>1090</v>
      </c>
      <c r="C103" s="1022">
        <v>11.65</v>
      </c>
      <c r="D103" s="1016"/>
      <c r="E103" s="1017">
        <f t="shared" si="7"/>
        <v>891.79999999999984</v>
      </c>
      <c r="F103" s="1018">
        <f t="shared" si="8"/>
        <v>523.64000000000021</v>
      </c>
      <c r="G103" s="1018">
        <f t="shared" si="5"/>
        <v>535.29000000000019</v>
      </c>
      <c r="H103" s="1024"/>
      <c r="I103" s="1017">
        <f t="shared" si="9"/>
        <v>6.6840540000000042</v>
      </c>
      <c r="J103" s="228"/>
      <c r="K103" s="191"/>
      <c r="L103" s="191"/>
      <c r="M103" s="191"/>
      <c r="N103" s="191"/>
      <c r="O103" s="191"/>
      <c r="P103" s="191"/>
      <c r="Q103" s="191"/>
      <c r="R103" s="191"/>
      <c r="S103" s="191"/>
      <c r="T103" s="191"/>
      <c r="U103" s="191"/>
      <c r="V103" s="191"/>
      <c r="W103" s="191"/>
      <c r="X103" s="191"/>
      <c r="Y103" s="191"/>
      <c r="Z103" s="191"/>
      <c r="AA103" s="191"/>
      <c r="AB103" s="191"/>
    </row>
    <row r="104" spans="1:28">
      <c r="A104" s="985">
        <f t="shared" si="6"/>
        <v>76</v>
      </c>
      <c r="B104" s="1016" t="s">
        <v>1090</v>
      </c>
      <c r="C104" s="1022">
        <v>11.57</v>
      </c>
      <c r="D104" s="1016"/>
      <c r="E104" s="1017">
        <f t="shared" si="7"/>
        <v>903.36999999999989</v>
      </c>
      <c r="F104" s="1018">
        <f t="shared" si="8"/>
        <v>512.07000000000016</v>
      </c>
      <c r="G104" s="1018">
        <f t="shared" si="5"/>
        <v>523.64000000000021</v>
      </c>
      <c r="H104" s="1024"/>
      <c r="I104" s="1017">
        <f t="shared" si="9"/>
        <v>6.7743000000000038</v>
      </c>
      <c r="J104" s="228"/>
      <c r="K104" s="191"/>
      <c r="L104" s="191"/>
      <c r="M104" s="191"/>
      <c r="N104" s="191"/>
      <c r="O104" s="191"/>
      <c r="P104" s="191"/>
      <c r="Q104" s="191"/>
      <c r="R104" s="191"/>
      <c r="S104" s="191"/>
      <c r="T104" s="191"/>
      <c r="U104" s="191"/>
      <c r="V104" s="191"/>
      <c r="W104" s="191"/>
      <c r="X104" s="191"/>
      <c r="Y104" s="191"/>
      <c r="Z104" s="191"/>
      <c r="AA104" s="191"/>
      <c r="AB104" s="191"/>
    </row>
    <row r="105" spans="1:28">
      <c r="A105" s="985">
        <f t="shared" si="6"/>
        <v>77</v>
      </c>
      <c r="B105" s="1016" t="s">
        <v>1090</v>
      </c>
      <c r="C105" s="1022">
        <v>11.63</v>
      </c>
      <c r="D105" s="1016"/>
      <c r="E105" s="1017">
        <f t="shared" si="7"/>
        <v>914.99999999999989</v>
      </c>
      <c r="F105" s="1018">
        <f t="shared" si="8"/>
        <v>500.44000000000017</v>
      </c>
      <c r="G105" s="1018">
        <f t="shared" si="5"/>
        <v>512.07000000000016</v>
      </c>
      <c r="H105" s="1024"/>
      <c r="I105" s="1017">
        <f t="shared" si="9"/>
        <v>6.8650140000000039</v>
      </c>
      <c r="J105" s="228"/>
      <c r="K105" s="191"/>
      <c r="L105" s="191"/>
      <c r="M105" s="191"/>
      <c r="N105" s="191"/>
      <c r="O105" s="191"/>
      <c r="P105" s="191"/>
      <c r="Q105" s="191"/>
      <c r="R105" s="191"/>
      <c r="S105" s="191"/>
      <c r="T105" s="191"/>
      <c r="U105" s="191"/>
      <c r="V105" s="191"/>
      <c r="W105" s="191"/>
      <c r="X105" s="191"/>
      <c r="Y105" s="191"/>
      <c r="Z105" s="191"/>
      <c r="AA105" s="191"/>
      <c r="AB105" s="191"/>
    </row>
    <row r="106" spans="1:28">
      <c r="A106" s="985">
        <f t="shared" si="6"/>
        <v>78</v>
      </c>
      <c r="B106" s="1016" t="s">
        <v>1090</v>
      </c>
      <c r="C106" s="1022">
        <v>11.63</v>
      </c>
      <c r="D106" s="1016"/>
      <c r="E106" s="1017">
        <f t="shared" si="7"/>
        <v>926.62999999999988</v>
      </c>
      <c r="F106" s="1018">
        <f t="shared" si="8"/>
        <v>488.81000000000017</v>
      </c>
      <c r="G106" s="1018">
        <f t="shared" si="5"/>
        <v>500.44000000000017</v>
      </c>
      <c r="H106" s="1024"/>
      <c r="I106" s="1017">
        <f t="shared" si="9"/>
        <v>6.9557280000000041</v>
      </c>
      <c r="J106" s="228"/>
      <c r="K106" s="191"/>
      <c r="L106" s="191"/>
      <c r="M106" s="191"/>
      <c r="N106" s="191"/>
      <c r="O106" s="191"/>
      <c r="P106" s="191"/>
      <c r="Q106" s="191"/>
      <c r="R106" s="191"/>
      <c r="S106" s="191"/>
      <c r="T106" s="191"/>
      <c r="U106" s="191"/>
      <c r="V106" s="191"/>
      <c r="W106" s="191"/>
      <c r="X106" s="191"/>
      <c r="Y106" s="191"/>
      <c r="Z106" s="191"/>
      <c r="AA106" s="191"/>
      <c r="AB106" s="191"/>
    </row>
    <row r="107" spans="1:28">
      <c r="A107" s="985">
        <f t="shared" si="6"/>
        <v>79</v>
      </c>
      <c r="B107" s="1016" t="s">
        <v>1090</v>
      </c>
      <c r="C107" s="1022">
        <v>11.63</v>
      </c>
      <c r="D107" s="1016"/>
      <c r="E107" s="1017">
        <f t="shared" si="7"/>
        <v>938.25999999999988</v>
      </c>
      <c r="F107" s="1018">
        <f t="shared" si="8"/>
        <v>477.18000000000018</v>
      </c>
      <c r="G107" s="1018">
        <f t="shared" si="5"/>
        <v>488.81000000000017</v>
      </c>
      <c r="H107" s="1024"/>
      <c r="I107" s="1017">
        <f t="shared" si="9"/>
        <v>7.0464420000000043</v>
      </c>
      <c r="J107" s="228"/>
      <c r="K107" s="191"/>
      <c r="L107" s="191"/>
      <c r="M107" s="191"/>
      <c r="N107" s="191"/>
      <c r="O107" s="191"/>
      <c r="P107" s="191"/>
      <c r="Q107" s="191"/>
      <c r="R107" s="191"/>
      <c r="S107" s="191"/>
      <c r="T107" s="191"/>
      <c r="U107" s="191"/>
      <c r="V107" s="191"/>
      <c r="W107" s="191"/>
      <c r="X107" s="191"/>
      <c r="Y107" s="191"/>
      <c r="Z107" s="191"/>
      <c r="AA107" s="191"/>
      <c r="AB107" s="191"/>
    </row>
    <row r="108" spans="1:28">
      <c r="A108" s="985">
        <f t="shared" si="6"/>
        <v>80</v>
      </c>
      <c r="B108" s="1016" t="s">
        <v>1090</v>
      </c>
      <c r="C108" s="1022">
        <v>11.63</v>
      </c>
      <c r="D108" s="1016"/>
      <c r="E108" s="1017">
        <f t="shared" si="7"/>
        <v>949.88999999999987</v>
      </c>
      <c r="F108" s="1018">
        <f t="shared" si="8"/>
        <v>465.55000000000018</v>
      </c>
      <c r="G108" s="1018">
        <f t="shared" si="5"/>
        <v>477.18000000000018</v>
      </c>
      <c r="H108" s="1024"/>
      <c r="I108" s="1017">
        <f t="shared" si="9"/>
        <v>7.1371560000000045</v>
      </c>
      <c r="J108" s="228"/>
      <c r="K108" s="191"/>
      <c r="L108" s="191"/>
      <c r="M108" s="191"/>
      <c r="N108" s="191"/>
      <c r="O108" s="191"/>
      <c r="P108" s="191"/>
      <c r="Q108" s="191"/>
      <c r="R108" s="191"/>
      <c r="S108" s="191"/>
      <c r="T108" s="191"/>
      <c r="U108" s="191"/>
      <c r="V108" s="191"/>
      <c r="W108" s="191"/>
      <c r="X108" s="191"/>
      <c r="Y108" s="191"/>
      <c r="Z108" s="191"/>
      <c r="AA108" s="191"/>
      <c r="AB108" s="191"/>
    </row>
    <row r="109" spans="1:28">
      <c r="A109" s="985">
        <f t="shared" si="6"/>
        <v>81</v>
      </c>
      <c r="B109" s="1016" t="s">
        <v>1090</v>
      </c>
      <c r="C109" s="1022">
        <v>11.63</v>
      </c>
      <c r="D109" s="1016"/>
      <c r="E109" s="1017">
        <f t="shared" si="7"/>
        <v>961.51999999999987</v>
      </c>
      <c r="F109" s="1018">
        <f t="shared" si="8"/>
        <v>453.92000000000019</v>
      </c>
      <c r="G109" s="1018">
        <f t="shared" si="5"/>
        <v>465.55000000000018</v>
      </c>
      <c r="H109" s="1024"/>
      <c r="I109" s="1017">
        <f t="shared" si="9"/>
        <v>7.2278700000000047</v>
      </c>
      <c r="J109" s="228"/>
      <c r="K109" s="191"/>
      <c r="L109" s="191"/>
      <c r="M109" s="191"/>
      <c r="N109" s="191"/>
      <c r="O109" s="191"/>
      <c r="P109" s="191"/>
      <c r="Q109" s="191"/>
      <c r="R109" s="191"/>
      <c r="S109" s="191"/>
      <c r="T109" s="191"/>
      <c r="U109" s="191"/>
      <c r="V109" s="191"/>
      <c r="W109" s="191"/>
      <c r="X109" s="191"/>
      <c r="Y109" s="191"/>
      <c r="Z109" s="191"/>
      <c r="AA109" s="191"/>
      <c r="AB109" s="191"/>
    </row>
    <row r="110" spans="1:28">
      <c r="A110" s="985">
        <f t="shared" si="6"/>
        <v>82</v>
      </c>
      <c r="B110" s="1016" t="s">
        <v>1090</v>
      </c>
      <c r="C110" s="1022">
        <v>11.57</v>
      </c>
      <c r="D110" s="1016"/>
      <c r="E110" s="1017">
        <f t="shared" si="7"/>
        <v>973.08999999999992</v>
      </c>
      <c r="F110" s="1018">
        <f t="shared" si="8"/>
        <v>442.35000000000014</v>
      </c>
      <c r="G110" s="1018">
        <f t="shared" si="5"/>
        <v>453.92000000000019</v>
      </c>
      <c r="H110" s="1024"/>
      <c r="I110" s="1017">
        <f t="shared" si="9"/>
        <v>7.3181160000000043</v>
      </c>
      <c r="J110" s="228"/>
      <c r="K110" s="191"/>
      <c r="L110" s="191"/>
      <c r="M110" s="191"/>
      <c r="N110" s="191"/>
      <c r="O110" s="191"/>
      <c r="P110" s="191"/>
      <c r="Q110" s="191"/>
      <c r="R110" s="191"/>
      <c r="S110" s="191"/>
      <c r="T110" s="191"/>
      <c r="U110" s="191"/>
      <c r="V110" s="191"/>
      <c r="W110" s="191"/>
      <c r="X110" s="191"/>
      <c r="Y110" s="191"/>
      <c r="Z110" s="191"/>
      <c r="AA110" s="191"/>
      <c r="AB110" s="191"/>
    </row>
    <row r="111" spans="1:28">
      <c r="A111" s="985">
        <f t="shared" si="6"/>
        <v>83</v>
      </c>
      <c r="B111" s="1016" t="s">
        <v>1090</v>
      </c>
      <c r="C111" s="1022">
        <v>11.64</v>
      </c>
      <c r="D111" s="1016"/>
      <c r="E111" s="1017">
        <f t="shared" si="7"/>
        <v>984.7299999999999</v>
      </c>
      <c r="F111" s="1018">
        <f t="shared" si="8"/>
        <v>430.71000000000015</v>
      </c>
      <c r="G111" s="1018">
        <f t="shared" si="5"/>
        <v>442.35000000000014</v>
      </c>
      <c r="H111" s="1024"/>
      <c r="I111" s="1017">
        <f t="shared" si="9"/>
        <v>7.4089080000000047</v>
      </c>
      <c r="J111" s="228"/>
      <c r="K111" s="191"/>
      <c r="L111" s="191"/>
      <c r="M111" s="191"/>
      <c r="N111" s="191"/>
      <c r="O111" s="191"/>
      <c r="P111" s="191"/>
      <c r="Q111" s="191"/>
      <c r="R111" s="191"/>
      <c r="S111" s="191"/>
      <c r="T111" s="191"/>
      <c r="U111" s="191"/>
      <c r="V111" s="191"/>
      <c r="W111" s="191"/>
      <c r="X111" s="191"/>
      <c r="Y111" s="191"/>
      <c r="Z111" s="191"/>
      <c r="AA111" s="191"/>
      <c r="AB111" s="191"/>
    </row>
    <row r="112" spans="1:28">
      <c r="A112" s="985">
        <f t="shared" si="6"/>
        <v>84</v>
      </c>
      <c r="B112" s="1016" t="s">
        <v>1090</v>
      </c>
      <c r="C112" s="1022">
        <v>11.64</v>
      </c>
      <c r="D112" s="1016"/>
      <c r="E112" s="1017">
        <f t="shared" si="7"/>
        <v>996.36999999999989</v>
      </c>
      <c r="F112" s="1018">
        <f t="shared" si="8"/>
        <v>419.07000000000016</v>
      </c>
      <c r="G112" s="1018">
        <f t="shared" si="5"/>
        <v>430.71000000000015</v>
      </c>
      <c r="H112" s="1024"/>
      <c r="I112" s="1017">
        <f t="shared" si="9"/>
        <v>7.4997000000000051</v>
      </c>
      <c r="J112" s="228"/>
      <c r="K112" s="191"/>
      <c r="L112" s="191"/>
      <c r="M112" s="191"/>
      <c r="N112" s="191"/>
      <c r="O112" s="191"/>
      <c r="P112" s="191"/>
      <c r="Q112" s="191"/>
      <c r="R112" s="191"/>
      <c r="S112" s="191"/>
      <c r="T112" s="191"/>
      <c r="U112" s="191"/>
      <c r="V112" s="191"/>
      <c r="W112" s="191"/>
      <c r="X112" s="191"/>
      <c r="Y112" s="191"/>
      <c r="Z112" s="191"/>
      <c r="AA112" s="191"/>
      <c r="AB112" s="191"/>
    </row>
    <row r="113" spans="1:28">
      <c r="A113" s="985">
        <f t="shared" si="6"/>
        <v>85</v>
      </c>
      <c r="B113" s="1016" t="s">
        <v>1090</v>
      </c>
      <c r="C113" s="1022">
        <v>11.63</v>
      </c>
      <c r="D113" s="1016"/>
      <c r="E113" s="1017">
        <f t="shared" si="7"/>
        <v>1007.9999999999999</v>
      </c>
      <c r="F113" s="1018">
        <f t="shared" si="8"/>
        <v>407.44000000000017</v>
      </c>
      <c r="G113" s="1018">
        <f t="shared" si="5"/>
        <v>419.07000000000016</v>
      </c>
      <c r="H113" s="1024"/>
      <c r="I113" s="1017">
        <f t="shared" si="9"/>
        <v>7.5904140000000053</v>
      </c>
      <c r="J113" s="228"/>
      <c r="K113" s="191"/>
      <c r="L113" s="191"/>
      <c r="M113" s="191"/>
      <c r="N113" s="191"/>
      <c r="O113" s="191"/>
      <c r="P113" s="191"/>
      <c r="Q113" s="191"/>
      <c r="R113" s="191"/>
      <c r="S113" s="191"/>
      <c r="T113" s="191"/>
      <c r="U113" s="191"/>
      <c r="V113" s="191"/>
      <c r="W113" s="191"/>
      <c r="X113" s="191"/>
      <c r="Y113" s="191"/>
      <c r="Z113" s="191"/>
      <c r="AA113" s="191"/>
      <c r="AB113" s="191"/>
    </row>
    <row r="114" spans="1:28">
      <c r="A114" s="985">
        <f t="shared" si="6"/>
        <v>86</v>
      </c>
      <c r="B114" s="1016" t="s">
        <v>1090</v>
      </c>
      <c r="C114" s="1022">
        <v>11.62</v>
      </c>
      <c r="D114" s="1016"/>
      <c r="E114" s="1017">
        <f t="shared" si="7"/>
        <v>1019.6199999999999</v>
      </c>
      <c r="F114" s="1018">
        <f t="shared" si="8"/>
        <v>395.82000000000016</v>
      </c>
      <c r="G114" s="1018">
        <f t="shared" si="5"/>
        <v>407.44000000000017</v>
      </c>
      <c r="H114" s="1024"/>
      <c r="I114" s="1017">
        <f t="shared" si="9"/>
        <v>7.6810500000000053</v>
      </c>
      <c r="J114" s="228"/>
      <c r="K114" s="191"/>
      <c r="L114" s="191"/>
      <c r="M114" s="191"/>
      <c r="N114" s="191"/>
      <c r="O114" s="191"/>
      <c r="P114" s="191"/>
      <c r="Q114" s="191"/>
      <c r="R114" s="191"/>
      <c r="S114" s="191"/>
      <c r="T114" s="191"/>
      <c r="U114" s="191"/>
      <c r="V114" s="191"/>
      <c r="W114" s="191"/>
      <c r="X114" s="191"/>
      <c r="Y114" s="191"/>
      <c r="Z114" s="191"/>
      <c r="AA114" s="191"/>
      <c r="AB114" s="191"/>
    </row>
    <row r="115" spans="1:28">
      <c r="A115" s="985">
        <f t="shared" si="6"/>
        <v>87</v>
      </c>
      <c r="B115" s="1016" t="s">
        <v>1090</v>
      </c>
      <c r="C115" s="1022">
        <v>11.6</v>
      </c>
      <c r="D115" s="1016"/>
      <c r="E115" s="1017">
        <f t="shared" si="7"/>
        <v>1031.2199999999998</v>
      </c>
      <c r="F115" s="1018">
        <f t="shared" si="8"/>
        <v>384.22000000000025</v>
      </c>
      <c r="G115" s="1018">
        <f t="shared" si="5"/>
        <v>395.82000000000016</v>
      </c>
      <c r="H115" s="1024"/>
      <c r="I115" s="1017">
        <f t="shared" si="9"/>
        <v>7.7715300000000056</v>
      </c>
      <c r="J115" s="228"/>
      <c r="K115" s="191"/>
      <c r="L115" s="191"/>
      <c r="M115" s="191"/>
      <c r="N115" s="191"/>
      <c r="O115" s="191"/>
      <c r="P115" s="191"/>
      <c r="Q115" s="191"/>
      <c r="R115" s="191"/>
      <c r="S115" s="191"/>
      <c r="T115" s="191"/>
      <c r="U115" s="191"/>
      <c r="V115" s="191"/>
      <c r="W115" s="191"/>
      <c r="X115" s="191"/>
      <c r="Y115" s="191"/>
      <c r="Z115" s="191"/>
      <c r="AA115" s="191"/>
      <c r="AB115" s="191"/>
    </row>
    <row r="116" spans="1:28">
      <c r="A116" s="985">
        <f t="shared" si="6"/>
        <v>88</v>
      </c>
      <c r="B116" s="1016" t="s">
        <v>1090</v>
      </c>
      <c r="C116" s="1022">
        <v>11.64</v>
      </c>
      <c r="D116" s="1016"/>
      <c r="E116" s="1017">
        <f t="shared" si="7"/>
        <v>1042.8599999999999</v>
      </c>
      <c r="F116" s="1018">
        <f t="shared" si="8"/>
        <v>372.58000000000015</v>
      </c>
      <c r="G116" s="1018">
        <f t="shared" si="5"/>
        <v>384.22000000000025</v>
      </c>
      <c r="H116" s="1024"/>
      <c r="I116" s="1017">
        <f t="shared" si="9"/>
        <v>7.862322000000006</v>
      </c>
      <c r="J116" s="228"/>
      <c r="K116" s="191"/>
      <c r="L116" s="191"/>
      <c r="M116" s="191"/>
      <c r="N116" s="191"/>
      <c r="O116" s="191"/>
      <c r="P116" s="191"/>
      <c r="Q116" s="191"/>
      <c r="R116" s="191"/>
      <c r="S116" s="191"/>
      <c r="T116" s="191"/>
      <c r="U116" s="191"/>
      <c r="V116" s="191"/>
      <c r="W116" s="191"/>
      <c r="X116" s="191"/>
      <c r="Y116" s="191"/>
      <c r="Z116" s="191"/>
      <c r="AA116" s="191"/>
      <c r="AB116" s="191"/>
    </row>
    <row r="117" spans="1:28">
      <c r="A117" s="985">
        <f t="shared" si="6"/>
        <v>89</v>
      </c>
      <c r="B117" s="1016" t="s">
        <v>1090</v>
      </c>
      <c r="C117" s="1022">
        <v>11.61</v>
      </c>
      <c r="D117" s="1016"/>
      <c r="E117" s="1017">
        <f t="shared" si="7"/>
        <v>1054.4699999999998</v>
      </c>
      <c r="F117" s="1018">
        <f t="shared" si="8"/>
        <v>360.97000000000025</v>
      </c>
      <c r="G117" s="1018">
        <f t="shared" si="5"/>
        <v>372.58000000000015</v>
      </c>
      <c r="H117" s="1024"/>
      <c r="I117" s="1017">
        <f t="shared" si="9"/>
        <v>7.9528800000000057</v>
      </c>
      <c r="J117" s="228"/>
      <c r="K117" s="191"/>
      <c r="L117" s="191"/>
      <c r="M117" s="191"/>
      <c r="N117" s="191"/>
      <c r="O117" s="191"/>
      <c r="P117" s="191"/>
      <c r="Q117" s="191"/>
      <c r="R117" s="191"/>
      <c r="S117" s="191"/>
      <c r="T117" s="191"/>
      <c r="U117" s="191"/>
      <c r="V117" s="191"/>
      <c r="W117" s="191"/>
      <c r="X117" s="191"/>
      <c r="Y117" s="191"/>
      <c r="Z117" s="191"/>
      <c r="AA117" s="191"/>
      <c r="AB117" s="191"/>
    </row>
    <row r="118" spans="1:28">
      <c r="A118" s="985">
        <f t="shared" si="6"/>
        <v>90</v>
      </c>
      <c r="B118" s="1016" t="s">
        <v>1090</v>
      </c>
      <c r="C118" s="1022">
        <v>11.65</v>
      </c>
      <c r="D118" s="1016"/>
      <c r="E118" s="1017">
        <f t="shared" si="7"/>
        <v>1066.1199999999999</v>
      </c>
      <c r="F118" s="1018">
        <f t="shared" si="8"/>
        <v>349.32000000000016</v>
      </c>
      <c r="G118" s="1018">
        <f t="shared" si="5"/>
        <v>360.97000000000025</v>
      </c>
      <c r="H118" s="1024"/>
      <c r="I118" s="1017">
        <f t="shared" si="9"/>
        <v>8.0437500000000064</v>
      </c>
      <c r="J118" s="228"/>
      <c r="K118" s="191"/>
      <c r="L118" s="191"/>
      <c r="M118" s="191"/>
      <c r="N118" s="191"/>
      <c r="O118" s="191"/>
      <c r="P118" s="191"/>
      <c r="Q118" s="191"/>
      <c r="R118" s="191"/>
      <c r="S118" s="191"/>
      <c r="T118" s="191"/>
      <c r="U118" s="191"/>
      <c r="V118" s="191"/>
      <c r="W118" s="191"/>
      <c r="X118" s="191"/>
      <c r="Y118" s="191"/>
      <c r="Z118" s="191"/>
      <c r="AA118" s="191"/>
      <c r="AB118" s="191"/>
    </row>
    <row r="119" spans="1:28">
      <c r="A119" s="985">
        <f t="shared" si="6"/>
        <v>91</v>
      </c>
      <c r="B119" s="1016" t="s">
        <v>1090</v>
      </c>
      <c r="C119" s="1022">
        <v>11.65</v>
      </c>
      <c r="D119" s="1016"/>
      <c r="E119" s="1017">
        <f t="shared" si="7"/>
        <v>1077.77</v>
      </c>
      <c r="F119" s="1018">
        <f t="shared" si="8"/>
        <v>337.67000000000007</v>
      </c>
      <c r="G119" s="1018">
        <f t="shared" si="5"/>
        <v>349.32000000000016</v>
      </c>
      <c r="H119" s="1024"/>
      <c r="I119" s="1017">
        <f t="shared" si="9"/>
        <v>8.1346200000000071</v>
      </c>
      <c r="J119" s="228"/>
      <c r="K119" s="191"/>
      <c r="L119" s="191"/>
      <c r="M119" s="191"/>
      <c r="N119" s="191"/>
      <c r="O119" s="191"/>
      <c r="P119" s="191"/>
      <c r="Q119" s="191"/>
      <c r="R119" s="191"/>
      <c r="S119" s="191"/>
      <c r="T119" s="191"/>
      <c r="U119" s="191"/>
      <c r="V119" s="191"/>
      <c r="W119" s="191"/>
      <c r="X119" s="191"/>
      <c r="Y119" s="191"/>
      <c r="Z119" s="191"/>
      <c r="AA119" s="191"/>
      <c r="AB119" s="191"/>
    </row>
    <row r="120" spans="1:28">
      <c r="A120" s="985">
        <f t="shared" si="6"/>
        <v>92</v>
      </c>
      <c r="B120" s="1016" t="s">
        <v>1090</v>
      </c>
      <c r="C120" s="1022">
        <v>11.63</v>
      </c>
      <c r="D120" s="1016"/>
      <c r="E120" s="1017">
        <f t="shared" si="7"/>
        <v>1089.4000000000001</v>
      </c>
      <c r="F120" s="1018">
        <f t="shared" si="8"/>
        <v>326.03999999999996</v>
      </c>
      <c r="G120" s="1018">
        <f t="shared" si="5"/>
        <v>337.67000000000007</v>
      </c>
      <c r="H120" s="1024"/>
      <c r="I120" s="1017">
        <f t="shared" si="9"/>
        <v>8.2253340000000073</v>
      </c>
      <c r="J120" s="228"/>
      <c r="K120" s="191"/>
      <c r="L120" s="191"/>
      <c r="M120" s="191"/>
      <c r="N120" s="191"/>
      <c r="O120" s="191"/>
      <c r="P120" s="191"/>
      <c r="Q120" s="191"/>
      <c r="R120" s="191"/>
      <c r="S120" s="191"/>
      <c r="T120" s="191"/>
      <c r="U120" s="191"/>
      <c r="V120" s="191"/>
      <c r="W120" s="191"/>
      <c r="X120" s="191"/>
      <c r="Y120" s="191"/>
      <c r="Z120" s="191"/>
      <c r="AA120" s="191"/>
      <c r="AB120" s="191"/>
    </row>
    <row r="121" spans="1:28">
      <c r="A121" s="985">
        <f t="shared" si="6"/>
        <v>93</v>
      </c>
      <c r="B121" s="1016" t="s">
        <v>1090</v>
      </c>
      <c r="C121" s="1022">
        <v>11.63</v>
      </c>
      <c r="D121" s="1016"/>
      <c r="E121" s="1017">
        <f t="shared" si="7"/>
        <v>1101.0300000000002</v>
      </c>
      <c r="F121" s="1018">
        <f t="shared" si="8"/>
        <v>314.40999999999985</v>
      </c>
      <c r="G121" s="1018">
        <f t="shared" si="5"/>
        <v>326.03999999999996</v>
      </c>
      <c r="H121" s="1024"/>
      <c r="I121" s="1017">
        <f t="shared" si="9"/>
        <v>8.3160480000000074</v>
      </c>
      <c r="J121" s="228"/>
      <c r="K121" s="191"/>
      <c r="L121" s="191"/>
      <c r="M121" s="191"/>
      <c r="N121" s="191"/>
      <c r="O121" s="191"/>
      <c r="P121" s="191"/>
      <c r="Q121" s="191"/>
      <c r="R121" s="191"/>
      <c r="S121" s="191"/>
      <c r="T121" s="191"/>
      <c r="U121" s="191"/>
      <c r="V121" s="191"/>
      <c r="W121" s="191"/>
      <c r="X121" s="191"/>
      <c r="Y121" s="191"/>
      <c r="Z121" s="191"/>
      <c r="AA121" s="191"/>
      <c r="AB121" s="191"/>
    </row>
    <row r="122" spans="1:28">
      <c r="A122" s="985">
        <f t="shared" si="6"/>
        <v>94</v>
      </c>
      <c r="B122" s="1016" t="s">
        <v>1090</v>
      </c>
      <c r="C122" s="1022">
        <v>11.55</v>
      </c>
      <c r="D122" s="1016"/>
      <c r="E122" s="1017">
        <f t="shared" si="7"/>
        <v>1112.5800000000002</v>
      </c>
      <c r="F122" s="1018">
        <f t="shared" si="8"/>
        <v>302.8599999999999</v>
      </c>
      <c r="G122" s="1018">
        <f t="shared" si="5"/>
        <v>314.40999999999985</v>
      </c>
      <c r="H122" s="1024"/>
      <c r="I122" s="1017">
        <f t="shared" si="9"/>
        <v>8.4061380000000074</v>
      </c>
      <c r="J122" s="228"/>
      <c r="K122" s="191"/>
      <c r="L122" s="191"/>
      <c r="M122" s="191"/>
      <c r="N122" s="191"/>
      <c r="O122" s="191"/>
      <c r="P122" s="191"/>
      <c r="Q122" s="191"/>
      <c r="R122" s="191"/>
      <c r="S122" s="191"/>
      <c r="T122" s="191"/>
      <c r="U122" s="191"/>
      <c r="V122" s="191"/>
      <c r="W122" s="191"/>
      <c r="X122" s="191"/>
      <c r="Y122" s="191"/>
      <c r="Z122" s="191"/>
      <c r="AA122" s="191"/>
      <c r="AB122" s="191"/>
    </row>
    <row r="123" spans="1:28">
      <c r="A123" s="985">
        <f t="shared" si="6"/>
        <v>95</v>
      </c>
      <c r="B123" s="1016" t="s">
        <v>1090</v>
      </c>
      <c r="C123" s="1022">
        <v>11.6</v>
      </c>
      <c r="D123" s="1016"/>
      <c r="E123" s="1017">
        <f t="shared" si="7"/>
        <v>1124.18</v>
      </c>
      <c r="F123" s="1018">
        <f t="shared" si="8"/>
        <v>291.26</v>
      </c>
      <c r="G123" s="1018">
        <f t="shared" si="5"/>
        <v>302.8599999999999</v>
      </c>
      <c r="H123" s="1024"/>
      <c r="I123" s="1017">
        <f t="shared" si="9"/>
        <v>8.4966180000000069</v>
      </c>
      <c r="J123" s="228"/>
      <c r="K123" s="191"/>
      <c r="L123" s="191"/>
      <c r="M123" s="191"/>
      <c r="N123" s="191"/>
      <c r="O123" s="191"/>
      <c r="P123" s="191"/>
      <c r="Q123" s="191"/>
      <c r="R123" s="191"/>
      <c r="S123" s="191"/>
      <c r="T123" s="191"/>
      <c r="U123" s="191"/>
      <c r="V123" s="191"/>
      <c r="W123" s="191"/>
      <c r="X123" s="191"/>
      <c r="Y123" s="191"/>
      <c r="Z123" s="191"/>
      <c r="AA123" s="191"/>
      <c r="AB123" s="191"/>
    </row>
    <row r="124" spans="1:28">
      <c r="A124" s="985">
        <f t="shared" si="6"/>
        <v>96</v>
      </c>
      <c r="B124" s="1016" t="s">
        <v>1090</v>
      </c>
      <c r="C124" s="1022">
        <v>11.59</v>
      </c>
      <c r="D124" s="1016"/>
      <c r="E124" s="1017">
        <f t="shared" si="7"/>
        <v>1135.77</v>
      </c>
      <c r="F124" s="1018">
        <f t="shared" si="8"/>
        <v>279.67000000000007</v>
      </c>
      <c r="G124" s="1018">
        <f t="shared" si="5"/>
        <v>291.26</v>
      </c>
      <c r="H124" s="1024"/>
      <c r="I124" s="1017">
        <f t="shared" si="9"/>
        <v>8.5870200000000061</v>
      </c>
      <c r="J124" s="228"/>
      <c r="K124" s="191"/>
      <c r="L124" s="191"/>
      <c r="M124" s="191"/>
      <c r="N124" s="191"/>
      <c r="O124" s="191"/>
      <c r="P124" s="191"/>
      <c r="Q124" s="191"/>
      <c r="R124" s="191"/>
      <c r="S124" s="191"/>
      <c r="T124" s="191"/>
      <c r="U124" s="191"/>
      <c r="V124" s="191"/>
      <c r="W124" s="191"/>
      <c r="X124" s="191"/>
      <c r="Y124" s="191"/>
      <c r="Z124" s="191"/>
      <c r="AA124" s="191"/>
      <c r="AB124" s="191"/>
    </row>
    <row r="125" spans="1:28">
      <c r="A125" s="985">
        <f t="shared" si="6"/>
        <v>97</v>
      </c>
      <c r="B125" s="1016" t="s">
        <v>1090</v>
      </c>
      <c r="C125" s="1022">
        <v>11.64</v>
      </c>
      <c r="D125" s="1016"/>
      <c r="E125" s="1017">
        <f t="shared" si="7"/>
        <v>1147.4100000000001</v>
      </c>
      <c r="F125" s="1018">
        <f t="shared" si="8"/>
        <v>268.02999999999997</v>
      </c>
      <c r="G125" s="1018">
        <f t="shared" si="5"/>
        <v>279.67000000000007</v>
      </c>
      <c r="H125" s="1024"/>
      <c r="I125" s="1017">
        <f t="shared" si="9"/>
        <v>8.6778120000000065</v>
      </c>
      <c r="J125" s="228"/>
      <c r="K125" s="191"/>
      <c r="L125" s="191"/>
      <c r="M125" s="191"/>
      <c r="N125" s="191"/>
      <c r="O125" s="191"/>
      <c r="P125" s="191"/>
      <c r="Q125" s="191"/>
      <c r="R125" s="191"/>
      <c r="S125" s="191"/>
      <c r="T125" s="191"/>
      <c r="U125" s="191"/>
      <c r="V125" s="191"/>
      <c r="W125" s="191"/>
      <c r="X125" s="191"/>
      <c r="Y125" s="191"/>
      <c r="Z125" s="191"/>
      <c r="AA125" s="191"/>
      <c r="AB125" s="191"/>
    </row>
    <row r="126" spans="1:28">
      <c r="A126" s="985">
        <f t="shared" si="6"/>
        <v>98</v>
      </c>
      <c r="B126" s="1016" t="s">
        <v>1090</v>
      </c>
      <c r="C126" s="1022">
        <v>11.63</v>
      </c>
      <c r="D126" s="1016"/>
      <c r="E126" s="1017">
        <f t="shared" si="7"/>
        <v>1159.0400000000002</v>
      </c>
      <c r="F126" s="1018">
        <f t="shared" si="8"/>
        <v>256.39999999999986</v>
      </c>
      <c r="G126" s="1018">
        <f t="shared" si="5"/>
        <v>268.02999999999997</v>
      </c>
      <c r="H126" s="1024"/>
      <c r="I126" s="1017">
        <f t="shared" si="9"/>
        <v>8.7685260000000067</v>
      </c>
      <c r="J126" s="228"/>
      <c r="K126" s="191"/>
      <c r="L126" s="191"/>
      <c r="M126" s="191"/>
      <c r="N126" s="191"/>
      <c r="O126" s="191"/>
      <c r="P126" s="191"/>
      <c r="Q126" s="191"/>
      <c r="R126" s="191"/>
      <c r="S126" s="191"/>
      <c r="T126" s="191"/>
      <c r="U126" s="191"/>
      <c r="V126" s="191"/>
      <c r="W126" s="191"/>
      <c r="X126" s="191"/>
      <c r="Y126" s="191"/>
      <c r="Z126" s="191"/>
      <c r="AA126" s="191"/>
      <c r="AB126" s="191"/>
    </row>
    <row r="127" spans="1:28">
      <c r="A127" s="985">
        <f t="shared" si="6"/>
        <v>99</v>
      </c>
      <c r="B127" s="1016" t="s">
        <v>1090</v>
      </c>
      <c r="C127" s="1022">
        <v>11.13</v>
      </c>
      <c r="D127" s="1016"/>
      <c r="E127" s="1017">
        <f t="shared" si="7"/>
        <v>1170.1700000000003</v>
      </c>
      <c r="F127" s="1018">
        <f t="shared" si="8"/>
        <v>245.26999999999975</v>
      </c>
      <c r="G127" s="1018">
        <f t="shared" si="5"/>
        <v>256.39999999999986</v>
      </c>
      <c r="H127" s="1024"/>
      <c r="I127" s="1017">
        <f t="shared" si="9"/>
        <v>8.8553400000000071</v>
      </c>
      <c r="J127" s="228"/>
      <c r="K127" s="191"/>
      <c r="L127" s="191"/>
      <c r="M127" s="191"/>
      <c r="N127" s="191"/>
      <c r="O127" s="191"/>
      <c r="P127" s="191"/>
      <c r="Q127" s="191"/>
      <c r="R127" s="191"/>
      <c r="S127" s="191"/>
      <c r="T127" s="191"/>
      <c r="U127" s="191"/>
      <c r="V127" s="191"/>
      <c r="W127" s="191"/>
      <c r="X127" s="191"/>
      <c r="Y127" s="191"/>
      <c r="Z127" s="191"/>
      <c r="AA127" s="191"/>
      <c r="AB127" s="191"/>
    </row>
    <row r="128" spans="1:28">
      <c r="A128" s="985">
        <f t="shared" si="6"/>
        <v>100</v>
      </c>
      <c r="B128" s="1016" t="s">
        <v>1090</v>
      </c>
      <c r="C128" s="1022">
        <v>11.61</v>
      </c>
      <c r="D128" s="1016"/>
      <c r="E128" s="1017">
        <f t="shared" si="7"/>
        <v>1181.7800000000002</v>
      </c>
      <c r="F128" s="1018">
        <f t="shared" si="8"/>
        <v>233.65999999999985</v>
      </c>
      <c r="G128" s="1018">
        <f t="shared" si="5"/>
        <v>245.26999999999975</v>
      </c>
      <c r="H128" s="1024"/>
      <c r="I128" s="1017">
        <f t="shared" si="9"/>
        <v>8.9458980000000068</v>
      </c>
      <c r="J128" s="228"/>
      <c r="K128" s="191"/>
      <c r="L128" s="191"/>
      <c r="M128" s="191"/>
      <c r="N128" s="191"/>
      <c r="O128" s="191"/>
      <c r="P128" s="191"/>
      <c r="Q128" s="191"/>
      <c r="R128" s="191"/>
      <c r="S128" s="191"/>
      <c r="T128" s="191"/>
      <c r="U128" s="191"/>
      <c r="V128" s="191"/>
      <c r="W128" s="191"/>
      <c r="X128" s="191"/>
      <c r="Y128" s="191"/>
      <c r="Z128" s="191"/>
      <c r="AA128" s="191"/>
      <c r="AB128" s="191"/>
    </row>
    <row r="129" spans="1:28">
      <c r="A129" s="985">
        <f t="shared" si="6"/>
        <v>101</v>
      </c>
      <c r="B129" s="1016" t="s">
        <v>1090</v>
      </c>
      <c r="C129" s="1022">
        <v>11.6</v>
      </c>
      <c r="D129" s="1016"/>
      <c r="E129" s="1017">
        <f t="shared" si="7"/>
        <v>1193.3800000000001</v>
      </c>
      <c r="F129" s="1018">
        <f t="shared" si="8"/>
        <v>222.05999999999995</v>
      </c>
      <c r="G129" s="1018">
        <f t="shared" si="5"/>
        <v>233.65999999999985</v>
      </c>
      <c r="H129" s="1024"/>
      <c r="I129" s="1017">
        <f t="shared" si="9"/>
        <v>9.0363780000000062</v>
      </c>
      <c r="J129" s="228"/>
      <c r="K129" s="191"/>
      <c r="L129" s="191"/>
      <c r="M129" s="191"/>
      <c r="N129" s="191"/>
      <c r="O129" s="191"/>
      <c r="P129" s="191"/>
      <c r="Q129" s="191"/>
      <c r="R129" s="191"/>
      <c r="S129" s="191"/>
      <c r="T129" s="191"/>
      <c r="U129" s="191"/>
      <c r="V129" s="191"/>
      <c r="W129" s="191"/>
      <c r="X129" s="191"/>
      <c r="Y129" s="191"/>
      <c r="Z129" s="191"/>
      <c r="AA129" s="191"/>
      <c r="AB129" s="191"/>
    </row>
    <row r="130" spans="1:28">
      <c r="A130" s="985">
        <f t="shared" si="6"/>
        <v>102</v>
      </c>
      <c r="B130" s="1016" t="s">
        <v>1090</v>
      </c>
      <c r="C130" s="1022">
        <v>11.59</v>
      </c>
      <c r="D130" s="1016"/>
      <c r="E130" s="1017">
        <f t="shared" si="7"/>
        <v>1204.97</v>
      </c>
      <c r="F130" s="1018">
        <f t="shared" si="8"/>
        <v>210.47000000000003</v>
      </c>
      <c r="G130" s="1018">
        <f t="shared" si="5"/>
        <v>222.05999999999995</v>
      </c>
      <c r="H130" s="1024"/>
      <c r="I130" s="1017">
        <f t="shared" si="9"/>
        <v>9.1267800000000054</v>
      </c>
      <c r="J130" s="228"/>
      <c r="K130" s="191"/>
      <c r="L130" s="191"/>
      <c r="M130" s="191"/>
      <c r="N130" s="191"/>
      <c r="O130" s="191"/>
      <c r="P130" s="191"/>
      <c r="Q130" s="191"/>
      <c r="R130" s="191"/>
      <c r="S130" s="191"/>
      <c r="T130" s="191"/>
      <c r="U130" s="191"/>
      <c r="V130" s="191"/>
      <c r="W130" s="191"/>
      <c r="X130" s="191"/>
      <c r="Y130" s="191"/>
      <c r="Z130" s="191"/>
      <c r="AA130" s="191"/>
      <c r="AB130" s="191"/>
    </row>
    <row r="131" spans="1:28">
      <c r="A131" s="985">
        <f t="shared" si="6"/>
        <v>103</v>
      </c>
      <c r="B131" s="1016" t="s">
        <v>1090</v>
      </c>
      <c r="C131" s="1022">
        <v>11.62</v>
      </c>
      <c r="D131" s="1016"/>
      <c r="E131" s="1017">
        <f t="shared" si="7"/>
        <v>1216.5899999999999</v>
      </c>
      <c r="F131" s="1018">
        <f t="shared" si="8"/>
        <v>198.85000000000014</v>
      </c>
      <c r="G131" s="1018">
        <f t="shared" si="5"/>
        <v>210.47000000000003</v>
      </c>
      <c r="H131" s="1024"/>
      <c r="I131" s="1017">
        <f t="shared" si="9"/>
        <v>9.2174160000000054</v>
      </c>
      <c r="J131" s="228"/>
      <c r="K131" s="191"/>
      <c r="L131" s="191"/>
      <c r="M131" s="191"/>
      <c r="N131" s="191"/>
      <c r="O131" s="191"/>
      <c r="P131" s="191"/>
      <c r="Q131" s="191"/>
      <c r="R131" s="191"/>
      <c r="S131" s="191"/>
      <c r="T131" s="191"/>
      <c r="U131" s="191"/>
      <c r="V131" s="191"/>
      <c r="W131" s="191"/>
      <c r="X131" s="191"/>
      <c r="Y131" s="191"/>
      <c r="Z131" s="191"/>
      <c r="AA131" s="191"/>
      <c r="AB131" s="191"/>
    </row>
    <row r="132" spans="1:28">
      <c r="A132" s="985">
        <f t="shared" si="6"/>
        <v>104</v>
      </c>
      <c r="B132" s="1016" t="s">
        <v>1090</v>
      </c>
      <c r="C132" s="1022">
        <v>11.63</v>
      </c>
      <c r="D132" s="1016"/>
      <c r="E132" s="1017">
        <f t="shared" si="7"/>
        <v>1228.22</v>
      </c>
      <c r="F132" s="1018">
        <f t="shared" si="8"/>
        <v>187.22000000000003</v>
      </c>
      <c r="G132" s="1018">
        <f t="shared" si="5"/>
        <v>198.85000000000014</v>
      </c>
      <c r="H132" s="1024"/>
      <c r="I132" s="1017">
        <f t="shared" si="9"/>
        <v>9.3081300000000056</v>
      </c>
      <c r="J132" s="228"/>
      <c r="K132" s="191"/>
      <c r="L132" s="191"/>
      <c r="M132" s="191"/>
      <c r="N132" s="191"/>
      <c r="O132" s="191"/>
      <c r="P132" s="191"/>
      <c r="Q132" s="191"/>
      <c r="R132" s="191"/>
      <c r="S132" s="191"/>
      <c r="T132" s="191"/>
      <c r="U132" s="191"/>
      <c r="V132" s="191"/>
      <c r="W132" s="191"/>
      <c r="X132" s="191"/>
      <c r="Y132" s="191"/>
      <c r="Z132" s="191"/>
      <c r="AA132" s="191"/>
      <c r="AB132" s="191"/>
    </row>
    <row r="133" spans="1:28">
      <c r="A133" s="985">
        <f t="shared" si="6"/>
        <v>105</v>
      </c>
      <c r="B133" s="1016" t="s">
        <v>1090</v>
      </c>
      <c r="C133" s="1022">
        <v>11.63</v>
      </c>
      <c r="D133" s="1016"/>
      <c r="E133" s="1017">
        <f t="shared" si="7"/>
        <v>1239.8500000000001</v>
      </c>
      <c r="F133" s="1018">
        <f t="shared" si="8"/>
        <v>175.58999999999992</v>
      </c>
      <c r="G133" s="1018">
        <f t="shared" si="5"/>
        <v>187.22000000000003</v>
      </c>
      <c r="H133" s="1024"/>
      <c r="I133" s="1017">
        <f t="shared" si="9"/>
        <v>9.3988440000000057</v>
      </c>
      <c r="J133" s="228"/>
      <c r="K133" s="191"/>
      <c r="L133" s="191"/>
      <c r="M133" s="191"/>
      <c r="N133" s="191"/>
      <c r="O133" s="191"/>
      <c r="P133" s="191"/>
      <c r="Q133" s="191"/>
      <c r="R133" s="191"/>
      <c r="S133" s="191"/>
      <c r="T133" s="191"/>
      <c r="U133" s="191"/>
      <c r="V133" s="191"/>
      <c r="W133" s="191"/>
      <c r="X133" s="191"/>
      <c r="Y133" s="191"/>
      <c r="Z133" s="191"/>
      <c r="AA133" s="191"/>
      <c r="AB133" s="191"/>
    </row>
    <row r="134" spans="1:28">
      <c r="A134" s="985">
        <f t="shared" si="6"/>
        <v>106</v>
      </c>
      <c r="B134" s="1016" t="s">
        <v>1090</v>
      </c>
      <c r="C134" s="1022">
        <v>11.62</v>
      </c>
      <c r="D134" s="1016"/>
      <c r="E134" s="1017">
        <f t="shared" si="7"/>
        <v>1251.47</v>
      </c>
      <c r="F134" s="1018">
        <f t="shared" si="8"/>
        <v>163.97000000000003</v>
      </c>
      <c r="G134" s="1018">
        <f t="shared" si="5"/>
        <v>175.58999999999992</v>
      </c>
      <c r="H134" s="1024"/>
      <c r="I134" s="1017">
        <f t="shared" si="9"/>
        <v>9.4894800000000057</v>
      </c>
      <c r="J134" s="228"/>
      <c r="K134" s="191"/>
      <c r="L134" s="191"/>
      <c r="M134" s="191"/>
      <c r="N134" s="191"/>
      <c r="O134" s="191"/>
      <c r="P134" s="191"/>
      <c r="Q134" s="191"/>
      <c r="R134" s="191"/>
      <c r="S134" s="191"/>
      <c r="T134" s="191"/>
      <c r="U134" s="191"/>
      <c r="V134" s="191"/>
      <c r="W134" s="191"/>
      <c r="X134" s="191"/>
      <c r="Y134" s="191"/>
      <c r="Z134" s="191"/>
      <c r="AA134" s="191"/>
      <c r="AB134" s="191"/>
    </row>
    <row r="135" spans="1:28">
      <c r="A135" s="985">
        <f t="shared" si="6"/>
        <v>107</v>
      </c>
      <c r="B135" s="1016" t="s">
        <v>1090</v>
      </c>
      <c r="C135" s="1022">
        <v>11.59</v>
      </c>
      <c r="D135" s="1016"/>
      <c r="E135" s="1017">
        <f t="shared" si="7"/>
        <v>1263.06</v>
      </c>
      <c r="F135" s="1018">
        <f t="shared" si="8"/>
        <v>152.38000000000011</v>
      </c>
      <c r="G135" s="1018">
        <f t="shared" si="5"/>
        <v>163.97000000000003</v>
      </c>
      <c r="H135" s="1024"/>
      <c r="I135" s="1017">
        <f t="shared" si="9"/>
        <v>9.5798820000000049</v>
      </c>
      <c r="J135" s="228"/>
      <c r="K135" s="191"/>
      <c r="L135" s="191"/>
      <c r="M135" s="191"/>
      <c r="N135" s="191"/>
      <c r="O135" s="191"/>
      <c r="P135" s="191"/>
      <c r="Q135" s="191"/>
      <c r="R135" s="191"/>
      <c r="S135" s="191"/>
      <c r="T135" s="191"/>
      <c r="U135" s="191"/>
      <c r="V135" s="191"/>
      <c r="W135" s="191"/>
      <c r="X135" s="191"/>
      <c r="Y135" s="191"/>
      <c r="Z135" s="191"/>
      <c r="AA135" s="191"/>
      <c r="AB135" s="191"/>
    </row>
    <row r="136" spans="1:28">
      <c r="A136" s="985">
        <f t="shared" si="6"/>
        <v>108</v>
      </c>
      <c r="B136" s="1016" t="s">
        <v>1090</v>
      </c>
      <c r="C136" s="1022">
        <v>11.63</v>
      </c>
      <c r="D136" s="1016"/>
      <c r="E136" s="1017">
        <f>IF(C136="","",IF(D136="O",E135,E135+C136))</f>
        <v>1274.69</v>
      </c>
      <c r="F136" s="1018">
        <f t="shared" si="8"/>
        <v>140.75</v>
      </c>
      <c r="G136" s="1018">
        <f t="shared" si="5"/>
        <v>152.38000000000011</v>
      </c>
      <c r="H136" s="1024"/>
      <c r="I136" s="1017">
        <f t="shared" si="9"/>
        <v>9.6705960000000051</v>
      </c>
      <c r="J136" s="228"/>
      <c r="K136" s="191"/>
      <c r="L136" s="191"/>
      <c r="M136" s="191"/>
      <c r="N136" s="191"/>
      <c r="O136" s="191"/>
      <c r="P136" s="191"/>
      <c r="Q136" s="191"/>
      <c r="R136" s="191"/>
      <c r="S136" s="191"/>
      <c r="T136" s="191"/>
      <c r="U136" s="191"/>
      <c r="V136" s="191"/>
      <c r="W136" s="191"/>
      <c r="X136" s="191"/>
      <c r="Y136" s="191"/>
      <c r="Z136" s="191"/>
      <c r="AA136" s="191"/>
      <c r="AB136" s="191"/>
    </row>
    <row r="137" spans="1:28">
      <c r="A137" s="985">
        <f t="shared" si="6"/>
        <v>109</v>
      </c>
      <c r="B137" s="1016" t="s">
        <v>1090</v>
      </c>
      <c r="C137" s="1022">
        <v>11.59</v>
      </c>
      <c r="D137" s="1016"/>
      <c r="E137" s="1017">
        <f t="shared" si="7"/>
        <v>1286.28</v>
      </c>
      <c r="F137" s="1018">
        <f t="shared" si="8"/>
        <v>129.16000000000008</v>
      </c>
      <c r="G137" s="1018">
        <f t="shared" si="5"/>
        <v>140.75</v>
      </c>
      <c r="H137" s="1024"/>
      <c r="I137" s="1017">
        <f t="shared" si="9"/>
        <v>9.7609980000000043</v>
      </c>
      <c r="J137" s="228"/>
      <c r="K137" s="191"/>
      <c r="L137" s="191"/>
      <c r="M137" s="191"/>
      <c r="N137" s="191"/>
      <c r="O137" s="191"/>
      <c r="P137" s="191"/>
      <c r="Q137" s="191"/>
      <c r="R137" s="191"/>
      <c r="S137" s="191"/>
      <c r="T137" s="191"/>
      <c r="U137" s="191"/>
      <c r="V137" s="191"/>
      <c r="W137" s="191"/>
      <c r="X137" s="191"/>
      <c r="Y137" s="191"/>
      <c r="Z137" s="191"/>
      <c r="AA137" s="191"/>
      <c r="AB137" s="191"/>
    </row>
    <row r="138" spans="1:28">
      <c r="A138" s="985">
        <f t="shared" si="6"/>
        <v>110</v>
      </c>
      <c r="B138" s="1016" t="s">
        <v>1090</v>
      </c>
      <c r="C138" s="1022">
        <v>11.62</v>
      </c>
      <c r="D138" s="1016"/>
      <c r="E138" s="1017">
        <f t="shared" si="7"/>
        <v>1297.8999999999999</v>
      </c>
      <c r="F138" s="1018">
        <f t="shared" si="8"/>
        <v>117.54000000000019</v>
      </c>
      <c r="G138" s="1018">
        <f t="shared" si="5"/>
        <v>129.16000000000008</v>
      </c>
      <c r="H138" s="1024"/>
      <c r="I138" s="1017">
        <f t="shared" si="9"/>
        <v>9.8516340000000042</v>
      </c>
      <c r="J138" s="228"/>
      <c r="K138" s="191"/>
      <c r="L138" s="191"/>
      <c r="M138" s="191"/>
      <c r="N138" s="191"/>
      <c r="O138" s="191"/>
      <c r="P138" s="191"/>
      <c r="Q138" s="191"/>
      <c r="R138" s="191"/>
      <c r="S138" s="191"/>
      <c r="T138" s="191"/>
      <c r="U138" s="191"/>
      <c r="V138" s="191"/>
      <c r="W138" s="191"/>
      <c r="X138" s="191"/>
      <c r="Y138" s="191"/>
      <c r="Z138" s="191"/>
      <c r="AA138" s="191"/>
      <c r="AB138" s="191"/>
    </row>
    <row r="139" spans="1:28">
      <c r="A139" s="985">
        <f t="shared" si="6"/>
        <v>111</v>
      </c>
      <c r="B139" s="1016" t="s">
        <v>1090</v>
      </c>
      <c r="C139" s="1022">
        <v>11.63</v>
      </c>
      <c r="D139" s="1025"/>
      <c r="E139" s="1017">
        <f t="shared" ref="E139:E153" si="10">IF(C139="","",IF(D139="O",E138,E138+C139))</f>
        <v>1309.53</v>
      </c>
      <c r="F139" s="1018">
        <f t="shared" ref="F139:F153" si="11">IF(E139="","",$G$27-E139)</f>
        <v>105.91000000000008</v>
      </c>
      <c r="G139" s="1018">
        <f t="shared" ref="G139:G153" si="12">IF(E139="","",$G$27-E138)</f>
        <v>117.54000000000019</v>
      </c>
      <c r="H139" s="1024"/>
      <c r="I139" s="1017">
        <f t="shared" ref="I139:I153" si="13">IF(C139="","",IF(D139="O",I138,$C$12*C139+I138))</f>
        <v>9.9423480000000044</v>
      </c>
      <c r="J139" s="228"/>
      <c r="K139" s="191"/>
      <c r="L139" s="191"/>
      <c r="M139" s="191"/>
      <c r="N139" s="191"/>
      <c r="O139" s="191"/>
      <c r="P139" s="191"/>
      <c r="Q139" s="191"/>
      <c r="R139" s="191"/>
      <c r="S139" s="191"/>
      <c r="T139" s="191"/>
      <c r="U139" s="191"/>
      <c r="V139" s="191"/>
      <c r="W139" s="191"/>
      <c r="X139" s="191"/>
      <c r="Y139" s="191"/>
      <c r="Z139" s="191"/>
      <c r="AA139" s="191"/>
      <c r="AB139" s="191"/>
    </row>
    <row r="140" spans="1:28">
      <c r="A140" s="985">
        <f t="shared" si="6"/>
        <v>112</v>
      </c>
      <c r="B140" s="1016" t="s">
        <v>1090</v>
      </c>
      <c r="C140" s="1022">
        <v>11.64</v>
      </c>
      <c r="D140" s="1025"/>
      <c r="E140" s="1017">
        <f t="shared" si="10"/>
        <v>1321.17</v>
      </c>
      <c r="F140" s="1018">
        <f t="shared" si="11"/>
        <v>94.269999999999982</v>
      </c>
      <c r="G140" s="1018">
        <f t="shared" si="12"/>
        <v>105.91000000000008</v>
      </c>
      <c r="H140" s="1024"/>
      <c r="I140" s="1017">
        <f t="shared" si="13"/>
        <v>10.033140000000005</v>
      </c>
      <c r="J140" s="228"/>
      <c r="K140" s="191"/>
      <c r="L140" s="191"/>
      <c r="M140" s="191"/>
      <c r="N140" s="191"/>
      <c r="O140" s="191"/>
      <c r="P140" s="191"/>
      <c r="Q140" s="191"/>
      <c r="R140" s="191"/>
      <c r="S140" s="191"/>
      <c r="T140" s="191"/>
      <c r="U140" s="191"/>
      <c r="V140" s="191"/>
      <c r="W140" s="191"/>
      <c r="X140" s="191"/>
      <c r="Y140" s="191"/>
      <c r="Z140" s="191"/>
      <c r="AA140" s="191"/>
      <c r="AB140" s="191"/>
    </row>
    <row r="141" spans="1:28">
      <c r="A141" s="985">
        <f t="shared" si="6"/>
        <v>113</v>
      </c>
      <c r="B141" s="1016" t="s">
        <v>1090</v>
      </c>
      <c r="C141" s="1022">
        <v>11.59</v>
      </c>
      <c r="D141" s="1025"/>
      <c r="E141" s="1017">
        <f t="shared" si="10"/>
        <v>1332.76</v>
      </c>
      <c r="F141" s="1018">
        <f t="shared" si="11"/>
        <v>82.680000000000064</v>
      </c>
      <c r="G141" s="1018">
        <f t="shared" si="12"/>
        <v>94.269999999999982</v>
      </c>
      <c r="H141" s="1024"/>
      <c r="I141" s="1017">
        <f t="shared" si="13"/>
        <v>10.123542000000004</v>
      </c>
      <c r="J141" s="228"/>
      <c r="K141" s="191"/>
      <c r="L141" s="191"/>
      <c r="M141" s="191"/>
      <c r="N141" s="191"/>
      <c r="O141" s="191"/>
      <c r="P141" s="191"/>
      <c r="Q141" s="191"/>
      <c r="R141" s="191"/>
      <c r="S141" s="191"/>
      <c r="T141" s="191"/>
      <c r="U141" s="191"/>
      <c r="V141" s="191"/>
      <c r="W141" s="191"/>
      <c r="X141" s="191"/>
      <c r="Y141" s="191"/>
      <c r="Z141" s="191"/>
      <c r="AA141" s="191"/>
      <c r="AB141" s="191"/>
    </row>
    <row r="142" spans="1:28">
      <c r="A142" s="985">
        <f t="shared" si="6"/>
        <v>114</v>
      </c>
      <c r="B142" s="1016" t="s">
        <v>1090</v>
      </c>
      <c r="C142" s="1022">
        <v>11.57</v>
      </c>
      <c r="D142" s="1025"/>
      <c r="E142" s="1017">
        <f t="shared" si="10"/>
        <v>1344.33</v>
      </c>
      <c r="F142" s="1018">
        <f t="shared" si="11"/>
        <v>71.110000000000127</v>
      </c>
      <c r="G142" s="1018">
        <f t="shared" si="12"/>
        <v>82.680000000000064</v>
      </c>
      <c r="H142" s="1024"/>
      <c r="I142" s="1017">
        <f t="shared" si="13"/>
        <v>10.213788000000005</v>
      </c>
      <c r="J142" s="228"/>
      <c r="K142" s="191"/>
      <c r="L142" s="191"/>
      <c r="M142" s="191"/>
      <c r="N142" s="191"/>
      <c r="O142" s="191"/>
      <c r="P142" s="191"/>
      <c r="Q142" s="191"/>
      <c r="R142" s="191"/>
      <c r="S142" s="191"/>
      <c r="T142" s="191"/>
      <c r="U142" s="191"/>
      <c r="V142" s="191"/>
      <c r="W142" s="191"/>
      <c r="X142" s="191"/>
      <c r="Y142" s="191"/>
      <c r="Z142" s="191"/>
      <c r="AA142" s="191"/>
      <c r="AB142" s="191"/>
    </row>
    <row r="143" spans="1:28">
      <c r="A143" s="985">
        <f t="shared" si="6"/>
        <v>115</v>
      </c>
      <c r="B143" s="1016" t="s">
        <v>1090</v>
      </c>
      <c r="C143" s="1022">
        <v>11.64</v>
      </c>
      <c r="D143" s="1025"/>
      <c r="E143" s="1017">
        <f t="shared" si="10"/>
        <v>1355.97</v>
      </c>
      <c r="F143" s="1018">
        <f t="shared" si="11"/>
        <v>59.470000000000027</v>
      </c>
      <c r="G143" s="1018">
        <f t="shared" si="12"/>
        <v>71.110000000000127</v>
      </c>
      <c r="H143" s="1024"/>
      <c r="I143" s="1017">
        <f t="shared" si="13"/>
        <v>10.304580000000005</v>
      </c>
      <c r="J143" s="228"/>
      <c r="K143" s="191"/>
      <c r="L143" s="191"/>
      <c r="M143" s="191"/>
      <c r="N143" s="191"/>
      <c r="O143" s="191"/>
      <c r="P143" s="191"/>
      <c r="Q143" s="191"/>
      <c r="R143" s="191"/>
      <c r="S143" s="191"/>
      <c r="T143" s="191"/>
      <c r="U143" s="191"/>
      <c r="V143" s="191"/>
      <c r="W143" s="191"/>
      <c r="X143" s="191"/>
      <c r="Y143" s="191"/>
      <c r="Z143" s="191"/>
      <c r="AA143" s="191"/>
      <c r="AB143" s="191"/>
    </row>
    <row r="144" spans="1:28">
      <c r="A144" s="985">
        <f t="shared" si="6"/>
        <v>116</v>
      </c>
      <c r="B144" s="1016" t="s">
        <v>1090</v>
      </c>
      <c r="C144" s="1022">
        <v>11.64</v>
      </c>
      <c r="D144" s="1025"/>
      <c r="E144" s="1017">
        <f t="shared" si="10"/>
        <v>1367.6100000000001</v>
      </c>
      <c r="F144" s="1018">
        <f t="shared" si="11"/>
        <v>47.829999999999927</v>
      </c>
      <c r="G144" s="1018">
        <f t="shared" si="12"/>
        <v>59.470000000000027</v>
      </c>
      <c r="H144" s="1024"/>
      <c r="I144" s="1017">
        <f t="shared" si="13"/>
        <v>10.395372000000005</v>
      </c>
      <c r="J144" s="228"/>
      <c r="K144" s="191"/>
      <c r="L144" s="191"/>
      <c r="M144" s="191"/>
      <c r="N144" s="191"/>
      <c r="O144" s="191"/>
      <c r="P144" s="191"/>
      <c r="Q144" s="191"/>
      <c r="R144" s="191"/>
      <c r="S144" s="191"/>
      <c r="T144" s="191"/>
      <c r="U144" s="191"/>
      <c r="V144" s="191"/>
      <c r="W144" s="191"/>
      <c r="X144" s="191"/>
      <c r="Y144" s="191"/>
      <c r="Z144" s="191"/>
      <c r="AA144" s="191"/>
      <c r="AB144" s="191"/>
    </row>
    <row r="145" spans="1:28">
      <c r="A145" s="985">
        <f t="shared" si="6"/>
        <v>117</v>
      </c>
      <c r="B145" s="1016" t="s">
        <v>1090</v>
      </c>
      <c r="C145" s="1022">
        <v>11.61</v>
      </c>
      <c r="D145" s="1025"/>
      <c r="E145" s="1017">
        <f t="shared" si="10"/>
        <v>1379.22</v>
      </c>
      <c r="F145" s="1018">
        <f t="shared" si="11"/>
        <v>36.220000000000027</v>
      </c>
      <c r="G145" s="1018">
        <f t="shared" si="12"/>
        <v>47.829999999999927</v>
      </c>
      <c r="H145" s="1024"/>
      <c r="I145" s="1017">
        <f t="shared" si="13"/>
        <v>10.485930000000005</v>
      </c>
      <c r="J145" s="228"/>
      <c r="K145" s="191"/>
      <c r="L145" s="191"/>
      <c r="M145" s="191"/>
      <c r="N145" s="191"/>
      <c r="O145" s="191"/>
      <c r="P145" s="191"/>
      <c r="Q145" s="191"/>
      <c r="R145" s="191"/>
      <c r="S145" s="191"/>
      <c r="T145" s="191"/>
      <c r="U145" s="191"/>
      <c r="V145" s="191"/>
      <c r="W145" s="191"/>
      <c r="X145" s="191"/>
      <c r="Y145" s="191"/>
      <c r="Z145" s="191"/>
      <c r="AA145" s="191"/>
      <c r="AB145" s="191"/>
    </row>
    <row r="146" spans="1:28">
      <c r="A146" s="985">
        <f t="shared" si="6"/>
        <v>118</v>
      </c>
      <c r="B146" s="1016" t="s">
        <v>1090</v>
      </c>
      <c r="C146" s="1022">
        <v>11.59</v>
      </c>
      <c r="D146" s="1025"/>
      <c r="E146" s="1017">
        <f t="shared" si="10"/>
        <v>1390.81</v>
      </c>
      <c r="F146" s="1018">
        <f t="shared" si="11"/>
        <v>24.630000000000109</v>
      </c>
      <c r="G146" s="1018">
        <f t="shared" si="12"/>
        <v>36.220000000000027</v>
      </c>
      <c r="H146" s="1024"/>
      <c r="I146" s="1017">
        <f t="shared" si="13"/>
        <v>10.576332000000004</v>
      </c>
      <c r="J146" s="228"/>
      <c r="K146" s="191"/>
      <c r="L146" s="191"/>
      <c r="M146" s="191"/>
      <c r="N146" s="191"/>
      <c r="O146" s="191"/>
      <c r="P146" s="191"/>
      <c r="Q146" s="191"/>
      <c r="R146" s="191"/>
      <c r="S146" s="191"/>
      <c r="T146" s="191"/>
      <c r="U146" s="191"/>
      <c r="V146" s="191"/>
      <c r="W146" s="191"/>
      <c r="X146" s="191"/>
      <c r="Y146" s="191"/>
      <c r="Z146" s="191"/>
      <c r="AA146" s="191"/>
      <c r="AB146" s="191"/>
    </row>
    <row r="147" spans="1:28">
      <c r="A147" s="985">
        <f t="shared" si="6"/>
        <v>119</v>
      </c>
      <c r="B147" s="1016" t="s">
        <v>1090</v>
      </c>
      <c r="C147" s="1022">
        <v>11.62</v>
      </c>
      <c r="D147" s="1025"/>
      <c r="E147" s="1017">
        <f t="shared" si="10"/>
        <v>1402.4299999999998</v>
      </c>
      <c r="F147" s="1018">
        <f t="shared" si="11"/>
        <v>13.010000000000218</v>
      </c>
      <c r="G147" s="1018">
        <f t="shared" si="12"/>
        <v>24.630000000000109</v>
      </c>
      <c r="H147" s="1024"/>
      <c r="I147" s="1017">
        <f t="shared" si="13"/>
        <v>10.666968000000004</v>
      </c>
      <c r="J147" s="228"/>
      <c r="K147" s="191"/>
      <c r="L147" s="191"/>
      <c r="M147" s="191"/>
      <c r="N147" s="191"/>
      <c r="O147" s="191"/>
      <c r="P147" s="191"/>
      <c r="Q147" s="191"/>
      <c r="R147" s="191"/>
      <c r="S147" s="191"/>
      <c r="T147" s="191"/>
      <c r="U147" s="191"/>
      <c r="V147" s="191"/>
      <c r="W147" s="191"/>
      <c r="X147" s="191"/>
      <c r="Y147" s="191"/>
      <c r="Z147" s="191"/>
      <c r="AA147" s="191"/>
      <c r="AB147" s="191"/>
    </row>
    <row r="148" spans="1:28">
      <c r="A148" s="985">
        <f t="shared" si="6"/>
        <v>120</v>
      </c>
      <c r="B148" s="1016" t="s">
        <v>1090</v>
      </c>
      <c r="C148" s="1022">
        <v>11.59</v>
      </c>
      <c r="D148" s="1025"/>
      <c r="E148" s="1017">
        <f t="shared" si="10"/>
        <v>1414.0199999999998</v>
      </c>
      <c r="F148" s="1018">
        <f t="shared" si="11"/>
        <v>1.4200000000003001</v>
      </c>
      <c r="G148" s="1018">
        <f t="shared" si="12"/>
        <v>13.010000000000218</v>
      </c>
      <c r="H148" s="1024"/>
      <c r="I148" s="1017">
        <f t="shared" si="13"/>
        <v>10.757370000000003</v>
      </c>
      <c r="J148" s="228"/>
      <c r="K148" s="191"/>
      <c r="L148" s="191"/>
      <c r="M148" s="191"/>
      <c r="N148" s="191"/>
      <c r="O148" s="191"/>
      <c r="P148" s="191"/>
      <c r="Q148" s="191"/>
      <c r="R148" s="191"/>
      <c r="S148" s="191"/>
      <c r="T148" s="191"/>
      <c r="U148" s="191"/>
      <c r="V148" s="191"/>
      <c r="W148" s="191"/>
      <c r="X148" s="191"/>
      <c r="Y148" s="191"/>
      <c r="Z148" s="191"/>
      <c r="AA148" s="191"/>
      <c r="AB148" s="191"/>
    </row>
    <row r="149" spans="1:28">
      <c r="A149" s="985"/>
      <c r="B149" s="1016" t="s">
        <v>1099</v>
      </c>
      <c r="C149" s="1022">
        <v>1.06</v>
      </c>
      <c r="D149" s="1025"/>
      <c r="E149" s="1017">
        <f t="shared" si="10"/>
        <v>1415.0799999999997</v>
      </c>
      <c r="F149" s="1018">
        <f t="shared" si="11"/>
        <v>0.3600000000003547</v>
      </c>
      <c r="G149" s="1018">
        <f t="shared" si="12"/>
        <v>1.4200000000003001</v>
      </c>
      <c r="H149" s="1024"/>
      <c r="I149" s="1017">
        <f t="shared" si="13"/>
        <v>10.765638000000003</v>
      </c>
      <c r="J149" s="228"/>
      <c r="K149" s="191"/>
      <c r="L149" s="191"/>
      <c r="M149" s="191"/>
      <c r="N149" s="191"/>
      <c r="O149" s="191"/>
      <c r="P149" s="191"/>
      <c r="Q149" s="191"/>
      <c r="R149" s="191"/>
      <c r="S149" s="191"/>
      <c r="T149" s="191"/>
      <c r="U149" s="191"/>
      <c r="V149" s="191"/>
      <c r="W149" s="191"/>
      <c r="X149" s="191"/>
      <c r="Y149" s="191"/>
      <c r="Z149" s="191"/>
      <c r="AA149" s="191"/>
      <c r="AB149" s="191"/>
    </row>
    <row r="150" spans="1:28">
      <c r="A150" s="985"/>
      <c r="B150" s="1016" t="s">
        <v>1099</v>
      </c>
      <c r="C150" s="1022">
        <v>5.04</v>
      </c>
      <c r="D150" s="1025"/>
      <c r="E150" s="1017">
        <f t="shared" si="10"/>
        <v>1420.1199999999997</v>
      </c>
      <c r="F150" s="1018">
        <f t="shared" si="11"/>
        <v>-4.6799999999996089</v>
      </c>
      <c r="G150" s="1018">
        <f t="shared" si="12"/>
        <v>0.3600000000003547</v>
      </c>
      <c r="H150" s="1024"/>
      <c r="I150" s="1017">
        <f t="shared" si="13"/>
        <v>10.804950000000003</v>
      </c>
      <c r="J150" s="228"/>
      <c r="K150" s="191"/>
      <c r="L150" s="191"/>
      <c r="M150" s="191"/>
      <c r="N150" s="191"/>
      <c r="O150" s="191"/>
      <c r="P150" s="191"/>
      <c r="Q150" s="191"/>
      <c r="R150" s="191"/>
      <c r="S150" s="191"/>
      <c r="T150" s="191"/>
      <c r="U150" s="191"/>
      <c r="V150" s="191"/>
      <c r="W150" s="191"/>
      <c r="X150" s="191"/>
      <c r="Y150" s="191"/>
      <c r="Z150" s="191"/>
      <c r="AA150" s="191"/>
      <c r="AB150" s="191"/>
    </row>
    <row r="151" spans="1:28">
      <c r="A151" s="985">
        <v>121</v>
      </c>
      <c r="B151" s="1016" t="s">
        <v>1090</v>
      </c>
      <c r="C151" s="1022">
        <v>11.63</v>
      </c>
      <c r="D151" s="1025"/>
      <c r="E151" s="1017">
        <f t="shared" si="10"/>
        <v>1431.7499999999998</v>
      </c>
      <c r="F151" s="1018">
        <f t="shared" si="11"/>
        <v>-16.309999999999718</v>
      </c>
      <c r="G151" s="1018">
        <f t="shared" si="12"/>
        <v>-4.6799999999996089</v>
      </c>
      <c r="H151" s="1024"/>
      <c r="I151" s="1017">
        <f t="shared" si="13"/>
        <v>10.895664000000004</v>
      </c>
      <c r="J151" s="228"/>
      <c r="K151" s="191"/>
      <c r="L151" s="191"/>
      <c r="M151" s="191"/>
      <c r="N151" s="191"/>
      <c r="O151" s="191"/>
      <c r="P151" s="191"/>
      <c r="Q151" s="191"/>
      <c r="R151" s="191"/>
      <c r="S151" s="191"/>
      <c r="T151" s="191"/>
      <c r="U151" s="191"/>
      <c r="V151" s="191"/>
      <c r="W151" s="191"/>
      <c r="X151" s="191"/>
      <c r="Y151" s="191"/>
      <c r="Z151" s="191"/>
      <c r="AA151" s="191"/>
      <c r="AB151" s="191"/>
    </row>
    <row r="152" spans="1:28">
      <c r="A152" s="985"/>
      <c r="B152" s="1016" t="s">
        <v>1100</v>
      </c>
      <c r="C152" s="1022">
        <v>0.37</v>
      </c>
      <c r="D152" s="1025"/>
      <c r="E152" s="1017">
        <f t="shared" si="10"/>
        <v>1432.1199999999997</v>
      </c>
      <c r="F152" s="1018">
        <f t="shared" si="11"/>
        <v>-16.679999999999609</v>
      </c>
      <c r="G152" s="1018">
        <f t="shared" si="12"/>
        <v>-16.309999999999718</v>
      </c>
      <c r="H152" s="1024"/>
      <c r="I152" s="1017">
        <f t="shared" si="13"/>
        <v>10.898550000000004</v>
      </c>
      <c r="J152" s="228"/>
      <c r="K152" s="191"/>
      <c r="L152" s="191"/>
      <c r="M152" s="191"/>
      <c r="N152" s="191"/>
      <c r="O152" s="191"/>
      <c r="P152" s="191"/>
      <c r="Q152" s="191"/>
      <c r="R152" s="191"/>
      <c r="S152" s="191"/>
      <c r="T152" s="191"/>
      <c r="U152" s="191"/>
      <c r="V152" s="191"/>
      <c r="W152" s="191"/>
      <c r="X152" s="191"/>
      <c r="Y152" s="191"/>
      <c r="Z152" s="191"/>
      <c r="AA152" s="191"/>
      <c r="AB152" s="191"/>
    </row>
    <row r="153" spans="1:28">
      <c r="A153" s="985"/>
      <c r="B153" s="1016" t="s">
        <v>1105</v>
      </c>
      <c r="C153" s="1022">
        <v>0.22</v>
      </c>
      <c r="D153" s="1025"/>
      <c r="E153" s="1017">
        <f t="shared" si="10"/>
        <v>1432.3399999999997</v>
      </c>
      <c r="F153" s="1018">
        <f t="shared" si="11"/>
        <v>-16.899999999999636</v>
      </c>
      <c r="G153" s="1018">
        <f t="shared" si="12"/>
        <v>-16.679999999999609</v>
      </c>
      <c r="H153" s="1024"/>
      <c r="I153" s="1017">
        <f t="shared" si="13"/>
        <v>10.900266000000004</v>
      </c>
      <c r="J153" s="228"/>
      <c r="K153" s="191"/>
      <c r="L153" s="191"/>
      <c r="M153" s="191"/>
      <c r="N153" s="191"/>
      <c r="O153" s="191"/>
      <c r="P153" s="191"/>
      <c r="Q153" s="191"/>
      <c r="R153" s="191"/>
      <c r="S153" s="191"/>
      <c r="T153" s="191"/>
      <c r="U153" s="191"/>
      <c r="V153" s="191"/>
      <c r="W153" s="191"/>
      <c r="X153" s="191"/>
      <c r="Y153" s="191"/>
      <c r="Z153" s="191"/>
      <c r="AA153" s="191"/>
      <c r="AB153" s="191"/>
    </row>
    <row r="154" spans="1:28">
      <c r="A154" s="223"/>
      <c r="B154" s="224"/>
      <c r="C154" s="225"/>
      <c r="D154" s="234"/>
      <c r="E154" s="235"/>
      <c r="F154" s="228"/>
      <c r="G154" s="229"/>
      <c r="H154" s="229"/>
      <c r="I154" s="230"/>
      <c r="J154" s="228"/>
    </row>
    <row r="155" spans="1:28">
      <c r="A155" s="223"/>
      <c r="B155" s="224"/>
      <c r="C155" s="225"/>
      <c r="D155" s="234"/>
      <c r="E155" s="236"/>
      <c r="F155" s="228"/>
      <c r="G155" s="229"/>
      <c r="H155" s="229"/>
      <c r="I155" s="230"/>
      <c r="J155" s="228"/>
    </row>
    <row r="156" spans="1:28">
      <c r="A156" s="223"/>
      <c r="B156" s="224"/>
      <c r="C156" s="225"/>
      <c r="D156" s="234"/>
      <c r="E156" s="236"/>
      <c r="F156" s="228"/>
      <c r="G156" s="229"/>
      <c r="H156" s="229"/>
      <c r="I156" s="230"/>
      <c r="J156" s="228"/>
    </row>
    <row r="157" spans="1:28">
      <c r="A157" s="223"/>
      <c r="B157" s="224"/>
      <c r="C157" s="225"/>
      <c r="D157" s="234"/>
      <c r="E157" s="235"/>
      <c r="F157" s="228"/>
      <c r="G157" s="229"/>
      <c r="H157" s="229"/>
      <c r="I157" s="230"/>
      <c r="J157" s="228"/>
    </row>
    <row r="158" spans="1:28">
      <c r="A158" s="223"/>
      <c r="B158" s="224"/>
      <c r="C158" s="225"/>
      <c r="D158" s="234"/>
      <c r="E158" s="236"/>
      <c r="F158" s="228"/>
      <c r="G158" s="229"/>
      <c r="H158" s="229"/>
      <c r="I158" s="230"/>
      <c r="J158" s="228"/>
    </row>
    <row r="159" spans="1:28">
      <c r="A159" s="223"/>
      <c r="B159" s="224"/>
      <c r="C159" s="225"/>
      <c r="D159" s="234"/>
      <c r="E159" s="235"/>
      <c r="F159" s="228"/>
      <c r="G159" s="229"/>
      <c r="H159" s="229"/>
      <c r="I159" s="230"/>
      <c r="J159" s="228"/>
    </row>
    <row r="160" spans="1:28">
      <c r="A160" s="223"/>
      <c r="B160" s="224"/>
      <c r="C160" s="225"/>
      <c r="D160" s="234"/>
      <c r="E160" s="236"/>
      <c r="F160" s="228"/>
      <c r="G160" s="229"/>
      <c r="H160" s="229"/>
      <c r="I160" s="230"/>
      <c r="J160" s="228"/>
    </row>
    <row r="161" spans="1:10">
      <c r="A161" s="223"/>
      <c r="B161" s="224"/>
      <c r="C161" s="225"/>
      <c r="D161" s="234"/>
      <c r="E161" s="235"/>
      <c r="F161" s="228"/>
      <c r="G161" s="229"/>
      <c r="H161" s="229"/>
      <c r="I161" s="230"/>
      <c r="J161" s="228"/>
    </row>
    <row r="162" spans="1:10">
      <c r="A162" s="223"/>
      <c r="B162" s="224"/>
      <c r="C162" s="225"/>
      <c r="D162" s="234"/>
      <c r="E162" s="236"/>
      <c r="F162" s="228"/>
      <c r="G162" s="229"/>
      <c r="H162" s="229"/>
      <c r="I162" s="230"/>
      <c r="J162" s="228"/>
    </row>
    <row r="163" spans="1:10">
      <c r="A163" s="223"/>
      <c r="B163" s="224"/>
      <c r="C163" s="225"/>
      <c r="D163" s="234"/>
      <c r="E163" s="235"/>
      <c r="F163" s="228"/>
      <c r="G163" s="229"/>
      <c r="H163" s="229"/>
      <c r="I163" s="230"/>
      <c r="J163" s="228"/>
    </row>
    <row r="164" spans="1:10">
      <c r="A164" s="223"/>
      <c r="B164" s="224"/>
      <c r="C164" s="225"/>
      <c r="D164" s="234"/>
      <c r="E164" s="235"/>
      <c r="F164" s="228"/>
      <c r="G164" s="229"/>
      <c r="H164" s="229"/>
      <c r="I164" s="230"/>
      <c r="J164" s="228"/>
    </row>
    <row r="165" spans="1:10">
      <c r="A165" s="223"/>
      <c r="B165" s="224"/>
      <c r="C165" s="225"/>
      <c r="D165" s="234"/>
      <c r="E165" s="236"/>
      <c r="F165" s="228"/>
      <c r="G165" s="229"/>
      <c r="H165" s="229"/>
      <c r="I165" s="230"/>
      <c r="J165" s="228"/>
    </row>
    <row r="166" spans="1:10">
      <c r="A166" s="223"/>
      <c r="B166" s="224"/>
      <c r="C166" s="225"/>
      <c r="D166" s="234"/>
      <c r="E166" s="235"/>
      <c r="F166" s="228"/>
      <c r="G166" s="229"/>
      <c r="H166" s="229"/>
      <c r="I166" s="230"/>
      <c r="J166" s="228"/>
    </row>
    <row r="167" spans="1:10">
      <c r="A167" s="223"/>
      <c r="B167" s="224"/>
      <c r="C167" s="225"/>
      <c r="D167" s="234"/>
      <c r="E167" s="235"/>
      <c r="F167" s="228"/>
      <c r="G167" s="229"/>
      <c r="H167" s="229"/>
      <c r="I167" s="230"/>
      <c r="J167" s="228"/>
    </row>
    <row r="168" spans="1:10">
      <c r="A168" s="223"/>
      <c r="B168" s="224"/>
      <c r="C168" s="225"/>
      <c r="D168" s="234"/>
      <c r="E168" s="236"/>
      <c r="F168" s="228"/>
      <c r="G168" s="229"/>
      <c r="H168" s="229"/>
      <c r="I168" s="230"/>
      <c r="J168" s="228"/>
    </row>
    <row r="169" spans="1:10">
      <c r="A169" s="223"/>
      <c r="B169" s="224"/>
      <c r="C169" s="225"/>
      <c r="D169" s="234"/>
      <c r="E169" s="235"/>
      <c r="F169" s="228"/>
      <c r="G169" s="229"/>
      <c r="H169" s="229"/>
      <c r="I169" s="230"/>
      <c r="J169" s="228"/>
    </row>
    <row r="170" spans="1:10">
      <c r="A170" s="223"/>
      <c r="B170" s="224"/>
      <c r="C170" s="225"/>
      <c r="D170" s="234"/>
      <c r="E170" s="236"/>
      <c r="F170" s="228"/>
      <c r="G170" s="229"/>
      <c r="H170" s="229"/>
      <c r="I170" s="230"/>
      <c r="J170" s="228"/>
    </row>
    <row r="171" spans="1:10">
      <c r="A171" s="223"/>
      <c r="B171" s="224"/>
      <c r="C171" s="225"/>
      <c r="D171" s="234"/>
      <c r="E171" s="235"/>
      <c r="F171" s="228"/>
      <c r="G171" s="229"/>
      <c r="H171" s="229"/>
      <c r="I171" s="230"/>
      <c r="J171" s="228"/>
    </row>
    <row r="172" spans="1:10">
      <c r="A172" s="223"/>
      <c r="B172" s="224"/>
      <c r="C172" s="225"/>
      <c r="D172" s="234"/>
      <c r="E172" s="236"/>
      <c r="F172" s="228"/>
      <c r="G172" s="229"/>
      <c r="H172" s="229"/>
      <c r="I172" s="230"/>
      <c r="J172" s="228"/>
    </row>
    <row r="173" spans="1:10">
      <c r="A173" s="223"/>
      <c r="B173" s="224"/>
      <c r="C173" s="225"/>
      <c r="D173" s="234"/>
      <c r="E173" s="236"/>
      <c r="F173" s="228"/>
      <c r="G173" s="229"/>
      <c r="H173" s="229"/>
      <c r="I173" s="230"/>
      <c r="J173" s="228"/>
    </row>
    <row r="174" spans="1:10">
      <c r="A174" s="223"/>
      <c r="B174" s="224"/>
      <c r="C174" s="225"/>
      <c r="D174" s="234"/>
      <c r="E174" s="235"/>
      <c r="F174" s="228"/>
      <c r="G174" s="229"/>
      <c r="H174" s="229"/>
      <c r="I174" s="230"/>
      <c r="J174" s="228"/>
    </row>
    <row r="175" spans="1:10">
      <c r="A175" s="223"/>
      <c r="B175" s="224"/>
      <c r="C175" s="225"/>
      <c r="D175" s="234"/>
      <c r="E175" s="235"/>
      <c r="F175" s="228"/>
      <c r="G175" s="229"/>
      <c r="H175" s="229"/>
      <c r="I175" s="230"/>
      <c r="J175" s="228"/>
    </row>
    <row r="176" spans="1:10">
      <c r="A176" s="223"/>
      <c r="B176" s="224"/>
      <c r="C176" s="225"/>
      <c r="D176" s="234"/>
      <c r="E176" s="235"/>
      <c r="F176" s="228"/>
      <c r="G176" s="229"/>
      <c r="H176" s="229"/>
      <c r="I176" s="230"/>
      <c r="J176" s="228"/>
    </row>
    <row r="177" spans="1:10">
      <c r="A177" s="223"/>
      <c r="B177" s="224"/>
      <c r="C177" s="225"/>
      <c r="D177" s="234"/>
      <c r="E177" s="236"/>
      <c r="F177" s="228"/>
      <c r="G177" s="229"/>
      <c r="H177" s="229"/>
      <c r="I177" s="230"/>
      <c r="J177" s="228"/>
    </row>
    <row r="178" spans="1:10">
      <c r="A178" s="223"/>
      <c r="B178" s="224"/>
      <c r="C178" s="225"/>
      <c r="D178" s="234"/>
      <c r="E178" s="236"/>
      <c r="F178" s="228"/>
      <c r="G178" s="229"/>
      <c r="H178" s="229"/>
      <c r="I178" s="230"/>
      <c r="J178" s="228"/>
    </row>
    <row r="179" spans="1:10">
      <c r="A179" s="223"/>
      <c r="B179" s="224"/>
      <c r="C179" s="225"/>
      <c r="D179" s="234"/>
      <c r="E179" s="235"/>
      <c r="F179" s="228"/>
      <c r="G179" s="229"/>
      <c r="H179" s="229"/>
      <c r="I179" s="230"/>
      <c r="J179" s="228"/>
    </row>
    <row r="180" spans="1:10">
      <c r="A180" s="223"/>
      <c r="B180" s="224"/>
      <c r="C180" s="225"/>
      <c r="D180" s="234"/>
      <c r="E180" s="236"/>
      <c r="F180" s="228"/>
      <c r="G180" s="229"/>
      <c r="H180" s="229"/>
      <c r="I180" s="230"/>
      <c r="J180" s="228"/>
    </row>
    <row r="181" spans="1:10">
      <c r="A181" s="223"/>
      <c r="B181" s="224"/>
      <c r="C181" s="225"/>
      <c r="D181" s="234"/>
      <c r="E181" s="235"/>
      <c r="F181" s="228"/>
      <c r="G181" s="229"/>
      <c r="H181" s="229"/>
      <c r="I181" s="230"/>
      <c r="J181" s="228"/>
    </row>
    <row r="182" spans="1:10">
      <c r="A182" s="223"/>
      <c r="B182" s="224"/>
      <c r="C182" s="225"/>
      <c r="D182" s="234"/>
      <c r="E182" s="236"/>
      <c r="F182" s="228"/>
      <c r="G182" s="229"/>
      <c r="H182" s="229"/>
      <c r="I182" s="230"/>
      <c r="J182" s="228"/>
    </row>
    <row r="183" spans="1:10">
      <c r="A183" s="223"/>
      <c r="B183" s="224"/>
      <c r="C183" s="225"/>
      <c r="D183" s="234"/>
      <c r="E183" s="235"/>
      <c r="F183" s="228"/>
      <c r="G183" s="229"/>
      <c r="H183" s="229"/>
      <c r="I183" s="230"/>
      <c r="J183" s="228"/>
    </row>
    <row r="184" spans="1:10">
      <c r="A184" s="223"/>
      <c r="B184" s="224"/>
      <c r="C184" s="225"/>
      <c r="D184" s="234"/>
      <c r="E184" s="235"/>
      <c r="F184" s="228"/>
      <c r="G184" s="229"/>
      <c r="H184" s="229"/>
      <c r="I184" s="230"/>
      <c r="J184" s="228"/>
    </row>
    <row r="185" spans="1:10">
      <c r="A185" s="223"/>
      <c r="B185" s="224"/>
      <c r="C185" s="225"/>
      <c r="D185" s="234"/>
      <c r="E185" s="236"/>
      <c r="F185" s="228"/>
      <c r="G185" s="229"/>
      <c r="H185" s="229"/>
      <c r="I185" s="230"/>
      <c r="J185" s="228"/>
    </row>
    <row r="186" spans="1:10">
      <c r="A186" s="223"/>
      <c r="B186" s="224"/>
      <c r="C186" s="225"/>
      <c r="D186" s="234"/>
      <c r="E186" s="235"/>
      <c r="F186" s="228"/>
      <c r="G186" s="229"/>
      <c r="H186" s="229"/>
      <c r="I186" s="230"/>
      <c r="J186" s="228"/>
    </row>
    <row r="187" spans="1:10">
      <c r="A187" s="223"/>
      <c r="B187" s="224"/>
      <c r="C187" s="225"/>
      <c r="D187" s="234"/>
      <c r="E187" s="235"/>
      <c r="F187" s="228"/>
      <c r="G187" s="229"/>
      <c r="H187" s="229"/>
      <c r="I187" s="230"/>
      <c r="J187" s="228"/>
    </row>
    <row r="188" spans="1:10">
      <c r="A188" s="223"/>
      <c r="B188" s="224"/>
      <c r="C188" s="225"/>
      <c r="D188" s="234"/>
      <c r="E188" s="236"/>
      <c r="F188" s="228"/>
      <c r="G188" s="229"/>
      <c r="H188" s="229"/>
      <c r="I188" s="230"/>
      <c r="J188" s="228"/>
    </row>
    <row r="189" spans="1:10">
      <c r="A189" s="223"/>
      <c r="B189" s="224"/>
      <c r="C189" s="225"/>
      <c r="D189" s="234"/>
      <c r="E189" s="235"/>
      <c r="F189" s="228"/>
      <c r="G189" s="229"/>
      <c r="H189" s="229"/>
      <c r="I189" s="230"/>
      <c r="J189" s="228"/>
    </row>
    <row r="190" spans="1:10">
      <c r="A190" s="223"/>
      <c r="B190" s="224"/>
      <c r="C190" s="225"/>
      <c r="D190" s="234"/>
      <c r="E190" s="235"/>
      <c r="F190" s="228"/>
      <c r="G190" s="229"/>
      <c r="H190" s="229"/>
      <c r="I190" s="230"/>
      <c r="J190" s="228"/>
    </row>
    <row r="191" spans="1:10">
      <c r="A191" s="223"/>
      <c r="B191" s="224"/>
      <c r="C191" s="225"/>
      <c r="D191" s="234"/>
      <c r="E191" s="235"/>
      <c r="F191" s="228"/>
      <c r="G191" s="229"/>
      <c r="H191" s="229"/>
      <c r="I191" s="230"/>
      <c r="J191" s="228"/>
    </row>
    <row r="192" spans="1:10">
      <c r="A192" s="223"/>
      <c r="B192" s="224"/>
      <c r="C192" s="225"/>
      <c r="D192" s="234"/>
      <c r="E192" s="236"/>
      <c r="F192" s="228"/>
      <c r="G192" s="229"/>
      <c r="H192" s="229"/>
      <c r="I192" s="230"/>
      <c r="J192" s="228"/>
    </row>
    <row r="193" spans="1:10">
      <c r="A193" s="223"/>
      <c r="B193" s="224"/>
      <c r="C193" s="225"/>
      <c r="D193" s="234"/>
      <c r="E193" s="236"/>
      <c r="F193" s="228"/>
      <c r="G193" s="229"/>
      <c r="H193" s="229"/>
      <c r="I193" s="230"/>
      <c r="J193" s="228"/>
    </row>
    <row r="194" spans="1:10">
      <c r="A194" s="223"/>
      <c r="B194" s="224"/>
      <c r="C194" s="225"/>
      <c r="D194" s="234"/>
      <c r="E194" s="235"/>
      <c r="F194" s="228"/>
      <c r="G194" s="229"/>
      <c r="H194" s="229"/>
      <c r="I194" s="230"/>
      <c r="J194" s="228"/>
    </row>
    <row r="195" spans="1:10">
      <c r="A195" s="223"/>
      <c r="B195" s="224"/>
      <c r="C195" s="225"/>
      <c r="D195" s="234"/>
      <c r="E195" s="235"/>
      <c r="F195" s="228"/>
      <c r="G195" s="229"/>
      <c r="H195" s="229"/>
      <c r="I195" s="230"/>
      <c r="J195" s="228"/>
    </row>
    <row r="196" spans="1:10">
      <c r="A196" s="223"/>
      <c r="B196" s="224"/>
      <c r="C196" s="225"/>
      <c r="D196" s="234"/>
      <c r="E196" s="235"/>
      <c r="F196" s="228"/>
      <c r="G196" s="229"/>
      <c r="H196" s="229"/>
      <c r="I196" s="230"/>
      <c r="J196" s="228"/>
    </row>
    <row r="197" spans="1:10">
      <c r="A197" s="223"/>
      <c r="B197" s="224"/>
      <c r="C197" s="225"/>
      <c r="D197" s="234"/>
      <c r="E197" s="236"/>
      <c r="F197" s="228"/>
      <c r="G197" s="229"/>
      <c r="H197" s="229"/>
      <c r="I197" s="230"/>
      <c r="J197" s="228"/>
    </row>
    <row r="198" spans="1:10">
      <c r="A198" s="223"/>
      <c r="B198" s="224"/>
      <c r="C198" s="225"/>
      <c r="D198" s="234"/>
      <c r="E198" s="236"/>
      <c r="F198" s="228"/>
      <c r="G198" s="229"/>
      <c r="H198" s="229"/>
      <c r="I198" s="230"/>
      <c r="J198" s="228"/>
    </row>
    <row r="199" spans="1:10">
      <c r="A199" s="223"/>
      <c r="B199" s="224"/>
      <c r="C199" s="225"/>
      <c r="D199" s="234"/>
      <c r="E199" s="235"/>
      <c r="F199" s="228"/>
      <c r="G199" s="229"/>
      <c r="H199" s="229"/>
      <c r="I199" s="230"/>
      <c r="J199" s="228"/>
    </row>
    <row r="200" spans="1:10">
      <c r="A200" s="223"/>
      <c r="B200" s="224"/>
      <c r="C200" s="225"/>
      <c r="D200" s="234"/>
      <c r="E200" s="236"/>
      <c r="F200" s="228"/>
      <c r="G200" s="229"/>
      <c r="H200" s="229"/>
      <c r="I200" s="230"/>
      <c r="J200" s="228"/>
    </row>
    <row r="201" spans="1:10">
      <c r="A201" s="223"/>
      <c r="B201" s="224"/>
      <c r="C201" s="225"/>
      <c r="D201" s="234"/>
      <c r="E201" s="236"/>
      <c r="F201" s="228"/>
      <c r="G201" s="229"/>
      <c r="H201" s="229"/>
      <c r="I201" s="230"/>
      <c r="J201" s="228"/>
    </row>
    <row r="202" spans="1:10">
      <c r="A202" s="223"/>
      <c r="B202" s="224"/>
      <c r="C202" s="225"/>
      <c r="D202" s="234"/>
      <c r="E202" s="236"/>
      <c r="F202" s="228"/>
      <c r="G202" s="229"/>
      <c r="H202" s="229"/>
      <c r="I202" s="230"/>
      <c r="J202" s="228"/>
    </row>
    <row r="203" spans="1:10">
      <c r="A203" s="223"/>
      <c r="B203" s="224"/>
      <c r="C203" s="225"/>
      <c r="D203" s="234"/>
      <c r="E203" s="235"/>
      <c r="F203" s="228"/>
      <c r="G203" s="229"/>
      <c r="H203" s="229"/>
      <c r="I203" s="230"/>
      <c r="J203" s="228"/>
    </row>
    <row r="204" spans="1:10">
      <c r="A204" s="223"/>
      <c r="B204" s="224"/>
      <c r="C204" s="225"/>
      <c r="D204" s="234"/>
      <c r="E204" s="235"/>
      <c r="F204" s="228"/>
      <c r="G204" s="229"/>
      <c r="H204" s="229"/>
      <c r="I204" s="230"/>
      <c r="J204" s="228"/>
    </row>
    <row r="205" spans="1:10">
      <c r="A205" s="223"/>
      <c r="B205" s="224"/>
      <c r="C205" s="225"/>
      <c r="D205" s="234"/>
      <c r="E205" s="236"/>
      <c r="F205" s="228"/>
      <c r="G205" s="229"/>
      <c r="H205" s="229"/>
      <c r="I205" s="230"/>
      <c r="J205" s="228"/>
    </row>
    <row r="206" spans="1:10">
      <c r="A206" s="223"/>
      <c r="B206" s="224"/>
      <c r="C206" s="225"/>
      <c r="D206" s="234"/>
      <c r="E206" s="236"/>
      <c r="F206" s="228"/>
      <c r="G206" s="229"/>
      <c r="H206" s="229"/>
      <c r="I206" s="230"/>
      <c r="J206" s="228"/>
    </row>
    <row r="207" spans="1:10">
      <c r="A207" s="223"/>
      <c r="B207" s="224"/>
      <c r="C207" s="225"/>
      <c r="D207" s="234"/>
      <c r="E207" s="235"/>
      <c r="F207" s="228"/>
      <c r="G207" s="229"/>
      <c r="H207" s="229"/>
      <c r="I207" s="230"/>
      <c r="J207" s="228"/>
    </row>
    <row r="208" spans="1:10">
      <c r="A208" s="223"/>
      <c r="B208" s="224"/>
      <c r="C208" s="225"/>
      <c r="D208" s="234"/>
      <c r="E208" s="236"/>
      <c r="F208" s="228"/>
      <c r="G208" s="229"/>
      <c r="H208" s="229"/>
      <c r="I208" s="230"/>
      <c r="J208" s="228"/>
    </row>
    <row r="209" spans="1:10">
      <c r="A209" s="223"/>
      <c r="B209" s="224"/>
      <c r="C209" s="225"/>
      <c r="D209" s="234"/>
      <c r="E209" s="235"/>
      <c r="F209" s="228"/>
      <c r="G209" s="229"/>
      <c r="H209" s="229"/>
      <c r="I209" s="230"/>
      <c r="J209" s="228"/>
    </row>
    <row r="210" spans="1:10">
      <c r="A210" s="223"/>
      <c r="B210" s="224"/>
      <c r="C210" s="225"/>
      <c r="D210" s="234"/>
      <c r="E210" s="236"/>
      <c r="F210" s="228"/>
      <c r="G210" s="229"/>
      <c r="H210" s="229"/>
      <c r="I210" s="230"/>
      <c r="J210" s="228"/>
    </row>
    <row r="211" spans="1:10">
      <c r="A211" s="223"/>
      <c r="B211" s="224"/>
      <c r="C211" s="225"/>
      <c r="D211" s="234"/>
      <c r="E211" s="236"/>
      <c r="F211" s="228"/>
      <c r="G211" s="229"/>
      <c r="H211" s="229"/>
      <c r="I211" s="230"/>
      <c r="J211" s="228"/>
    </row>
    <row r="212" spans="1:10">
      <c r="A212" s="223"/>
      <c r="B212" s="224"/>
      <c r="C212" s="225"/>
      <c r="D212" s="234"/>
      <c r="E212" s="236"/>
      <c r="F212" s="228"/>
      <c r="G212" s="229"/>
      <c r="H212" s="229"/>
      <c r="I212" s="230"/>
      <c r="J212" s="228"/>
    </row>
    <row r="213" spans="1:10">
      <c r="A213" s="223"/>
      <c r="B213" s="224"/>
      <c r="C213" s="225"/>
      <c r="D213" s="234"/>
      <c r="E213" s="236"/>
      <c r="F213" s="228"/>
      <c r="G213" s="229"/>
      <c r="H213" s="229"/>
      <c r="I213" s="230"/>
      <c r="J213" s="228"/>
    </row>
    <row r="214" spans="1:10">
      <c r="A214" s="223"/>
      <c r="B214" s="224"/>
      <c r="C214" s="225"/>
      <c r="D214" s="234"/>
      <c r="E214" s="235"/>
      <c r="F214" s="228"/>
      <c r="G214" s="229"/>
      <c r="H214" s="229"/>
      <c r="I214" s="230"/>
      <c r="J214" s="228"/>
    </row>
    <row r="215" spans="1:10">
      <c r="A215" s="223"/>
      <c r="B215" s="224"/>
      <c r="C215" s="225"/>
      <c r="D215" s="234"/>
      <c r="E215" s="236"/>
      <c r="F215" s="228"/>
      <c r="G215" s="229"/>
      <c r="H215" s="229"/>
      <c r="I215" s="230"/>
      <c r="J215" s="228"/>
    </row>
    <row r="216" spans="1:10">
      <c r="A216" s="223"/>
      <c r="B216" s="224"/>
      <c r="C216" s="225"/>
      <c r="D216" s="234"/>
      <c r="E216" s="236"/>
      <c r="F216" s="228"/>
      <c r="G216" s="229"/>
      <c r="H216" s="229"/>
      <c r="I216" s="230"/>
      <c r="J216" s="228"/>
    </row>
    <row r="217" spans="1:10">
      <c r="A217" s="223"/>
      <c r="B217" s="224"/>
      <c r="C217" s="225"/>
      <c r="D217" s="234"/>
      <c r="E217" s="236"/>
      <c r="F217" s="228"/>
      <c r="G217" s="229"/>
      <c r="H217" s="229"/>
      <c r="I217" s="230"/>
      <c r="J217" s="228"/>
    </row>
    <row r="218" spans="1:10">
      <c r="A218" s="223"/>
      <c r="B218" s="224"/>
      <c r="C218" s="225"/>
      <c r="D218" s="234"/>
      <c r="E218" s="236"/>
      <c r="F218" s="228"/>
      <c r="G218" s="229"/>
      <c r="H218" s="229"/>
      <c r="I218" s="230"/>
      <c r="J218" s="228"/>
    </row>
    <row r="219" spans="1:10">
      <c r="A219" s="223"/>
      <c r="B219" s="224"/>
      <c r="C219" s="225"/>
      <c r="D219" s="234"/>
      <c r="E219" s="235"/>
      <c r="F219" s="228"/>
      <c r="G219" s="229"/>
      <c r="H219" s="229"/>
      <c r="I219" s="230"/>
      <c r="J219" s="228"/>
    </row>
    <row r="220" spans="1:10">
      <c r="A220" s="223"/>
      <c r="B220" s="224"/>
      <c r="C220" s="225"/>
      <c r="D220" s="234"/>
      <c r="E220" s="236"/>
      <c r="F220" s="228"/>
      <c r="G220" s="229"/>
      <c r="H220" s="229"/>
      <c r="I220" s="230"/>
      <c r="J220" s="228"/>
    </row>
    <row r="221" spans="1:10">
      <c r="A221" s="223"/>
      <c r="B221" s="224"/>
      <c r="C221" s="225"/>
      <c r="D221" s="234"/>
      <c r="E221" s="236"/>
      <c r="F221" s="228"/>
      <c r="G221" s="229"/>
      <c r="H221" s="229"/>
      <c r="I221" s="230"/>
      <c r="J221" s="228"/>
    </row>
    <row r="222" spans="1:10">
      <c r="A222" s="223"/>
      <c r="B222" s="224"/>
      <c r="C222" s="225"/>
      <c r="D222" s="234"/>
      <c r="E222" s="236"/>
      <c r="F222" s="228"/>
      <c r="G222" s="229"/>
      <c r="H222" s="229"/>
      <c r="I222" s="230"/>
      <c r="J222" s="228"/>
    </row>
    <row r="223" spans="1:10">
      <c r="A223" s="223"/>
      <c r="B223" s="224"/>
      <c r="C223" s="225"/>
      <c r="D223" s="234"/>
      <c r="E223" s="236"/>
      <c r="F223" s="228"/>
      <c r="G223" s="229"/>
      <c r="H223" s="229"/>
      <c r="I223" s="230"/>
      <c r="J223" s="228"/>
    </row>
    <row r="224" spans="1:10">
      <c r="A224" s="223"/>
      <c r="B224" s="224"/>
      <c r="C224" s="225"/>
      <c r="D224" s="234"/>
      <c r="E224" s="235"/>
      <c r="F224" s="228"/>
      <c r="G224" s="229"/>
      <c r="H224" s="229"/>
      <c r="I224" s="230"/>
      <c r="J224" s="228"/>
    </row>
    <row r="225" spans="1:10">
      <c r="A225" s="223"/>
      <c r="B225" s="224"/>
      <c r="C225" s="225"/>
      <c r="D225" s="234"/>
      <c r="E225" s="236"/>
      <c r="F225" s="228"/>
      <c r="G225" s="229"/>
      <c r="H225" s="229"/>
      <c r="I225" s="230"/>
      <c r="J225" s="228"/>
    </row>
    <row r="226" spans="1:10">
      <c r="A226" s="223"/>
      <c r="B226" s="224"/>
      <c r="C226" s="225"/>
      <c r="D226" s="234"/>
      <c r="E226" s="236"/>
      <c r="F226" s="228"/>
      <c r="G226" s="229"/>
      <c r="H226" s="229"/>
      <c r="I226" s="230"/>
      <c r="J226" s="228"/>
    </row>
    <row r="227" spans="1:10">
      <c r="A227" s="223"/>
      <c r="B227" s="224"/>
      <c r="C227" s="225"/>
      <c r="D227" s="234"/>
      <c r="E227" s="236"/>
      <c r="F227" s="228"/>
      <c r="G227" s="229"/>
      <c r="H227" s="229"/>
      <c r="I227" s="230"/>
      <c r="J227" s="228"/>
    </row>
    <row r="228" spans="1:10">
      <c r="A228" s="223"/>
      <c r="B228" s="224"/>
      <c r="C228" s="225"/>
      <c r="D228" s="234"/>
      <c r="E228" s="236"/>
      <c r="F228" s="228"/>
      <c r="G228" s="229"/>
      <c r="H228" s="229"/>
      <c r="I228" s="230"/>
      <c r="J228" s="228"/>
    </row>
    <row r="229" spans="1:10">
      <c r="A229" s="223"/>
      <c r="B229" s="224"/>
      <c r="C229" s="225"/>
      <c r="D229" s="234"/>
      <c r="E229" s="235"/>
      <c r="F229" s="228"/>
      <c r="G229" s="229"/>
      <c r="H229" s="229"/>
      <c r="I229" s="230"/>
      <c r="J229" s="228"/>
    </row>
    <row r="230" spans="1:10">
      <c r="A230" s="223"/>
      <c r="B230" s="224"/>
      <c r="C230" s="225"/>
      <c r="D230" s="234"/>
      <c r="E230" s="236"/>
      <c r="F230" s="228"/>
      <c r="G230" s="229"/>
      <c r="H230" s="229"/>
      <c r="I230" s="230"/>
      <c r="J230" s="228"/>
    </row>
    <row r="231" spans="1:10">
      <c r="A231" s="223"/>
      <c r="B231" s="224"/>
      <c r="C231" s="225"/>
      <c r="D231" s="234"/>
      <c r="E231" s="236"/>
      <c r="F231" s="228"/>
      <c r="G231" s="229"/>
      <c r="H231" s="229"/>
      <c r="I231" s="230"/>
      <c r="J231" s="228"/>
    </row>
    <row r="232" spans="1:10">
      <c r="A232" s="223"/>
      <c r="B232" s="224"/>
      <c r="C232" s="225"/>
      <c r="D232" s="234"/>
      <c r="E232" s="236"/>
      <c r="F232" s="228"/>
      <c r="G232" s="229"/>
      <c r="H232" s="229"/>
      <c r="I232" s="230"/>
      <c r="J232" s="228"/>
    </row>
    <row r="233" spans="1:10">
      <c r="A233" s="223"/>
      <c r="B233" s="224"/>
      <c r="C233" s="225"/>
      <c r="D233" s="234"/>
      <c r="E233" s="236"/>
      <c r="F233" s="228"/>
      <c r="G233" s="229"/>
      <c r="H233" s="229"/>
      <c r="I233" s="230"/>
      <c r="J233" s="228"/>
    </row>
    <row r="234" spans="1:10">
      <c r="A234" s="223"/>
      <c r="B234" s="224"/>
      <c r="C234" s="225"/>
      <c r="D234" s="234"/>
      <c r="E234" s="236"/>
      <c r="F234" s="228"/>
      <c r="G234" s="229"/>
      <c r="H234" s="229"/>
      <c r="I234" s="230"/>
      <c r="J234" s="228"/>
    </row>
    <row r="235" spans="1:10">
      <c r="A235" s="223"/>
      <c r="B235" s="224"/>
      <c r="C235" s="225"/>
      <c r="D235" s="234"/>
      <c r="E235" s="236"/>
      <c r="F235" s="228"/>
      <c r="G235" s="229"/>
      <c r="H235" s="229"/>
      <c r="I235" s="230"/>
      <c r="J235" s="228"/>
    </row>
    <row r="236" spans="1:10">
      <c r="A236" s="223"/>
      <c r="B236" s="224"/>
      <c r="C236" s="225"/>
      <c r="D236" s="234"/>
      <c r="E236" s="236"/>
      <c r="F236" s="228"/>
      <c r="G236" s="229"/>
      <c r="H236" s="229"/>
      <c r="I236" s="230"/>
      <c r="J236" s="228"/>
    </row>
    <row r="237" spans="1:10">
      <c r="A237" s="223"/>
      <c r="B237" s="224"/>
      <c r="C237" s="225"/>
      <c r="D237" s="234"/>
      <c r="E237" s="236"/>
      <c r="F237" s="228"/>
      <c r="G237" s="229"/>
      <c r="H237" s="229"/>
      <c r="I237" s="230"/>
      <c r="J237" s="228"/>
    </row>
    <row r="238" spans="1:10">
      <c r="A238" s="223"/>
      <c r="B238" s="224"/>
      <c r="C238" s="225"/>
      <c r="D238" s="234"/>
      <c r="E238" s="236"/>
      <c r="F238" s="228"/>
      <c r="G238" s="229"/>
      <c r="H238" s="229"/>
      <c r="I238" s="230"/>
      <c r="J238" s="228"/>
    </row>
    <row r="239" spans="1:10">
      <c r="A239" s="223"/>
      <c r="B239" s="224"/>
      <c r="C239" s="225"/>
      <c r="D239" s="234"/>
      <c r="E239" s="236"/>
      <c r="F239" s="228"/>
      <c r="G239" s="229"/>
      <c r="H239" s="229"/>
      <c r="I239" s="230"/>
      <c r="J239" s="228"/>
    </row>
    <row r="240" spans="1:10">
      <c r="A240" s="223"/>
      <c r="B240" s="224"/>
      <c r="C240" s="225"/>
      <c r="D240" s="234"/>
      <c r="E240" s="236"/>
      <c r="F240" s="228"/>
      <c r="G240" s="229"/>
      <c r="H240" s="229"/>
      <c r="I240" s="230"/>
      <c r="J240" s="228"/>
    </row>
    <row r="241" spans="1:10">
      <c r="A241" s="223"/>
      <c r="B241" s="224"/>
      <c r="C241" s="225"/>
      <c r="D241" s="234"/>
      <c r="E241" s="236"/>
      <c r="F241" s="228"/>
      <c r="G241" s="229"/>
      <c r="H241" s="229"/>
      <c r="I241" s="230"/>
      <c r="J241" s="228"/>
    </row>
    <row r="242" spans="1:10">
      <c r="A242" s="223"/>
      <c r="B242" s="224"/>
      <c r="C242" s="225"/>
      <c r="D242" s="234"/>
      <c r="E242" s="236"/>
      <c r="F242" s="228"/>
      <c r="G242" s="229"/>
      <c r="H242" s="229"/>
      <c r="I242" s="230"/>
      <c r="J242" s="228"/>
    </row>
    <row r="243" spans="1:10">
      <c r="A243" s="223"/>
      <c r="B243" s="224"/>
      <c r="C243" s="225"/>
      <c r="D243" s="234"/>
      <c r="E243" s="236"/>
      <c r="F243" s="228"/>
      <c r="G243" s="229"/>
      <c r="H243" s="229"/>
      <c r="I243" s="230"/>
      <c r="J243" s="228"/>
    </row>
    <row r="244" spans="1:10">
      <c r="A244" s="223"/>
      <c r="B244" s="224"/>
      <c r="C244" s="225"/>
      <c r="D244" s="234"/>
      <c r="E244" s="236"/>
      <c r="F244" s="228"/>
      <c r="G244" s="229"/>
      <c r="H244" s="229"/>
      <c r="I244" s="230"/>
      <c r="J244" s="228"/>
    </row>
    <row r="245" spans="1:10">
      <c r="A245" s="223"/>
      <c r="B245" s="224"/>
      <c r="C245" s="225"/>
      <c r="D245" s="234"/>
      <c r="E245" s="236"/>
      <c r="F245" s="228"/>
      <c r="G245" s="229"/>
      <c r="H245" s="229"/>
      <c r="I245" s="230"/>
      <c r="J245" s="228"/>
    </row>
    <row r="246" spans="1:10">
      <c r="A246" s="223"/>
      <c r="B246" s="224"/>
      <c r="C246" s="225"/>
      <c r="D246" s="234"/>
      <c r="E246" s="236"/>
      <c r="F246" s="228"/>
      <c r="G246" s="229"/>
      <c r="H246" s="229"/>
      <c r="I246" s="230"/>
      <c r="J246" s="228"/>
    </row>
    <row r="247" spans="1:10">
      <c r="A247" s="223"/>
      <c r="B247" s="224"/>
      <c r="C247" s="225"/>
      <c r="D247" s="234"/>
      <c r="E247" s="236"/>
      <c r="F247" s="228"/>
      <c r="G247" s="229"/>
      <c r="H247" s="229"/>
      <c r="I247" s="230"/>
      <c r="J247" s="228"/>
    </row>
    <row r="248" spans="1:10">
      <c r="A248" s="223"/>
      <c r="B248" s="224"/>
      <c r="C248" s="225"/>
      <c r="D248" s="234"/>
      <c r="E248" s="236"/>
      <c r="F248" s="228"/>
      <c r="G248" s="229"/>
      <c r="H248" s="229"/>
      <c r="I248" s="230"/>
      <c r="J248" s="228"/>
    </row>
    <row r="249" spans="1:10">
      <c r="A249" s="223"/>
      <c r="B249" s="224"/>
      <c r="C249" s="225"/>
      <c r="D249" s="234"/>
      <c r="E249" s="236"/>
      <c r="F249" s="228"/>
      <c r="G249" s="229"/>
      <c r="H249" s="229"/>
      <c r="I249" s="230"/>
      <c r="J249" s="228"/>
    </row>
    <row r="250" spans="1:10">
      <c r="A250" s="223"/>
      <c r="B250" s="224"/>
      <c r="C250" s="225"/>
      <c r="D250" s="234"/>
      <c r="E250" s="236"/>
      <c r="F250" s="228"/>
      <c r="G250" s="229"/>
      <c r="H250" s="229"/>
      <c r="I250" s="230"/>
      <c r="J250" s="228"/>
    </row>
    <row r="251" spans="1:10">
      <c r="A251" s="223"/>
      <c r="B251" s="224"/>
      <c r="C251" s="225"/>
      <c r="D251" s="234"/>
      <c r="E251" s="236"/>
      <c r="F251" s="228"/>
      <c r="G251" s="229"/>
      <c r="H251" s="229"/>
      <c r="I251" s="230"/>
      <c r="J251" s="228"/>
    </row>
    <row r="252" spans="1:10">
      <c r="A252" s="223"/>
      <c r="B252" s="224"/>
      <c r="C252" s="225"/>
      <c r="D252" s="234"/>
      <c r="E252" s="236"/>
      <c r="F252" s="228"/>
      <c r="G252" s="229"/>
      <c r="H252" s="229"/>
      <c r="I252" s="230"/>
      <c r="J252" s="228"/>
    </row>
    <row r="253" spans="1:10">
      <c r="A253" s="223"/>
      <c r="B253" s="224"/>
      <c r="C253" s="225"/>
      <c r="D253" s="234"/>
      <c r="E253" s="236"/>
      <c r="F253" s="228"/>
      <c r="G253" s="229"/>
      <c r="H253" s="229"/>
      <c r="I253" s="230"/>
      <c r="J253" s="228"/>
    </row>
    <row r="254" spans="1:10">
      <c r="A254" s="223"/>
      <c r="B254" s="224"/>
      <c r="C254" s="225"/>
      <c r="D254" s="234"/>
      <c r="E254" s="236"/>
      <c r="F254" s="228"/>
      <c r="G254" s="229"/>
      <c r="H254" s="229"/>
      <c r="I254" s="230"/>
      <c r="J254" s="228"/>
    </row>
    <row r="255" spans="1:10">
      <c r="A255" s="223"/>
      <c r="B255" s="224"/>
      <c r="C255" s="225"/>
      <c r="D255" s="234"/>
      <c r="E255" s="236"/>
      <c r="F255" s="228"/>
      <c r="G255" s="229"/>
      <c r="H255" s="229"/>
      <c r="I255" s="230"/>
      <c r="J255" s="228"/>
    </row>
    <row r="256" spans="1:10">
      <c r="A256" s="223"/>
      <c r="B256" s="224"/>
      <c r="C256" s="225"/>
      <c r="D256" s="234"/>
      <c r="E256" s="236"/>
      <c r="F256" s="228"/>
      <c r="G256" s="229"/>
      <c r="H256" s="229"/>
      <c r="I256" s="230"/>
      <c r="J256" s="228"/>
    </row>
    <row r="257" spans="1:10">
      <c r="A257" s="223"/>
      <c r="B257" s="224"/>
      <c r="C257" s="225"/>
      <c r="D257" s="234"/>
      <c r="E257" s="236"/>
      <c r="F257" s="228"/>
      <c r="G257" s="229"/>
      <c r="H257" s="229"/>
      <c r="I257" s="230"/>
      <c r="J257" s="228"/>
    </row>
    <row r="258" spans="1:10">
      <c r="A258" s="223"/>
      <c r="B258" s="224"/>
      <c r="C258" s="225"/>
      <c r="D258" s="234"/>
      <c r="E258" s="236"/>
      <c r="F258" s="228"/>
      <c r="G258" s="229"/>
      <c r="H258" s="229"/>
      <c r="I258" s="230"/>
      <c r="J258" s="228"/>
    </row>
    <row r="259" spans="1:10">
      <c r="A259" s="223"/>
      <c r="B259" s="224"/>
      <c r="C259" s="225"/>
      <c r="D259" s="234"/>
      <c r="E259" s="236"/>
      <c r="F259" s="228"/>
      <c r="G259" s="229"/>
      <c r="H259" s="229"/>
      <c r="I259" s="230"/>
      <c r="J259" s="228"/>
    </row>
    <row r="260" spans="1:10">
      <c r="A260" s="223"/>
      <c r="B260" s="224"/>
      <c r="C260" s="225"/>
      <c r="D260" s="234"/>
      <c r="E260" s="236"/>
      <c r="F260" s="228"/>
      <c r="G260" s="229"/>
      <c r="H260" s="229"/>
      <c r="I260" s="230"/>
      <c r="J260" s="228"/>
    </row>
    <row r="261" spans="1:10">
      <c r="A261" s="223"/>
      <c r="B261" s="224"/>
      <c r="C261" s="225"/>
      <c r="D261" s="234"/>
      <c r="E261" s="236"/>
      <c r="F261" s="228"/>
      <c r="G261" s="229"/>
      <c r="H261" s="229"/>
      <c r="I261" s="230"/>
      <c r="J261" s="228"/>
    </row>
    <row r="262" spans="1:10">
      <c r="A262" s="223"/>
      <c r="B262" s="224"/>
      <c r="C262" s="225"/>
      <c r="D262" s="234"/>
      <c r="E262" s="236"/>
      <c r="F262" s="228"/>
      <c r="G262" s="229"/>
      <c r="H262" s="229"/>
      <c r="I262" s="230"/>
      <c r="J262" s="228"/>
    </row>
    <row r="263" spans="1:10">
      <c r="A263" s="223"/>
      <c r="B263" s="224"/>
      <c r="C263" s="225"/>
      <c r="D263" s="234"/>
      <c r="E263" s="236"/>
      <c r="F263" s="228"/>
      <c r="G263" s="229"/>
      <c r="H263" s="229"/>
      <c r="I263" s="230"/>
      <c r="J263" s="228"/>
    </row>
    <row r="264" spans="1:10">
      <c r="A264" s="223"/>
      <c r="B264" s="224"/>
      <c r="C264" s="225"/>
      <c r="D264" s="234"/>
      <c r="E264" s="236"/>
      <c r="F264" s="228"/>
      <c r="G264" s="229"/>
      <c r="H264" s="229"/>
      <c r="I264" s="230"/>
      <c r="J264" s="228"/>
    </row>
    <row r="265" spans="1:10">
      <c r="A265" s="223"/>
      <c r="B265" s="224"/>
      <c r="C265" s="225"/>
      <c r="D265" s="234"/>
      <c r="E265" s="236"/>
      <c r="F265" s="228"/>
      <c r="G265" s="229"/>
      <c r="H265" s="229"/>
      <c r="I265" s="230"/>
      <c r="J265" s="228"/>
    </row>
    <row r="266" spans="1:10">
      <c r="A266" s="223"/>
      <c r="B266" s="224"/>
      <c r="C266" s="225"/>
      <c r="D266" s="234"/>
      <c r="E266" s="236"/>
      <c r="F266" s="228"/>
      <c r="G266" s="229"/>
      <c r="H266" s="229"/>
      <c r="I266" s="230"/>
      <c r="J266" s="228"/>
    </row>
    <row r="267" spans="1:10">
      <c r="A267" s="223"/>
      <c r="B267" s="224"/>
      <c r="C267" s="225"/>
      <c r="D267" s="234"/>
      <c r="E267" s="236"/>
      <c r="F267" s="228"/>
      <c r="G267" s="229"/>
      <c r="H267" s="229"/>
      <c r="I267" s="230"/>
      <c r="J267" s="228"/>
    </row>
    <row r="268" spans="1:10">
      <c r="A268" s="223"/>
      <c r="B268" s="224"/>
      <c r="C268" s="225"/>
      <c r="D268" s="234"/>
      <c r="E268" s="236"/>
      <c r="F268" s="228"/>
      <c r="G268" s="229"/>
      <c r="H268" s="229"/>
      <c r="I268" s="230"/>
      <c r="J268" s="228"/>
    </row>
    <row r="269" spans="1:10">
      <c r="A269" s="223"/>
      <c r="B269" s="224"/>
      <c r="C269" s="225"/>
      <c r="D269" s="234"/>
      <c r="E269" s="236"/>
      <c r="F269" s="228"/>
      <c r="G269" s="229"/>
      <c r="H269" s="229"/>
      <c r="I269" s="230"/>
      <c r="J269" s="228"/>
    </row>
    <row r="270" spans="1:10">
      <c r="A270" s="223"/>
      <c r="B270" s="224"/>
      <c r="C270" s="225"/>
      <c r="D270" s="234"/>
      <c r="E270" s="236"/>
      <c r="F270" s="228"/>
      <c r="G270" s="229"/>
      <c r="H270" s="229"/>
      <c r="I270" s="230"/>
      <c r="J270" s="228"/>
    </row>
    <row r="271" spans="1:10">
      <c r="A271" s="223"/>
      <c r="B271" s="224"/>
      <c r="C271" s="225"/>
      <c r="D271" s="234"/>
      <c r="E271" s="236"/>
      <c r="F271" s="228"/>
      <c r="G271" s="229"/>
      <c r="H271" s="229"/>
      <c r="I271" s="230"/>
      <c r="J271" s="228"/>
    </row>
    <row r="272" spans="1:10">
      <c r="A272" s="223"/>
      <c r="B272" s="224"/>
      <c r="C272" s="225"/>
      <c r="D272" s="234"/>
      <c r="E272" s="236"/>
      <c r="F272" s="228"/>
      <c r="G272" s="229"/>
      <c r="H272" s="229"/>
      <c r="I272" s="230"/>
      <c r="J272" s="228"/>
    </row>
    <row r="273" spans="1:10">
      <c r="A273" s="223"/>
      <c r="B273" s="224"/>
      <c r="C273" s="225"/>
      <c r="D273" s="234"/>
      <c r="E273" s="236"/>
      <c r="F273" s="228"/>
      <c r="G273" s="229"/>
      <c r="H273" s="229"/>
      <c r="I273" s="230"/>
      <c r="J273" s="228"/>
    </row>
    <row r="274" spans="1:10">
      <c r="A274" s="223"/>
      <c r="B274" s="224"/>
      <c r="C274" s="225"/>
      <c r="D274" s="234"/>
      <c r="E274" s="236"/>
      <c r="F274" s="228"/>
      <c r="G274" s="229"/>
      <c r="H274" s="229"/>
      <c r="I274" s="230"/>
      <c r="J274" s="228"/>
    </row>
    <row r="275" spans="1:10">
      <c r="A275" s="223"/>
      <c r="B275" s="223"/>
      <c r="C275" s="223"/>
      <c r="D275" s="223"/>
      <c r="E275" s="223"/>
      <c r="F275" s="223"/>
      <c r="G275" s="223"/>
      <c r="H275" s="191"/>
      <c r="I275" s="191"/>
      <c r="J275" s="223"/>
    </row>
    <row r="276" spans="1:10">
      <c r="A276" s="223"/>
      <c r="B276" s="223"/>
      <c r="C276" s="223"/>
      <c r="D276" s="223"/>
      <c r="E276" s="223"/>
      <c r="F276" s="223"/>
      <c r="G276" s="223"/>
      <c r="H276" s="191"/>
      <c r="I276" s="191"/>
      <c r="J276" s="223"/>
    </row>
    <row r="277" spans="1:10">
      <c r="A277" s="191"/>
      <c r="B277" s="223"/>
      <c r="C277" s="223"/>
      <c r="D277" s="223"/>
      <c r="E277" s="223"/>
      <c r="F277" s="223"/>
      <c r="G277" s="223"/>
      <c r="H277" s="191"/>
      <c r="I277" s="191"/>
      <c r="J277" s="223"/>
    </row>
    <row r="278" spans="1:10">
      <c r="A278" s="191"/>
      <c r="B278" s="223"/>
      <c r="C278" s="223"/>
      <c r="D278" s="223"/>
      <c r="E278" s="223"/>
      <c r="F278" s="223"/>
      <c r="G278" s="223"/>
      <c r="H278" s="191"/>
      <c r="I278" s="191"/>
      <c r="J278" s="223"/>
    </row>
    <row r="279" spans="1:10">
      <c r="A279" s="191"/>
      <c r="B279" s="223"/>
      <c r="C279" s="223"/>
      <c r="D279" s="223"/>
      <c r="E279" s="223"/>
      <c r="F279" s="223"/>
      <c r="G279" s="223"/>
      <c r="H279" s="191"/>
      <c r="I279" s="191"/>
      <c r="J279" s="223"/>
    </row>
    <row r="280" spans="1:10">
      <c r="A280" s="191"/>
      <c r="B280" s="223"/>
      <c r="C280" s="223"/>
      <c r="D280" s="223"/>
      <c r="E280" s="223"/>
      <c r="F280" s="223"/>
      <c r="G280" s="223"/>
      <c r="H280" s="191"/>
      <c r="I280" s="191"/>
      <c r="J280" s="223"/>
    </row>
    <row r="281" spans="1:10">
      <c r="A281" s="191"/>
      <c r="B281" s="223"/>
      <c r="C281" s="223"/>
      <c r="D281" s="223"/>
      <c r="E281" s="223"/>
      <c r="F281" s="223"/>
      <c r="G281" s="223"/>
      <c r="H281" s="191"/>
      <c r="I281" s="191"/>
      <c r="J281" s="223"/>
    </row>
    <row r="282" spans="1:10">
      <c r="A282" s="191"/>
      <c r="B282" s="223"/>
      <c r="C282" s="223"/>
      <c r="D282" s="223"/>
      <c r="E282" s="223"/>
      <c r="F282" s="223"/>
      <c r="G282" s="223"/>
      <c r="H282" s="191"/>
      <c r="I282" s="191"/>
      <c r="J282" s="223"/>
    </row>
    <row r="283" spans="1:10">
      <c r="A283" s="191"/>
      <c r="B283" s="223"/>
      <c r="C283" s="223"/>
      <c r="D283" s="223"/>
      <c r="E283" s="223"/>
      <c r="F283" s="223"/>
      <c r="G283" s="223"/>
      <c r="H283" s="191"/>
      <c r="I283" s="191"/>
      <c r="J283" s="223"/>
    </row>
    <row r="284" spans="1:10">
      <c r="A284" s="191"/>
      <c r="B284" s="223"/>
      <c r="C284" s="223"/>
      <c r="D284" s="223"/>
      <c r="E284" s="223"/>
      <c r="F284" s="223"/>
      <c r="G284" s="223"/>
      <c r="H284" s="191"/>
      <c r="I284" s="191"/>
      <c r="J284" s="223"/>
    </row>
    <row r="285" spans="1:10">
      <c r="A285" s="191"/>
      <c r="B285" s="223"/>
      <c r="C285" s="223"/>
      <c r="D285" s="223"/>
      <c r="E285" s="223"/>
      <c r="F285" s="223"/>
      <c r="G285" s="223"/>
      <c r="H285" s="191"/>
      <c r="I285" s="191"/>
      <c r="J285" s="223"/>
    </row>
    <row r="286" spans="1:10">
      <c r="A286" s="191"/>
      <c r="B286" s="223"/>
      <c r="C286" s="223"/>
      <c r="D286" s="223"/>
      <c r="E286" s="223"/>
      <c r="F286" s="223"/>
      <c r="G286" s="223"/>
      <c r="H286" s="191"/>
      <c r="I286" s="191"/>
      <c r="J286" s="223"/>
    </row>
    <row r="287" spans="1:10">
      <c r="A287" s="191"/>
      <c r="B287" s="223"/>
      <c r="C287" s="223"/>
      <c r="D287" s="223"/>
      <c r="E287" s="223"/>
      <c r="F287" s="223"/>
      <c r="G287" s="223"/>
      <c r="H287" s="191"/>
      <c r="I287" s="191"/>
      <c r="J287" s="223"/>
    </row>
    <row r="288" spans="1:10">
      <c r="A288" s="191"/>
      <c r="B288" s="223"/>
      <c r="C288" s="223"/>
      <c r="D288" s="223"/>
      <c r="E288" s="223"/>
      <c r="F288" s="223"/>
      <c r="G288" s="223"/>
      <c r="H288" s="191"/>
      <c r="I288" s="191"/>
      <c r="J288" s="223"/>
    </row>
    <row r="289" spans="1:10">
      <c r="A289" s="191"/>
      <c r="B289" s="223"/>
      <c r="C289" s="223"/>
      <c r="D289" s="223"/>
      <c r="E289" s="223"/>
      <c r="F289" s="223"/>
      <c r="G289" s="223"/>
      <c r="H289" s="191"/>
      <c r="I289" s="191"/>
      <c r="J289" s="223"/>
    </row>
    <row r="290" spans="1:10">
      <c r="A290" s="191"/>
      <c r="B290" s="223"/>
      <c r="C290" s="223"/>
      <c r="D290" s="223"/>
      <c r="E290" s="223"/>
      <c r="F290" s="223"/>
      <c r="G290" s="223"/>
      <c r="H290" s="191"/>
      <c r="I290" s="191"/>
      <c r="J290" s="223"/>
    </row>
    <row r="291" spans="1:10">
      <c r="A291" s="191"/>
      <c r="B291" s="223"/>
      <c r="C291" s="223"/>
      <c r="D291" s="223"/>
      <c r="E291" s="223"/>
      <c r="F291" s="223"/>
      <c r="G291" s="223"/>
      <c r="H291" s="191"/>
      <c r="I291" s="191"/>
      <c r="J291" s="223"/>
    </row>
    <row r="292" spans="1:10">
      <c r="A292" s="191"/>
      <c r="B292" s="223"/>
      <c r="C292" s="223"/>
      <c r="D292" s="223"/>
      <c r="E292" s="223"/>
      <c r="F292" s="223"/>
      <c r="G292" s="223"/>
      <c r="H292" s="191"/>
      <c r="I292" s="191"/>
      <c r="J292" s="223"/>
    </row>
    <row r="293" spans="1:10">
      <c r="A293" s="191"/>
      <c r="B293" s="223"/>
      <c r="C293" s="223"/>
      <c r="D293" s="223"/>
      <c r="E293" s="223"/>
      <c r="F293" s="223"/>
      <c r="G293" s="223"/>
      <c r="H293" s="191"/>
      <c r="I293" s="191"/>
      <c r="J293" s="223"/>
    </row>
    <row r="294" spans="1:10">
      <c r="A294" s="191"/>
      <c r="B294" s="223"/>
      <c r="C294" s="223"/>
      <c r="D294" s="223"/>
      <c r="E294" s="223"/>
      <c r="F294" s="223"/>
      <c r="G294" s="223"/>
      <c r="H294" s="191"/>
      <c r="I294" s="191"/>
      <c r="J294" s="223"/>
    </row>
    <row r="295" spans="1:10">
      <c r="A295" s="191"/>
      <c r="B295" s="223"/>
      <c r="C295" s="223"/>
      <c r="D295" s="223"/>
      <c r="E295" s="223"/>
      <c r="F295" s="223"/>
      <c r="G295" s="223"/>
      <c r="H295" s="191"/>
      <c r="I295" s="191"/>
      <c r="J295" s="223"/>
    </row>
    <row r="296" spans="1:10">
      <c r="A296" s="191"/>
      <c r="B296" s="223"/>
      <c r="C296" s="223"/>
      <c r="D296" s="223"/>
      <c r="E296" s="223"/>
      <c r="F296" s="223"/>
      <c r="G296" s="223"/>
      <c r="H296" s="191"/>
      <c r="I296" s="191"/>
      <c r="J296" s="223"/>
    </row>
    <row r="297" spans="1:10">
      <c r="A297" s="191"/>
      <c r="B297" s="223"/>
      <c r="C297" s="223"/>
      <c r="D297" s="223"/>
      <c r="E297" s="223"/>
      <c r="F297" s="223"/>
      <c r="G297" s="223"/>
      <c r="H297" s="191"/>
      <c r="I297" s="191"/>
      <c r="J297" s="223"/>
    </row>
    <row r="298" spans="1:10">
      <c r="A298" s="191"/>
      <c r="B298" s="223"/>
      <c r="C298" s="223"/>
      <c r="D298" s="223"/>
      <c r="E298" s="223"/>
      <c r="F298" s="223"/>
      <c r="G298" s="223"/>
      <c r="H298" s="191"/>
      <c r="I298" s="191"/>
      <c r="J298" s="223"/>
    </row>
    <row r="299" spans="1:10">
      <c r="A299" s="191"/>
      <c r="B299" s="223"/>
      <c r="C299" s="223"/>
      <c r="D299" s="223"/>
      <c r="E299" s="223"/>
      <c r="F299" s="223"/>
      <c r="G299" s="223"/>
      <c r="H299" s="191"/>
      <c r="I299" s="191"/>
      <c r="J299" s="223"/>
    </row>
    <row r="300" spans="1:10">
      <c r="A300" s="191"/>
      <c r="B300" s="223"/>
      <c r="C300" s="223"/>
      <c r="D300" s="223"/>
      <c r="E300" s="223"/>
      <c r="F300" s="223"/>
      <c r="G300" s="223"/>
      <c r="H300" s="191"/>
      <c r="I300" s="191"/>
      <c r="J300" s="223"/>
    </row>
    <row r="301" spans="1:10">
      <c r="A301" s="191"/>
      <c r="B301" s="223"/>
      <c r="C301" s="223"/>
      <c r="D301" s="223"/>
      <c r="E301" s="223"/>
      <c r="F301" s="223"/>
      <c r="G301" s="223"/>
      <c r="H301" s="191"/>
      <c r="I301" s="191"/>
      <c r="J301" s="223"/>
    </row>
  </sheetData>
  <sheetProtection formatCells="0"/>
  <mergeCells count="16">
    <mergeCell ref="F24:F26"/>
    <mergeCell ref="G24:G26"/>
    <mergeCell ref="H24:H26"/>
    <mergeCell ref="I24:I26"/>
    <mergeCell ref="A24:A26"/>
    <mergeCell ref="B24:B26"/>
    <mergeCell ref="C24:C26"/>
    <mergeCell ref="D24:D26"/>
    <mergeCell ref="E24:E26"/>
    <mergeCell ref="A14:F19"/>
    <mergeCell ref="C1:H1"/>
    <mergeCell ref="A3:B3"/>
    <mergeCell ref="C3:D3"/>
    <mergeCell ref="A4:B4"/>
    <mergeCell ref="A5:B5"/>
    <mergeCell ref="C5:D5"/>
  </mergeCells>
  <conditionalFormatting sqref="C3:D3">
    <cfRule type="expression" dxfId="10" priority="29">
      <formula>ISBLANK($C$3)</formula>
    </cfRule>
  </conditionalFormatting>
  <conditionalFormatting sqref="H3">
    <cfRule type="expression" dxfId="9" priority="22">
      <formula>ISBLANK(H3)</formula>
    </cfRule>
  </conditionalFormatting>
  <conditionalFormatting sqref="C9">
    <cfRule type="expression" dxfId="8" priority="11">
      <formula>ISBLANK(C9)</formula>
    </cfRule>
  </conditionalFormatting>
  <conditionalFormatting sqref="C10">
    <cfRule type="expression" dxfId="7" priority="10">
      <formula>ISBLANK(C10)</formula>
    </cfRule>
  </conditionalFormatting>
  <conditionalFormatting sqref="C11">
    <cfRule type="expression" dxfId="6" priority="9">
      <formula>ISBLANK(C11)</formula>
    </cfRule>
  </conditionalFormatting>
  <conditionalFormatting sqref="F9">
    <cfRule type="expression" dxfId="5" priority="8">
      <formula>ISBLANK(F9)</formula>
    </cfRule>
  </conditionalFormatting>
  <conditionalFormatting sqref="F10">
    <cfRule type="expression" dxfId="4" priority="7">
      <formula>ISBLANK(F10)</formula>
    </cfRule>
  </conditionalFormatting>
  <conditionalFormatting sqref="F11">
    <cfRule type="expression" dxfId="3" priority="6">
      <formula>ISBLANK(F11)</formula>
    </cfRule>
  </conditionalFormatting>
  <conditionalFormatting sqref="C20">
    <cfRule type="expression" dxfId="2" priority="5">
      <formula>ISBLANK(C20)</formula>
    </cfRule>
  </conditionalFormatting>
  <conditionalFormatting sqref="H18">
    <cfRule type="expression" dxfId="1" priority="3">
      <formula>ISBLANK(H18)</formula>
    </cfRule>
  </conditionalFormatting>
  <conditionalFormatting sqref="H8">
    <cfRule type="expression" dxfId="0" priority="1">
      <formula>ISBLANK(H8)</formula>
    </cfRule>
  </conditionalFormatting>
  <printOptions horizontalCentered="1"/>
  <pageMargins left="0.23622047244094491" right="0.23622047244094491" top="0.74803149606299213" bottom="0.74803149606299213" header="0.31496062992125984" footer="0.31496062992125984"/>
  <pageSetup scale="65"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dimension ref="A1:N40"/>
  <sheetViews>
    <sheetView zoomScale="115" zoomScaleNormal="115" zoomScalePageLayoutView="115" workbookViewId="0">
      <selection activeCell="R21" sqref="R21"/>
    </sheetView>
  </sheetViews>
  <sheetFormatPr defaultColWidth="8.8984375" defaultRowHeight="12.75"/>
  <cols>
    <col min="1" max="1" width="2.15625" style="315" customWidth="1"/>
    <col min="2" max="2" width="9.16796875" style="315" customWidth="1"/>
    <col min="3" max="3" width="6.60546875" style="315" customWidth="1"/>
    <col min="4" max="4" width="9.16796875" style="315" customWidth="1"/>
    <col min="5" max="5" width="9.3046875" style="315" customWidth="1"/>
    <col min="6" max="6" width="12.67578125" style="315" customWidth="1"/>
    <col min="7" max="7" width="10.11328125" style="315" customWidth="1"/>
    <col min="8" max="8" width="12.40625" style="315" customWidth="1"/>
    <col min="9" max="9" width="8.8984375" style="315" bestFit="1" customWidth="1"/>
    <col min="10" max="10" width="8.4921875" style="315" customWidth="1"/>
    <col min="11" max="11" width="9.3046875" style="315" bestFit="1" customWidth="1"/>
    <col min="12" max="12" width="10.921875" style="315" bestFit="1" customWidth="1"/>
    <col min="13" max="13" width="14.96875" style="315" bestFit="1" customWidth="1"/>
    <col min="14" max="14" width="2.15625" style="315" customWidth="1"/>
    <col min="15" max="16384" width="8.8984375" style="315"/>
  </cols>
  <sheetData>
    <row r="1" spans="1:14" ht="19.5" customHeight="1">
      <c r="A1" s="622"/>
      <c r="B1" s="1924" t="s">
        <v>707</v>
      </c>
      <c r="C1" s="1924"/>
      <c r="D1" s="1924"/>
      <c r="E1" s="1924"/>
      <c r="F1" s="1924"/>
      <c r="G1" s="1924"/>
      <c r="H1" s="1924"/>
      <c r="I1" s="1924"/>
      <c r="J1" s="1924"/>
      <c r="K1" s="1924"/>
      <c r="L1" s="1924"/>
      <c r="M1" s="1924"/>
      <c r="N1" s="622"/>
    </row>
    <row r="2" spans="1:14" ht="19.5" customHeight="1">
      <c r="A2" s="623"/>
      <c r="B2" s="1924"/>
      <c r="C2" s="1924"/>
      <c r="D2" s="1924"/>
      <c r="E2" s="1924"/>
      <c r="F2" s="1924"/>
      <c r="G2" s="1924"/>
      <c r="H2" s="1924"/>
      <c r="I2" s="1924"/>
      <c r="J2" s="1924"/>
      <c r="K2" s="1924"/>
      <c r="L2" s="1924"/>
      <c r="M2" s="1924"/>
      <c r="N2" s="623"/>
    </row>
    <row r="3" spans="1:14" ht="7.5" customHeight="1">
      <c r="A3" s="623"/>
      <c r="B3" s="628"/>
      <c r="C3" s="627"/>
      <c r="D3" s="627"/>
      <c r="E3" s="627"/>
      <c r="F3" s="627"/>
      <c r="G3" s="627"/>
      <c r="H3" s="627"/>
      <c r="I3" s="627"/>
      <c r="J3" s="627"/>
      <c r="K3" s="627" t="s">
        <v>447</v>
      </c>
      <c r="L3" s="629"/>
      <c r="M3" s="630"/>
      <c r="N3" s="623"/>
    </row>
    <row r="4" spans="1:14" ht="7.5" customHeight="1">
      <c r="A4" s="623"/>
      <c r="B4" s="623"/>
      <c r="C4" s="623"/>
      <c r="D4" s="623"/>
      <c r="E4" s="623"/>
      <c r="F4" s="623"/>
      <c r="G4" s="623"/>
      <c r="H4" s="623"/>
      <c r="I4" s="623"/>
      <c r="J4" s="623"/>
      <c r="K4" s="623"/>
      <c r="L4" s="623"/>
      <c r="M4" s="623"/>
      <c r="N4" s="623"/>
    </row>
    <row r="5" spans="1:14" ht="13.5">
      <c r="A5" s="623"/>
      <c r="B5" s="535" t="s">
        <v>449</v>
      </c>
      <c r="C5" s="536"/>
      <c r="D5" s="536"/>
      <c r="E5" s="536"/>
      <c r="F5" s="536"/>
      <c r="G5" s="536"/>
      <c r="H5" s="536"/>
      <c r="I5" s="536"/>
      <c r="J5" s="537"/>
      <c r="K5" s="538" t="s">
        <v>450</v>
      </c>
      <c r="L5" s="536"/>
      <c r="M5" s="537"/>
      <c r="N5" s="623"/>
    </row>
    <row r="6" spans="1:14">
      <c r="A6" s="623"/>
      <c r="B6" s="541"/>
      <c r="C6" s="536"/>
      <c r="D6" s="1951" t="s">
        <v>88</v>
      </c>
      <c r="E6" s="1952"/>
      <c r="F6" s="1953"/>
      <c r="G6" s="1951" t="s">
        <v>95</v>
      </c>
      <c r="H6" s="1952"/>
      <c r="I6" s="1952"/>
      <c r="J6" s="1953"/>
      <c r="K6" s="539" t="s">
        <v>345</v>
      </c>
      <c r="L6" s="1955"/>
      <c r="M6" s="1956"/>
      <c r="N6" s="623"/>
    </row>
    <row r="7" spans="1:14">
      <c r="A7" s="623"/>
      <c r="B7" s="539" t="s">
        <v>451</v>
      </c>
      <c r="C7" s="540"/>
      <c r="D7" s="1931" t="s">
        <v>452</v>
      </c>
      <c r="E7" s="1932"/>
      <c r="F7" s="1933"/>
      <c r="G7" s="1934"/>
      <c r="H7" s="1935"/>
      <c r="I7" s="1935"/>
      <c r="J7" s="1936"/>
      <c r="K7" s="539" t="s">
        <v>453</v>
      </c>
      <c r="L7" s="1957"/>
      <c r="M7" s="1958"/>
      <c r="N7" s="623"/>
    </row>
    <row r="8" spans="1:14">
      <c r="A8" s="623"/>
      <c r="B8" s="539" t="s">
        <v>6</v>
      </c>
      <c r="C8" s="540"/>
      <c r="D8" s="1931" t="s">
        <v>454</v>
      </c>
      <c r="E8" s="1932"/>
      <c r="F8" s="1933"/>
      <c r="G8" s="1934"/>
      <c r="H8" s="1935"/>
      <c r="I8" s="1935"/>
      <c r="J8" s="1936"/>
      <c r="K8" s="539" t="s">
        <v>455</v>
      </c>
      <c r="L8" s="1957"/>
      <c r="M8" s="1958"/>
      <c r="N8" s="623"/>
    </row>
    <row r="9" spans="1:14">
      <c r="A9" s="623"/>
      <c r="B9" s="539" t="s">
        <v>456</v>
      </c>
      <c r="C9" s="540"/>
      <c r="D9" s="1931"/>
      <c r="E9" s="1932"/>
      <c r="F9" s="1933"/>
      <c r="G9" s="1934"/>
      <c r="H9" s="1935"/>
      <c r="I9" s="1935"/>
      <c r="J9" s="1936"/>
      <c r="K9" s="623"/>
      <c r="L9" s="623"/>
      <c r="M9" s="623"/>
      <c r="N9" s="623"/>
    </row>
    <row r="10" spans="1:14">
      <c r="A10" s="623"/>
      <c r="B10" s="539" t="s">
        <v>457</v>
      </c>
      <c r="C10" s="540"/>
      <c r="D10" s="1934">
        <v>9310</v>
      </c>
      <c r="E10" s="1935"/>
      <c r="F10" s="1936"/>
      <c r="G10" s="1934">
        <v>9310</v>
      </c>
      <c r="H10" s="1935"/>
      <c r="I10" s="1935"/>
      <c r="J10" s="1936"/>
      <c r="K10" s="623"/>
      <c r="L10" s="623"/>
      <c r="M10" s="623"/>
      <c r="N10" s="623"/>
    </row>
    <row r="11" spans="1:14">
      <c r="A11" s="623"/>
      <c r="B11" s="539" t="s">
        <v>458</v>
      </c>
      <c r="C11" s="540"/>
      <c r="D11" s="1934">
        <v>356</v>
      </c>
      <c r="E11" s="1935"/>
      <c r="F11" s="1936"/>
      <c r="G11" s="1934">
        <v>356</v>
      </c>
      <c r="H11" s="1935"/>
      <c r="I11" s="1935"/>
      <c r="J11" s="1936"/>
      <c r="K11" s="623"/>
      <c r="L11" s="623"/>
      <c r="M11" s="623"/>
      <c r="N11" s="623"/>
    </row>
    <row r="12" spans="1:14">
      <c r="A12" s="623"/>
      <c r="B12" s="1954" t="s">
        <v>459</v>
      </c>
      <c r="C12" s="1954"/>
      <c r="D12" s="1954"/>
      <c r="E12" s="1954"/>
      <c r="F12" s="1954"/>
      <c r="G12" s="1954"/>
      <c r="H12" s="1954"/>
      <c r="I12" s="1954"/>
      <c r="J12" s="1954"/>
      <c r="K12" s="1954"/>
      <c r="L12" s="1954"/>
      <c r="M12" s="1954"/>
      <c r="N12" s="623"/>
    </row>
    <row r="13" spans="1:14">
      <c r="A13" s="623"/>
      <c r="B13" s="1925" t="s">
        <v>81</v>
      </c>
      <c r="C13" s="1937" t="s">
        <v>24</v>
      </c>
      <c r="D13" s="1938"/>
      <c r="E13" s="1938"/>
      <c r="F13" s="1938"/>
      <c r="G13" s="1939"/>
      <c r="H13" s="544" t="s">
        <v>460</v>
      </c>
      <c r="I13" s="545" t="s">
        <v>461</v>
      </c>
      <c r="J13" s="1946" t="s">
        <v>462</v>
      </c>
      <c r="K13" s="545" t="s">
        <v>463</v>
      </c>
      <c r="L13" s="545" t="s">
        <v>464</v>
      </c>
      <c r="M13" s="545" t="s">
        <v>465</v>
      </c>
      <c r="N13" s="623"/>
    </row>
    <row r="14" spans="1:14">
      <c r="A14" s="623"/>
      <c r="B14" s="1926"/>
      <c r="C14" s="1940"/>
      <c r="D14" s="1941"/>
      <c r="E14" s="1941"/>
      <c r="F14" s="1941"/>
      <c r="G14" s="1942"/>
      <c r="H14" s="546" t="s">
        <v>466</v>
      </c>
      <c r="I14" s="547" t="s">
        <v>467</v>
      </c>
      <c r="J14" s="1947"/>
      <c r="K14" s="547" t="s">
        <v>468</v>
      </c>
      <c r="L14" s="547" t="s">
        <v>463</v>
      </c>
      <c r="M14" s="547" t="s">
        <v>463</v>
      </c>
      <c r="N14" s="623"/>
    </row>
    <row r="15" spans="1:14">
      <c r="A15" s="623"/>
      <c r="B15" s="1927"/>
      <c r="C15" s="1943"/>
      <c r="D15" s="1944"/>
      <c r="E15" s="1944"/>
      <c r="F15" s="1944"/>
      <c r="G15" s="1945"/>
      <c r="H15" s="548" t="s">
        <v>469</v>
      </c>
      <c r="I15" s="549" t="s">
        <v>470</v>
      </c>
      <c r="J15" s="1948"/>
      <c r="K15" s="549" t="s">
        <v>240</v>
      </c>
      <c r="L15" s="549" t="s">
        <v>471</v>
      </c>
      <c r="M15" s="549"/>
      <c r="N15" s="623"/>
    </row>
    <row r="16" spans="1:14">
      <c r="A16" s="623"/>
      <c r="B16" s="325">
        <v>1</v>
      </c>
      <c r="C16" s="1928" t="s">
        <v>472</v>
      </c>
      <c r="D16" s="1929"/>
      <c r="E16" s="1929"/>
      <c r="F16" s="1929"/>
      <c r="G16" s="1930"/>
      <c r="H16" s="326" t="s">
        <v>473</v>
      </c>
      <c r="I16" s="325"/>
      <c r="J16" s="325" t="s">
        <v>474</v>
      </c>
      <c r="K16" s="327"/>
      <c r="L16" s="328">
        <f>IF(I16&gt;0,+IF(J16="A",+K16,+IF(J16="B",+K16*0.75,+IF(J16="C",+K16*0.5,+IF(J16="D",0,0)))),0)</f>
        <v>0</v>
      </c>
      <c r="M16" s="327">
        <f>+I16*L16</f>
        <v>0</v>
      </c>
      <c r="N16" s="623"/>
    </row>
    <row r="17" spans="1:14">
      <c r="A17" s="623"/>
      <c r="B17" s="325">
        <v>2</v>
      </c>
      <c r="C17" s="1928"/>
      <c r="D17" s="1929"/>
      <c r="E17" s="1929"/>
      <c r="F17" s="1929"/>
      <c r="G17" s="1930"/>
      <c r="H17" s="326"/>
      <c r="I17" s="325"/>
      <c r="J17" s="325"/>
      <c r="K17" s="327"/>
      <c r="L17" s="328">
        <f t="shared" ref="L17:L34" si="0">IF(I17&gt;0,+IF(J17="A",+K17,+IF(J17="B",+K17*0.75,+IF(J17="C",+K17*0.5,+IF(J17="D",0,0)))),0)</f>
        <v>0</v>
      </c>
      <c r="M17" s="327">
        <f t="shared" ref="M17:M34" si="1">+I17*L17</f>
        <v>0</v>
      </c>
      <c r="N17" s="623"/>
    </row>
    <row r="18" spans="1:14">
      <c r="A18" s="623"/>
      <c r="B18" s="325">
        <v>3</v>
      </c>
      <c r="C18" s="1928"/>
      <c r="D18" s="1929"/>
      <c r="E18" s="1929"/>
      <c r="F18" s="1929"/>
      <c r="G18" s="1930"/>
      <c r="H18" s="326"/>
      <c r="I18" s="325"/>
      <c r="J18" s="325"/>
      <c r="K18" s="327"/>
      <c r="L18" s="328">
        <f t="shared" si="0"/>
        <v>0</v>
      </c>
      <c r="M18" s="327">
        <f t="shared" si="1"/>
        <v>0</v>
      </c>
      <c r="N18" s="623"/>
    </row>
    <row r="19" spans="1:14">
      <c r="A19" s="623"/>
      <c r="B19" s="325">
        <v>4</v>
      </c>
      <c r="C19" s="1928"/>
      <c r="D19" s="1929"/>
      <c r="E19" s="1929"/>
      <c r="F19" s="1929"/>
      <c r="G19" s="1930"/>
      <c r="H19" s="326"/>
      <c r="I19" s="325"/>
      <c r="J19" s="325"/>
      <c r="K19" s="327"/>
      <c r="L19" s="328">
        <f t="shared" si="0"/>
        <v>0</v>
      </c>
      <c r="M19" s="327">
        <f t="shared" si="1"/>
        <v>0</v>
      </c>
      <c r="N19" s="623"/>
    </row>
    <row r="20" spans="1:14">
      <c r="A20" s="623"/>
      <c r="B20" s="325">
        <v>5</v>
      </c>
      <c r="C20" s="1928"/>
      <c r="D20" s="1929"/>
      <c r="E20" s="1929"/>
      <c r="F20" s="1929"/>
      <c r="G20" s="1930"/>
      <c r="H20" s="326"/>
      <c r="I20" s="325"/>
      <c r="J20" s="325"/>
      <c r="K20" s="327"/>
      <c r="L20" s="328">
        <f t="shared" si="0"/>
        <v>0</v>
      </c>
      <c r="M20" s="327">
        <f t="shared" si="1"/>
        <v>0</v>
      </c>
      <c r="N20" s="623"/>
    </row>
    <row r="21" spans="1:14">
      <c r="A21" s="623"/>
      <c r="B21" s="325">
        <v>6</v>
      </c>
      <c r="C21" s="1928"/>
      <c r="D21" s="1929"/>
      <c r="E21" s="1929"/>
      <c r="F21" s="1929"/>
      <c r="G21" s="1930"/>
      <c r="H21" s="326"/>
      <c r="I21" s="325"/>
      <c r="J21" s="325"/>
      <c r="K21" s="327"/>
      <c r="L21" s="328">
        <f t="shared" si="0"/>
        <v>0</v>
      </c>
      <c r="M21" s="327">
        <f t="shared" si="1"/>
        <v>0</v>
      </c>
      <c r="N21" s="623"/>
    </row>
    <row r="22" spans="1:14">
      <c r="A22" s="623"/>
      <c r="B22" s="325">
        <v>7</v>
      </c>
      <c r="C22" s="1928"/>
      <c r="D22" s="1929"/>
      <c r="E22" s="1929"/>
      <c r="F22" s="1929"/>
      <c r="G22" s="1930"/>
      <c r="H22" s="326"/>
      <c r="I22" s="325"/>
      <c r="J22" s="325"/>
      <c r="K22" s="327"/>
      <c r="L22" s="328">
        <f t="shared" si="0"/>
        <v>0</v>
      </c>
      <c r="M22" s="327">
        <f t="shared" si="1"/>
        <v>0</v>
      </c>
      <c r="N22" s="623"/>
    </row>
    <row r="23" spans="1:14">
      <c r="A23" s="623"/>
      <c r="B23" s="325">
        <v>8</v>
      </c>
      <c r="C23" s="1928"/>
      <c r="D23" s="1929"/>
      <c r="E23" s="1929"/>
      <c r="F23" s="1929"/>
      <c r="G23" s="1930"/>
      <c r="H23" s="326"/>
      <c r="I23" s="325"/>
      <c r="J23" s="325"/>
      <c r="K23" s="327"/>
      <c r="L23" s="328">
        <f t="shared" si="0"/>
        <v>0</v>
      </c>
      <c r="M23" s="327">
        <f t="shared" si="1"/>
        <v>0</v>
      </c>
      <c r="N23" s="623"/>
    </row>
    <row r="24" spans="1:14">
      <c r="A24" s="623"/>
      <c r="B24" s="325">
        <v>9</v>
      </c>
      <c r="C24" s="1928"/>
      <c r="D24" s="1929"/>
      <c r="E24" s="1929"/>
      <c r="F24" s="1929"/>
      <c r="G24" s="1930"/>
      <c r="H24" s="326"/>
      <c r="I24" s="325"/>
      <c r="J24" s="325"/>
      <c r="K24" s="327"/>
      <c r="L24" s="328">
        <f t="shared" si="0"/>
        <v>0</v>
      </c>
      <c r="M24" s="327">
        <f t="shared" si="1"/>
        <v>0</v>
      </c>
      <c r="N24" s="623"/>
    </row>
    <row r="25" spans="1:14">
      <c r="A25" s="623"/>
      <c r="B25" s="325">
        <v>10</v>
      </c>
      <c r="C25" s="1928"/>
      <c r="D25" s="1929"/>
      <c r="E25" s="1929"/>
      <c r="F25" s="1929"/>
      <c r="G25" s="1930"/>
      <c r="H25" s="326"/>
      <c r="I25" s="325"/>
      <c r="J25" s="325"/>
      <c r="K25" s="327"/>
      <c r="L25" s="328">
        <f t="shared" si="0"/>
        <v>0</v>
      </c>
      <c r="M25" s="327">
        <f t="shared" si="1"/>
        <v>0</v>
      </c>
      <c r="N25" s="623"/>
    </row>
    <row r="26" spans="1:14">
      <c r="A26" s="623"/>
      <c r="B26" s="325">
        <v>11</v>
      </c>
      <c r="C26" s="1928"/>
      <c r="D26" s="1929"/>
      <c r="E26" s="1929"/>
      <c r="F26" s="1929"/>
      <c r="G26" s="1930"/>
      <c r="H26" s="326"/>
      <c r="I26" s="325"/>
      <c r="J26" s="325"/>
      <c r="K26" s="327"/>
      <c r="L26" s="328">
        <f t="shared" si="0"/>
        <v>0</v>
      </c>
      <c r="M26" s="327">
        <f t="shared" si="1"/>
        <v>0</v>
      </c>
      <c r="N26" s="623"/>
    </row>
    <row r="27" spans="1:14">
      <c r="A27" s="623"/>
      <c r="B27" s="325">
        <v>12</v>
      </c>
      <c r="C27" s="1928"/>
      <c r="D27" s="1929"/>
      <c r="E27" s="1929"/>
      <c r="F27" s="1929"/>
      <c r="G27" s="1930"/>
      <c r="H27" s="326"/>
      <c r="I27" s="325"/>
      <c r="J27" s="325"/>
      <c r="K27" s="327"/>
      <c r="L27" s="328">
        <f t="shared" si="0"/>
        <v>0</v>
      </c>
      <c r="M27" s="327">
        <f t="shared" si="1"/>
        <v>0</v>
      </c>
      <c r="N27" s="623"/>
    </row>
    <row r="28" spans="1:14">
      <c r="A28" s="623"/>
      <c r="B28" s="325">
        <v>13</v>
      </c>
      <c r="C28" s="1928"/>
      <c r="D28" s="1929"/>
      <c r="E28" s="1929"/>
      <c r="F28" s="1929"/>
      <c r="G28" s="1930"/>
      <c r="H28" s="326"/>
      <c r="I28" s="325"/>
      <c r="J28" s="325"/>
      <c r="K28" s="327"/>
      <c r="L28" s="328">
        <f t="shared" si="0"/>
        <v>0</v>
      </c>
      <c r="M28" s="327">
        <f t="shared" si="1"/>
        <v>0</v>
      </c>
      <c r="N28" s="623"/>
    </row>
    <row r="29" spans="1:14">
      <c r="A29" s="623"/>
      <c r="B29" s="325">
        <v>14</v>
      </c>
      <c r="C29" s="1928"/>
      <c r="D29" s="1929"/>
      <c r="E29" s="1929"/>
      <c r="F29" s="1929"/>
      <c r="G29" s="1930"/>
      <c r="H29" s="326"/>
      <c r="I29" s="325"/>
      <c r="J29" s="325"/>
      <c r="K29" s="327"/>
      <c r="L29" s="328">
        <f t="shared" si="0"/>
        <v>0</v>
      </c>
      <c r="M29" s="327">
        <f t="shared" si="1"/>
        <v>0</v>
      </c>
      <c r="N29" s="623"/>
    </row>
    <row r="30" spans="1:14">
      <c r="A30" s="623"/>
      <c r="B30" s="325">
        <v>15</v>
      </c>
      <c r="C30" s="1928"/>
      <c r="D30" s="1929"/>
      <c r="E30" s="1929"/>
      <c r="F30" s="1929"/>
      <c r="G30" s="1930"/>
      <c r="H30" s="326"/>
      <c r="I30" s="325"/>
      <c r="J30" s="325"/>
      <c r="K30" s="327"/>
      <c r="L30" s="328">
        <f t="shared" si="0"/>
        <v>0</v>
      </c>
      <c r="M30" s="327">
        <f t="shared" si="1"/>
        <v>0</v>
      </c>
      <c r="N30" s="623"/>
    </row>
    <row r="31" spans="1:14">
      <c r="A31" s="623"/>
      <c r="B31" s="325">
        <v>16</v>
      </c>
      <c r="C31" s="1928"/>
      <c r="D31" s="1929"/>
      <c r="E31" s="1929"/>
      <c r="F31" s="1929"/>
      <c r="G31" s="1930"/>
      <c r="H31" s="326"/>
      <c r="I31" s="325"/>
      <c r="J31" s="325"/>
      <c r="K31" s="327"/>
      <c r="L31" s="328">
        <f t="shared" si="0"/>
        <v>0</v>
      </c>
      <c r="M31" s="327">
        <f t="shared" si="1"/>
        <v>0</v>
      </c>
      <c r="N31" s="623"/>
    </row>
    <row r="32" spans="1:14">
      <c r="A32" s="623"/>
      <c r="B32" s="325">
        <v>17</v>
      </c>
      <c r="C32" s="1928"/>
      <c r="D32" s="1929"/>
      <c r="E32" s="1929"/>
      <c r="F32" s="1929"/>
      <c r="G32" s="1930"/>
      <c r="H32" s="326"/>
      <c r="I32" s="325"/>
      <c r="J32" s="325"/>
      <c r="K32" s="327"/>
      <c r="L32" s="328">
        <f t="shared" si="0"/>
        <v>0</v>
      </c>
      <c r="M32" s="327">
        <f t="shared" si="1"/>
        <v>0</v>
      </c>
      <c r="N32" s="623"/>
    </row>
    <row r="33" spans="1:14">
      <c r="A33" s="623"/>
      <c r="B33" s="325">
        <v>18</v>
      </c>
      <c r="C33" s="1928"/>
      <c r="D33" s="1929"/>
      <c r="E33" s="1929"/>
      <c r="F33" s="1929"/>
      <c r="G33" s="1930"/>
      <c r="H33" s="326"/>
      <c r="I33" s="325"/>
      <c r="J33" s="325"/>
      <c r="K33" s="327"/>
      <c r="L33" s="328">
        <f t="shared" si="0"/>
        <v>0</v>
      </c>
      <c r="M33" s="327">
        <f t="shared" si="1"/>
        <v>0</v>
      </c>
      <c r="N33" s="623"/>
    </row>
    <row r="34" spans="1:14">
      <c r="A34" s="623"/>
      <c r="B34" s="325">
        <v>19</v>
      </c>
      <c r="C34" s="1928"/>
      <c r="D34" s="1929"/>
      <c r="E34" s="1929"/>
      <c r="F34" s="1929"/>
      <c r="G34" s="1930"/>
      <c r="H34" s="326"/>
      <c r="I34" s="325"/>
      <c r="J34" s="325"/>
      <c r="K34" s="327"/>
      <c r="L34" s="328">
        <f t="shared" si="0"/>
        <v>0</v>
      </c>
      <c r="M34" s="327">
        <f t="shared" si="1"/>
        <v>0</v>
      </c>
      <c r="N34" s="623"/>
    </row>
    <row r="35" spans="1:14" ht="14.1" customHeight="1">
      <c r="A35" s="623"/>
      <c r="B35" s="623"/>
      <c r="C35" s="623"/>
      <c r="D35" s="623"/>
      <c r="E35" s="623"/>
      <c r="F35" s="623"/>
      <c r="G35" s="623"/>
      <c r="H35" s="623"/>
      <c r="I35" s="623"/>
      <c r="J35" s="623"/>
      <c r="K35" s="623"/>
      <c r="L35" s="623"/>
      <c r="M35" s="623"/>
      <c r="N35" s="623"/>
    </row>
    <row r="36" spans="1:14" ht="12" customHeight="1">
      <c r="A36" s="623"/>
      <c r="B36" s="624" t="s">
        <v>475</v>
      </c>
      <c r="C36" s="624"/>
      <c r="D36" s="623"/>
      <c r="E36" s="623"/>
      <c r="F36" s="1950"/>
      <c r="G36" s="1950"/>
      <c r="H36" s="1950"/>
      <c r="I36" s="625"/>
      <c r="J36" s="1949"/>
      <c r="K36" s="1949"/>
      <c r="L36" s="1949"/>
      <c r="M36" s="1949"/>
      <c r="N36" s="623"/>
    </row>
    <row r="37" spans="1:14" ht="15.75" customHeight="1">
      <c r="A37" s="623"/>
      <c r="B37" s="624" t="s">
        <v>476</v>
      </c>
      <c r="C37" s="624"/>
      <c r="D37" s="623"/>
      <c r="E37" s="623"/>
      <c r="F37" s="626" t="s">
        <v>480</v>
      </c>
      <c r="G37" s="627"/>
      <c r="H37" s="627"/>
      <c r="I37" s="627"/>
      <c r="J37" s="626" t="s">
        <v>477</v>
      </c>
      <c r="K37" s="627"/>
      <c r="L37" s="627"/>
      <c r="M37" s="627"/>
      <c r="N37" s="623"/>
    </row>
    <row r="38" spans="1:14" ht="9.9499999999999993" customHeight="1">
      <c r="A38" s="623"/>
      <c r="B38" s="624" t="s">
        <v>478</v>
      </c>
      <c r="C38" s="624"/>
      <c r="D38" s="623"/>
      <c r="E38" s="623"/>
      <c r="F38" s="623"/>
      <c r="G38" s="623"/>
      <c r="H38" s="623"/>
      <c r="I38" s="623"/>
      <c r="J38" s="623"/>
      <c r="K38" s="623"/>
      <c r="L38" s="623"/>
      <c r="M38" s="623"/>
      <c r="N38" s="623"/>
    </row>
    <row r="39" spans="1:14" ht="12" customHeight="1">
      <c r="A39" s="623"/>
      <c r="B39" s="624" t="s">
        <v>479</v>
      </c>
      <c r="C39" s="624"/>
      <c r="D39" s="623"/>
      <c r="E39" s="623"/>
      <c r="F39" s="623"/>
      <c r="G39" s="623"/>
      <c r="H39" s="623"/>
      <c r="I39" s="623"/>
      <c r="J39" s="623"/>
      <c r="K39" s="623"/>
      <c r="L39" s="623"/>
      <c r="M39" s="623"/>
      <c r="N39" s="623"/>
    </row>
    <row r="40" spans="1:14" ht="15" customHeight="1"/>
  </sheetData>
  <mergeCells count="41">
    <mergeCell ref="C18:G18"/>
    <mergeCell ref="D8:F8"/>
    <mergeCell ref="G8:J8"/>
    <mergeCell ref="D6:F6"/>
    <mergeCell ref="G6:J6"/>
    <mergeCell ref="D7:F7"/>
    <mergeCell ref="G7:J7"/>
    <mergeCell ref="B12:M12"/>
    <mergeCell ref="L6:M6"/>
    <mergeCell ref="L7:M7"/>
    <mergeCell ref="L8:M8"/>
    <mergeCell ref="J36:M36"/>
    <mergeCell ref="F36:H36"/>
    <mergeCell ref="C31:G31"/>
    <mergeCell ref="C20:G20"/>
    <mergeCell ref="C21:G21"/>
    <mergeCell ref="C22:G22"/>
    <mergeCell ref="C23:G23"/>
    <mergeCell ref="C24:G24"/>
    <mergeCell ref="C25:G25"/>
    <mergeCell ref="C26:G26"/>
    <mergeCell ref="C27:G27"/>
    <mergeCell ref="C28:G28"/>
    <mergeCell ref="C29:G29"/>
    <mergeCell ref="C30:G30"/>
    <mergeCell ref="B1:M2"/>
    <mergeCell ref="B13:B15"/>
    <mergeCell ref="C32:G32"/>
    <mergeCell ref="C33:G33"/>
    <mergeCell ref="C34:G34"/>
    <mergeCell ref="C19:G19"/>
    <mergeCell ref="D9:F9"/>
    <mergeCell ref="G9:J9"/>
    <mergeCell ref="D10:F10"/>
    <mergeCell ref="G10:J10"/>
    <mergeCell ref="D11:F11"/>
    <mergeCell ref="G11:J11"/>
    <mergeCell ref="C13:G15"/>
    <mergeCell ref="J13:J15"/>
    <mergeCell ref="C16:G16"/>
    <mergeCell ref="C17:G17"/>
  </mergeCell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4"/>
  <dimension ref="A1:J36"/>
  <sheetViews>
    <sheetView showGridLines="0" workbookViewId="0">
      <selection activeCell="M12" sqref="M12"/>
    </sheetView>
  </sheetViews>
  <sheetFormatPr defaultColWidth="8.8984375" defaultRowHeight="12.75"/>
  <cols>
    <col min="1" max="10" width="12.67578125" style="11" customWidth="1"/>
    <col min="11" max="16384" width="8.8984375" style="11"/>
  </cols>
  <sheetData>
    <row r="1" spans="1:10" ht="30.75" customHeight="1">
      <c r="A1" s="1857" t="s">
        <v>605</v>
      </c>
      <c r="B1" s="1990"/>
      <c r="C1" s="1990"/>
      <c r="D1" s="1990"/>
      <c r="E1" s="1990"/>
      <c r="F1" s="1990"/>
      <c r="G1" s="1990"/>
      <c r="H1" s="1990"/>
      <c r="I1" s="1990"/>
      <c r="J1" s="1991"/>
    </row>
    <row r="2" spans="1:10" ht="15.95" customHeight="1">
      <c r="A2" s="436" t="s">
        <v>356</v>
      </c>
      <c r="B2" s="1992"/>
      <c r="C2" s="1992"/>
      <c r="D2" s="1992"/>
      <c r="E2" s="1992"/>
      <c r="F2" s="1992"/>
      <c r="G2" s="1992"/>
      <c r="H2" s="1992"/>
      <c r="I2" s="1992"/>
      <c r="J2" s="1992"/>
    </row>
    <row r="3" spans="1:10" ht="15.95" customHeight="1">
      <c r="A3" s="436" t="s">
        <v>578</v>
      </c>
      <c r="B3" s="1993"/>
      <c r="C3" s="1993"/>
      <c r="D3" s="1993"/>
      <c r="E3" s="1993"/>
      <c r="F3" s="1993"/>
      <c r="G3" s="1993"/>
      <c r="H3" s="1993"/>
      <c r="I3" s="1993"/>
      <c r="J3" s="1993"/>
    </row>
    <row r="4" spans="1:10" ht="15.95" customHeight="1">
      <c r="A4" s="436" t="s">
        <v>88</v>
      </c>
      <c r="B4" s="1994">
        <f>'DATA SHEET'!BP5</f>
        <v>0</v>
      </c>
      <c r="C4" s="1994"/>
      <c r="D4" s="1994"/>
      <c r="E4" s="1994"/>
      <c r="F4" s="1994"/>
      <c r="G4" s="1994"/>
      <c r="H4" s="1994"/>
      <c r="I4" s="1994"/>
      <c r="J4" s="1994"/>
    </row>
    <row r="5" spans="1:10" ht="15.95" customHeight="1">
      <c r="A5" s="437" t="s">
        <v>8</v>
      </c>
      <c r="B5" s="437" t="s">
        <v>9</v>
      </c>
      <c r="C5" s="437" t="s">
        <v>89</v>
      </c>
      <c r="D5" s="437" t="s">
        <v>90</v>
      </c>
      <c r="E5" s="437" t="s">
        <v>91</v>
      </c>
      <c r="F5" s="437" t="s">
        <v>92</v>
      </c>
      <c r="G5" s="437"/>
      <c r="H5" s="437" t="s">
        <v>93</v>
      </c>
      <c r="I5" s="437"/>
      <c r="J5" s="437" t="s">
        <v>94</v>
      </c>
    </row>
    <row r="6" spans="1:10" ht="15.95" customHeight="1">
      <c r="A6" s="430">
        <f>'DATA SHEET'!BR7</f>
        <v>0</v>
      </c>
      <c r="B6" s="430">
        <f>'DATA SHEET'!BU7</f>
        <v>0</v>
      </c>
      <c r="C6" s="430">
        <f>'DATA SHEET'!BX7</f>
        <v>0</v>
      </c>
      <c r="D6" s="430">
        <f>'DATA SHEET'!CA7</f>
        <v>0</v>
      </c>
      <c r="E6" s="430">
        <f>'DATA SHEET'!CC7</f>
        <v>0</v>
      </c>
      <c r="F6" s="1959"/>
      <c r="G6" s="1959"/>
      <c r="H6" s="1993">
        <f>'DATA SHEET'!BP14</f>
        <v>0</v>
      </c>
      <c r="I6" s="1993"/>
      <c r="J6" s="431"/>
    </row>
    <row r="7" spans="1:10" ht="15.95" customHeight="1">
      <c r="A7" s="436" t="s">
        <v>95</v>
      </c>
      <c r="B7" s="1978"/>
      <c r="C7" s="1979"/>
      <c r="D7" s="1979"/>
      <c r="E7" s="1980"/>
      <c r="F7" s="437" t="s">
        <v>579</v>
      </c>
      <c r="G7" s="435"/>
      <c r="H7" s="1978"/>
      <c r="I7" s="1979"/>
      <c r="J7" s="1980"/>
    </row>
    <row r="8" spans="1:10" ht="15.95" customHeight="1">
      <c r="A8" s="437" t="s">
        <v>8</v>
      </c>
      <c r="B8" s="437" t="s">
        <v>9</v>
      </c>
      <c r="C8" s="437" t="s">
        <v>89</v>
      </c>
      <c r="D8" s="437" t="s">
        <v>90</v>
      </c>
      <c r="E8" s="437" t="s">
        <v>91</v>
      </c>
      <c r="F8" s="437" t="s">
        <v>96</v>
      </c>
      <c r="G8" s="437"/>
      <c r="H8" s="437" t="s">
        <v>93</v>
      </c>
      <c r="I8" s="437"/>
      <c r="J8" s="437" t="s">
        <v>94</v>
      </c>
    </row>
    <row r="9" spans="1:10" ht="15.95" customHeight="1">
      <c r="A9" s="432"/>
      <c r="B9" s="432"/>
      <c r="C9" s="432"/>
      <c r="D9" s="432"/>
      <c r="E9" s="432"/>
      <c r="F9" s="1959"/>
      <c r="G9" s="1959"/>
      <c r="H9" s="1959"/>
      <c r="I9" s="1959"/>
      <c r="J9" s="431"/>
    </row>
    <row r="10" spans="1:10" ht="15.95" customHeight="1">
      <c r="A10" s="1981" t="s">
        <v>97</v>
      </c>
      <c r="B10" s="1982"/>
      <c r="C10" s="1982"/>
      <c r="D10" s="1982"/>
      <c r="E10" s="1982"/>
      <c r="F10" s="1982"/>
      <c r="G10" s="1982"/>
      <c r="H10" s="1982"/>
      <c r="I10" s="1982"/>
      <c r="J10" s="1983"/>
    </row>
    <row r="11" spans="1:10" ht="15.95" customHeight="1">
      <c r="A11" s="1984" t="s">
        <v>98</v>
      </c>
      <c r="B11" s="1986" t="s">
        <v>24</v>
      </c>
      <c r="C11" s="1987"/>
      <c r="D11" s="1987"/>
      <c r="E11" s="1987"/>
      <c r="F11" s="1984"/>
      <c r="G11" s="1975" t="s">
        <v>580</v>
      </c>
      <c r="H11" s="1975" t="s">
        <v>583</v>
      </c>
      <c r="I11" s="1975" t="s">
        <v>582</v>
      </c>
      <c r="J11" s="1975" t="s">
        <v>581</v>
      </c>
    </row>
    <row r="12" spans="1:10" ht="15.95" customHeight="1">
      <c r="A12" s="1985"/>
      <c r="B12" s="1988"/>
      <c r="C12" s="1989"/>
      <c r="D12" s="1989"/>
      <c r="E12" s="1989"/>
      <c r="F12" s="1985"/>
      <c r="G12" s="1976"/>
      <c r="H12" s="1976"/>
      <c r="I12" s="1976"/>
      <c r="J12" s="1976"/>
    </row>
    <row r="13" spans="1:10" ht="15.95" customHeight="1">
      <c r="A13" s="432"/>
      <c r="B13" s="1959"/>
      <c r="C13" s="1959"/>
      <c r="D13" s="1959"/>
      <c r="E13" s="1959"/>
      <c r="F13" s="1959"/>
      <c r="G13" s="432"/>
      <c r="H13" s="433"/>
      <c r="I13" s="432"/>
      <c r="J13" s="433">
        <f>G13*H13</f>
        <v>0</v>
      </c>
    </row>
    <row r="14" spans="1:10" ht="15.95" customHeight="1">
      <c r="A14" s="432"/>
      <c r="B14" s="1959"/>
      <c r="C14" s="1959"/>
      <c r="D14" s="1959"/>
      <c r="E14" s="1959"/>
      <c r="F14" s="1959"/>
      <c r="G14" s="432"/>
      <c r="H14" s="434"/>
      <c r="I14" s="432"/>
      <c r="J14" s="433">
        <f>G14*H14</f>
        <v>0</v>
      </c>
    </row>
    <row r="15" spans="1:10" ht="15.95" customHeight="1">
      <c r="A15" s="432"/>
      <c r="B15" s="1959"/>
      <c r="C15" s="1959"/>
      <c r="D15" s="1959"/>
      <c r="E15" s="1959"/>
      <c r="F15" s="1959"/>
      <c r="G15" s="432"/>
      <c r="H15" s="432"/>
      <c r="I15" s="432"/>
      <c r="J15" s="433">
        <f>G15*H15</f>
        <v>0</v>
      </c>
    </row>
    <row r="16" spans="1:10" ht="15.95" customHeight="1">
      <c r="A16" s="432"/>
      <c r="B16" s="1959"/>
      <c r="C16" s="1959"/>
      <c r="D16" s="1959"/>
      <c r="E16" s="1959"/>
      <c r="F16" s="1959"/>
      <c r="G16" s="432"/>
      <c r="H16" s="432"/>
      <c r="I16" s="432"/>
      <c r="J16" s="433">
        <f t="shared" ref="J16:J30" si="0">SUM(G16*H16)</f>
        <v>0</v>
      </c>
    </row>
    <row r="17" spans="1:10" ht="15.95" customHeight="1">
      <c r="A17" s="432"/>
      <c r="B17" s="1959"/>
      <c r="C17" s="1959"/>
      <c r="D17" s="1959"/>
      <c r="E17" s="1959"/>
      <c r="F17" s="1959"/>
      <c r="G17" s="432"/>
      <c r="H17" s="432"/>
      <c r="I17" s="432"/>
      <c r="J17" s="433">
        <f t="shared" si="0"/>
        <v>0</v>
      </c>
    </row>
    <row r="18" spans="1:10" ht="15.95" customHeight="1">
      <c r="A18" s="432"/>
      <c r="B18" s="1959"/>
      <c r="C18" s="1959"/>
      <c r="D18" s="1959"/>
      <c r="E18" s="1959"/>
      <c r="F18" s="1959"/>
      <c r="G18" s="432"/>
      <c r="H18" s="432"/>
      <c r="I18" s="432"/>
      <c r="J18" s="433">
        <f t="shared" si="0"/>
        <v>0</v>
      </c>
    </row>
    <row r="19" spans="1:10" ht="15.95" customHeight="1">
      <c r="A19" s="432"/>
      <c r="B19" s="1977"/>
      <c r="C19" s="1977"/>
      <c r="D19" s="1977"/>
      <c r="E19" s="1977"/>
      <c r="F19" s="1977"/>
      <c r="G19" s="432"/>
      <c r="H19" s="432"/>
      <c r="I19" s="432"/>
      <c r="J19" s="433">
        <f>SUM(G19*H19)</f>
        <v>0</v>
      </c>
    </row>
    <row r="20" spans="1:10" ht="15.95" customHeight="1">
      <c r="A20" s="432"/>
      <c r="B20" s="1959"/>
      <c r="C20" s="1959"/>
      <c r="D20" s="1959"/>
      <c r="E20" s="1959"/>
      <c r="F20" s="1959"/>
      <c r="G20" s="432"/>
      <c r="H20" s="432"/>
      <c r="I20" s="432"/>
      <c r="J20" s="433">
        <f t="shared" si="0"/>
        <v>0</v>
      </c>
    </row>
    <row r="21" spans="1:10" ht="15.95" customHeight="1">
      <c r="A21" s="432"/>
      <c r="B21" s="1959"/>
      <c r="C21" s="1959"/>
      <c r="D21" s="1959"/>
      <c r="E21" s="1959"/>
      <c r="F21" s="1959"/>
      <c r="G21" s="432"/>
      <c r="H21" s="432"/>
      <c r="I21" s="432"/>
      <c r="J21" s="433">
        <f t="shared" si="0"/>
        <v>0</v>
      </c>
    </row>
    <row r="22" spans="1:10" ht="15.95" customHeight="1">
      <c r="A22" s="432"/>
      <c r="B22" s="1959"/>
      <c r="C22" s="1959"/>
      <c r="D22" s="1959"/>
      <c r="E22" s="1959"/>
      <c r="F22" s="1959"/>
      <c r="G22" s="432"/>
      <c r="H22" s="432"/>
      <c r="I22" s="432"/>
      <c r="J22" s="433">
        <f t="shared" si="0"/>
        <v>0</v>
      </c>
    </row>
    <row r="23" spans="1:10" ht="15.95" customHeight="1">
      <c r="A23" s="432"/>
      <c r="B23" s="1959"/>
      <c r="C23" s="1959"/>
      <c r="D23" s="1959"/>
      <c r="E23" s="1959"/>
      <c r="F23" s="1959"/>
      <c r="G23" s="432"/>
      <c r="H23" s="432"/>
      <c r="I23" s="432"/>
      <c r="J23" s="433">
        <f t="shared" si="0"/>
        <v>0</v>
      </c>
    </row>
    <row r="24" spans="1:10" ht="15.95" customHeight="1">
      <c r="A24" s="432"/>
      <c r="B24" s="1959"/>
      <c r="C24" s="1959"/>
      <c r="D24" s="1959"/>
      <c r="E24" s="1959"/>
      <c r="F24" s="1959"/>
      <c r="G24" s="432"/>
      <c r="H24" s="432"/>
      <c r="I24" s="432"/>
      <c r="J24" s="433">
        <f t="shared" si="0"/>
        <v>0</v>
      </c>
    </row>
    <row r="25" spans="1:10" ht="15.95" customHeight="1">
      <c r="A25" s="432"/>
      <c r="B25" s="1959"/>
      <c r="C25" s="1959"/>
      <c r="D25" s="1959"/>
      <c r="E25" s="1959"/>
      <c r="F25" s="1959"/>
      <c r="G25" s="432"/>
      <c r="H25" s="432"/>
      <c r="I25" s="432"/>
      <c r="J25" s="433">
        <f t="shared" si="0"/>
        <v>0</v>
      </c>
    </row>
    <row r="26" spans="1:10" ht="15.95" customHeight="1">
      <c r="A26" s="432"/>
      <c r="B26" s="1959"/>
      <c r="C26" s="1959"/>
      <c r="D26" s="1959"/>
      <c r="E26" s="1959"/>
      <c r="F26" s="1959"/>
      <c r="G26" s="432"/>
      <c r="H26" s="432"/>
      <c r="I26" s="432"/>
      <c r="J26" s="433">
        <f t="shared" si="0"/>
        <v>0</v>
      </c>
    </row>
    <row r="27" spans="1:10" ht="15.95" customHeight="1">
      <c r="A27" s="432"/>
      <c r="B27" s="1959"/>
      <c r="C27" s="1959"/>
      <c r="D27" s="1959"/>
      <c r="E27" s="1959"/>
      <c r="F27" s="1959"/>
      <c r="G27" s="432"/>
      <c r="H27" s="432"/>
      <c r="I27" s="432"/>
      <c r="J27" s="433">
        <f t="shared" si="0"/>
        <v>0</v>
      </c>
    </row>
    <row r="28" spans="1:10" ht="15.95" customHeight="1">
      <c r="A28" s="432"/>
      <c r="B28" s="1959"/>
      <c r="C28" s="1959"/>
      <c r="D28" s="1959"/>
      <c r="E28" s="1959"/>
      <c r="F28" s="1959"/>
      <c r="G28" s="432"/>
      <c r="H28" s="432"/>
      <c r="I28" s="432"/>
      <c r="J28" s="433">
        <f t="shared" si="0"/>
        <v>0</v>
      </c>
    </row>
    <row r="29" spans="1:10" ht="15.95" customHeight="1">
      <c r="A29" s="432"/>
      <c r="B29" s="1959"/>
      <c r="C29" s="1959"/>
      <c r="D29" s="1959"/>
      <c r="E29" s="1959"/>
      <c r="F29" s="1959"/>
      <c r="G29" s="432"/>
      <c r="H29" s="432"/>
      <c r="I29" s="432"/>
      <c r="J29" s="433">
        <f t="shared" si="0"/>
        <v>0</v>
      </c>
    </row>
    <row r="30" spans="1:10" ht="15.95" customHeight="1">
      <c r="A30" s="432"/>
      <c r="B30" s="1959"/>
      <c r="C30" s="1959"/>
      <c r="D30" s="1959"/>
      <c r="E30" s="1959"/>
      <c r="F30" s="1959"/>
      <c r="G30" s="432"/>
      <c r="H30" s="432"/>
      <c r="I30" s="432"/>
      <c r="J30" s="433">
        <f t="shared" si="0"/>
        <v>0</v>
      </c>
    </row>
    <row r="31" spans="1:10" ht="15.95" customHeight="1">
      <c r="A31" s="1972" t="s">
        <v>585</v>
      </c>
      <c r="B31" s="1973"/>
      <c r="C31" s="1973"/>
      <c r="D31" s="1973"/>
      <c r="E31" s="1973"/>
      <c r="F31" s="1973"/>
      <c r="G31" s="1973"/>
      <c r="H31" s="1973"/>
      <c r="I31" s="1974"/>
      <c r="J31" s="433">
        <f>SUM(J13:J30)</f>
        <v>0</v>
      </c>
    </row>
    <row r="32" spans="1:10" ht="15.95" customHeight="1">
      <c r="A32" s="1960" t="s">
        <v>584</v>
      </c>
      <c r="B32" s="1961"/>
      <c r="C32" s="1961"/>
      <c r="D32" s="1961"/>
      <c r="E32" s="1961"/>
      <c r="F32" s="1961"/>
      <c r="G32" s="1961"/>
      <c r="H32" s="1961"/>
      <c r="I32" s="1961"/>
      <c r="J32" s="1962"/>
    </row>
    <row r="33" spans="1:10" ht="15.95" customHeight="1">
      <c r="A33" s="1963"/>
      <c r="B33" s="1964"/>
      <c r="C33" s="1964"/>
      <c r="D33" s="1964"/>
      <c r="E33" s="1964"/>
      <c r="F33" s="1964"/>
      <c r="G33" s="1964"/>
      <c r="H33" s="1964"/>
      <c r="I33" s="1964"/>
      <c r="J33" s="1965"/>
    </row>
    <row r="34" spans="1:10" ht="15.95" customHeight="1">
      <c r="A34" s="1966"/>
      <c r="B34" s="1967"/>
      <c r="C34" s="1967"/>
      <c r="D34" s="1967"/>
      <c r="E34" s="1967"/>
      <c r="F34" s="1967"/>
      <c r="G34" s="1967"/>
      <c r="H34" s="1967"/>
      <c r="I34" s="1967"/>
      <c r="J34" s="1968"/>
    </row>
    <row r="35" spans="1:10" ht="15.95" customHeight="1">
      <c r="A35" s="1966"/>
      <c r="B35" s="1967"/>
      <c r="C35" s="1967"/>
      <c r="D35" s="1967"/>
      <c r="E35" s="1967"/>
      <c r="F35" s="1967"/>
      <c r="G35" s="1967"/>
      <c r="H35" s="1967"/>
      <c r="I35" s="1967"/>
      <c r="J35" s="1968"/>
    </row>
    <row r="36" spans="1:10">
      <c r="A36" s="1969"/>
      <c r="B36" s="1970"/>
      <c r="C36" s="1970"/>
      <c r="D36" s="1970"/>
      <c r="E36" s="1970"/>
      <c r="F36" s="1970"/>
      <c r="G36" s="1970"/>
      <c r="H36" s="1970"/>
      <c r="I36" s="1970"/>
      <c r="J36" s="1971"/>
    </row>
  </sheetData>
  <mergeCells count="38">
    <mergeCell ref="A1:J1"/>
    <mergeCell ref="B2:J2"/>
    <mergeCell ref="B3:J3"/>
    <mergeCell ref="B4:J4"/>
    <mergeCell ref="F6:G6"/>
    <mergeCell ref="H6:I6"/>
    <mergeCell ref="A11:A12"/>
    <mergeCell ref="B11:F12"/>
    <mergeCell ref="G11:G12"/>
    <mergeCell ref="H11:H12"/>
    <mergeCell ref="I11:I12"/>
    <mergeCell ref="B7:E7"/>
    <mergeCell ref="H7:J7"/>
    <mergeCell ref="F9:G9"/>
    <mergeCell ref="H9:I9"/>
    <mergeCell ref="A10:J10"/>
    <mergeCell ref="B23:F23"/>
    <mergeCell ref="J11:J12"/>
    <mergeCell ref="B13:F13"/>
    <mergeCell ref="B14:F14"/>
    <mergeCell ref="B15:F15"/>
    <mergeCell ref="B16:F16"/>
    <mergeCell ref="B17:F17"/>
    <mergeCell ref="B18:F18"/>
    <mergeCell ref="B19:F19"/>
    <mergeCell ref="B20:F20"/>
    <mergeCell ref="B21:F21"/>
    <mergeCell ref="B22:F22"/>
    <mergeCell ref="B30:F30"/>
    <mergeCell ref="A32:J32"/>
    <mergeCell ref="A33:J36"/>
    <mergeCell ref="A31:I31"/>
    <mergeCell ref="B24:F24"/>
    <mergeCell ref="B25:F25"/>
    <mergeCell ref="B26:F26"/>
    <mergeCell ref="B27:F27"/>
    <mergeCell ref="B28:F28"/>
    <mergeCell ref="B29:F29"/>
  </mergeCells>
  <printOptions horizontalCentered="1" verticalCentered="1"/>
  <pageMargins left="0.19685039370078741" right="0.19685039370078741" top="0.19685039370078741" bottom="0.19685039370078741" header="0.19685039370078741" footer="0.19685039370078741"/>
  <pageSetup scale="95" orientation="landscape" horizontalDpi="360" verticalDpi="200" r:id="rId1"/>
  <headerFooter alignWithMargins="0"/>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75"/>
  <dimension ref="A1:J36"/>
  <sheetViews>
    <sheetView showGridLines="0" workbookViewId="0">
      <selection activeCell="N32" sqref="N32"/>
    </sheetView>
  </sheetViews>
  <sheetFormatPr defaultColWidth="8.8984375" defaultRowHeight="12.75"/>
  <cols>
    <col min="1" max="10" width="12.67578125" style="11" customWidth="1"/>
    <col min="11" max="16384" width="8.8984375" style="11"/>
  </cols>
  <sheetData>
    <row r="1" spans="1:10" ht="35.25" customHeight="1">
      <c r="A1" s="1857" t="s">
        <v>606</v>
      </c>
      <c r="B1" s="1995"/>
      <c r="C1" s="1995"/>
      <c r="D1" s="1995"/>
      <c r="E1" s="1995"/>
      <c r="F1" s="1995"/>
      <c r="G1" s="1995"/>
      <c r="H1" s="1995"/>
      <c r="I1" s="1995"/>
      <c r="J1" s="1996"/>
    </row>
    <row r="2" spans="1:10" ht="15.95" customHeight="1">
      <c r="A2" s="436" t="s">
        <v>356</v>
      </c>
      <c r="B2" s="1992"/>
      <c r="C2" s="1992"/>
      <c r="D2" s="1992"/>
      <c r="E2" s="1992"/>
      <c r="F2" s="1992"/>
      <c r="G2" s="1992"/>
      <c r="H2" s="1992"/>
      <c r="I2" s="1992"/>
      <c r="J2" s="1992"/>
    </row>
    <row r="3" spans="1:10" ht="15.95" customHeight="1">
      <c r="A3" s="436" t="s">
        <v>578</v>
      </c>
      <c r="B3" s="1993"/>
      <c r="C3" s="1993"/>
      <c r="D3" s="1993"/>
      <c r="E3" s="1993"/>
      <c r="F3" s="1993"/>
      <c r="G3" s="1993"/>
      <c r="H3" s="1993"/>
      <c r="I3" s="1993"/>
      <c r="J3" s="1993"/>
    </row>
    <row r="4" spans="1:10" ht="15.95" customHeight="1">
      <c r="A4" s="436" t="s">
        <v>88</v>
      </c>
      <c r="B4" s="1994">
        <f>'DATA SHEET'!BP5</f>
        <v>0</v>
      </c>
      <c r="C4" s="1994"/>
      <c r="D4" s="1994"/>
      <c r="E4" s="1994"/>
      <c r="F4" s="1994"/>
      <c r="G4" s="1994"/>
      <c r="H4" s="1994"/>
      <c r="I4" s="1994"/>
      <c r="J4" s="1994"/>
    </row>
    <row r="5" spans="1:10" ht="15.95" customHeight="1">
      <c r="A5" s="437" t="s">
        <v>8</v>
      </c>
      <c r="B5" s="437" t="s">
        <v>9</v>
      </c>
      <c r="C5" s="437" t="s">
        <v>89</v>
      </c>
      <c r="D5" s="437" t="s">
        <v>90</v>
      </c>
      <c r="E5" s="437" t="s">
        <v>91</v>
      </c>
      <c r="F5" s="437" t="s">
        <v>92</v>
      </c>
      <c r="G5" s="437"/>
      <c r="H5" s="437" t="s">
        <v>93</v>
      </c>
      <c r="I5" s="437"/>
      <c r="J5" s="437" t="s">
        <v>94</v>
      </c>
    </row>
    <row r="6" spans="1:10" ht="15.95" customHeight="1">
      <c r="A6" s="430">
        <f>'DATA SHEET'!BR7</f>
        <v>0</v>
      </c>
      <c r="B6" s="430">
        <f>'DATA SHEET'!BU7</f>
        <v>0</v>
      </c>
      <c r="C6" s="430">
        <f>'DATA SHEET'!BX7</f>
        <v>0</v>
      </c>
      <c r="D6" s="430">
        <f>'DATA SHEET'!CA7</f>
        <v>0</v>
      </c>
      <c r="E6" s="430">
        <f>'DATA SHEET'!CC7</f>
        <v>0</v>
      </c>
      <c r="F6" s="1959"/>
      <c r="G6" s="1959"/>
      <c r="H6" s="1993">
        <f>'DATA SHEET'!BP14</f>
        <v>0</v>
      </c>
      <c r="I6" s="1993"/>
      <c r="J6" s="431"/>
    </row>
    <row r="7" spans="1:10" ht="15.95" customHeight="1">
      <c r="A7" s="436" t="s">
        <v>95</v>
      </c>
      <c r="B7" s="1978"/>
      <c r="C7" s="1979"/>
      <c r="D7" s="1979"/>
      <c r="E7" s="1980"/>
      <c r="F7" s="437" t="s">
        <v>579</v>
      </c>
      <c r="G7" s="435"/>
      <c r="H7" s="1978"/>
      <c r="I7" s="1979"/>
      <c r="J7" s="1980"/>
    </row>
    <row r="8" spans="1:10" ht="15.95" customHeight="1">
      <c r="A8" s="437" t="s">
        <v>8</v>
      </c>
      <c r="B8" s="437" t="s">
        <v>9</v>
      </c>
      <c r="C8" s="437" t="s">
        <v>89</v>
      </c>
      <c r="D8" s="437" t="s">
        <v>90</v>
      </c>
      <c r="E8" s="437" t="s">
        <v>91</v>
      </c>
      <c r="F8" s="437" t="s">
        <v>96</v>
      </c>
      <c r="G8" s="437"/>
      <c r="H8" s="437" t="s">
        <v>93</v>
      </c>
      <c r="I8" s="437"/>
      <c r="J8" s="437" t="s">
        <v>94</v>
      </c>
    </row>
    <row r="9" spans="1:10" ht="15.95" customHeight="1">
      <c r="A9" s="432"/>
      <c r="B9" s="432"/>
      <c r="C9" s="432"/>
      <c r="D9" s="432"/>
      <c r="E9" s="432"/>
      <c r="F9" s="1959"/>
      <c r="G9" s="1959"/>
      <c r="H9" s="1959"/>
      <c r="I9" s="1959"/>
      <c r="J9" s="431"/>
    </row>
    <row r="10" spans="1:10" ht="15.95" customHeight="1">
      <c r="A10" s="1981" t="s">
        <v>97</v>
      </c>
      <c r="B10" s="1982"/>
      <c r="C10" s="1982"/>
      <c r="D10" s="1982"/>
      <c r="E10" s="1982"/>
      <c r="F10" s="1982"/>
      <c r="G10" s="1982"/>
      <c r="H10" s="1982"/>
      <c r="I10" s="1982"/>
      <c r="J10" s="1983"/>
    </row>
    <row r="11" spans="1:10" ht="15.95" customHeight="1">
      <c r="A11" s="1984" t="s">
        <v>98</v>
      </c>
      <c r="B11" s="1986" t="s">
        <v>24</v>
      </c>
      <c r="C11" s="1987"/>
      <c r="D11" s="1987"/>
      <c r="E11" s="1987"/>
      <c r="F11" s="1984"/>
      <c r="G11" s="1975" t="s">
        <v>580</v>
      </c>
      <c r="H11" s="1975" t="s">
        <v>583</v>
      </c>
      <c r="I11" s="1975" t="s">
        <v>582</v>
      </c>
      <c r="J11" s="1975" t="s">
        <v>581</v>
      </c>
    </row>
    <row r="12" spans="1:10" ht="15.95" customHeight="1">
      <c r="A12" s="1985"/>
      <c r="B12" s="1988"/>
      <c r="C12" s="1989"/>
      <c r="D12" s="1989"/>
      <c r="E12" s="1989"/>
      <c r="F12" s="1985"/>
      <c r="G12" s="1976"/>
      <c r="H12" s="1976"/>
      <c r="I12" s="1976"/>
      <c r="J12" s="1976"/>
    </row>
    <row r="13" spans="1:10" ht="15.95" customHeight="1">
      <c r="A13" s="432"/>
      <c r="B13" s="1959"/>
      <c r="C13" s="1959"/>
      <c r="D13" s="1959"/>
      <c r="E13" s="1959"/>
      <c r="F13" s="1959"/>
      <c r="G13" s="432"/>
      <c r="H13" s="433"/>
      <c r="I13" s="432"/>
      <c r="J13" s="433">
        <f>G13*H13</f>
        <v>0</v>
      </c>
    </row>
    <row r="14" spans="1:10" ht="15.95" customHeight="1">
      <c r="A14" s="432"/>
      <c r="B14" s="1959"/>
      <c r="C14" s="1959"/>
      <c r="D14" s="1959"/>
      <c r="E14" s="1959"/>
      <c r="F14" s="1959"/>
      <c r="G14" s="432"/>
      <c r="H14" s="434"/>
      <c r="I14" s="432"/>
      <c r="J14" s="433">
        <f>G14*H14</f>
        <v>0</v>
      </c>
    </row>
    <row r="15" spans="1:10" ht="15.95" customHeight="1">
      <c r="A15" s="432"/>
      <c r="B15" s="1959"/>
      <c r="C15" s="1959"/>
      <c r="D15" s="1959"/>
      <c r="E15" s="1959"/>
      <c r="F15" s="1959"/>
      <c r="G15" s="432"/>
      <c r="H15" s="432"/>
      <c r="I15" s="432"/>
      <c r="J15" s="433">
        <f>G15*H15</f>
        <v>0</v>
      </c>
    </row>
    <row r="16" spans="1:10" ht="15.95" customHeight="1">
      <c r="A16" s="432"/>
      <c r="B16" s="1959"/>
      <c r="C16" s="1959"/>
      <c r="D16" s="1959"/>
      <c r="E16" s="1959"/>
      <c r="F16" s="1959"/>
      <c r="G16" s="432"/>
      <c r="H16" s="432"/>
      <c r="I16" s="432"/>
      <c r="J16" s="433">
        <f t="shared" ref="J16:J30" si="0">SUM(G16*H16)</f>
        <v>0</v>
      </c>
    </row>
    <row r="17" spans="1:10" ht="15.95" customHeight="1">
      <c r="A17" s="432"/>
      <c r="B17" s="1959"/>
      <c r="C17" s="1959"/>
      <c r="D17" s="1959"/>
      <c r="E17" s="1959"/>
      <c r="F17" s="1959"/>
      <c r="G17" s="432"/>
      <c r="H17" s="432"/>
      <c r="I17" s="432"/>
      <c r="J17" s="433">
        <f t="shared" si="0"/>
        <v>0</v>
      </c>
    </row>
    <row r="18" spans="1:10" ht="15.95" customHeight="1">
      <c r="A18" s="432"/>
      <c r="B18" s="1959"/>
      <c r="C18" s="1959"/>
      <c r="D18" s="1959"/>
      <c r="E18" s="1959"/>
      <c r="F18" s="1959"/>
      <c r="G18" s="432"/>
      <c r="H18" s="432"/>
      <c r="I18" s="432"/>
      <c r="J18" s="433">
        <f t="shared" si="0"/>
        <v>0</v>
      </c>
    </row>
    <row r="19" spans="1:10" ht="15.95" customHeight="1">
      <c r="A19" s="432"/>
      <c r="B19" s="1977"/>
      <c r="C19" s="1977"/>
      <c r="D19" s="1977"/>
      <c r="E19" s="1977"/>
      <c r="F19" s="1977"/>
      <c r="G19" s="432"/>
      <c r="H19" s="432"/>
      <c r="I19" s="432"/>
      <c r="J19" s="433">
        <f>SUM(G19*H19)</f>
        <v>0</v>
      </c>
    </row>
    <row r="20" spans="1:10" ht="15.95" customHeight="1">
      <c r="A20" s="432"/>
      <c r="B20" s="1959"/>
      <c r="C20" s="1959"/>
      <c r="D20" s="1959"/>
      <c r="E20" s="1959"/>
      <c r="F20" s="1959"/>
      <c r="G20" s="432"/>
      <c r="H20" s="432"/>
      <c r="I20" s="432"/>
      <c r="J20" s="433">
        <f t="shared" si="0"/>
        <v>0</v>
      </c>
    </row>
    <row r="21" spans="1:10" ht="15.95" customHeight="1">
      <c r="A21" s="432"/>
      <c r="B21" s="1959"/>
      <c r="C21" s="1959"/>
      <c r="D21" s="1959"/>
      <c r="E21" s="1959"/>
      <c r="F21" s="1959"/>
      <c r="G21" s="432"/>
      <c r="H21" s="432"/>
      <c r="I21" s="432"/>
      <c r="J21" s="433">
        <f t="shared" si="0"/>
        <v>0</v>
      </c>
    </row>
    <row r="22" spans="1:10" ht="15.95" customHeight="1">
      <c r="A22" s="432"/>
      <c r="B22" s="1959"/>
      <c r="C22" s="1959"/>
      <c r="D22" s="1959"/>
      <c r="E22" s="1959"/>
      <c r="F22" s="1959"/>
      <c r="G22" s="432"/>
      <c r="H22" s="432"/>
      <c r="I22" s="432"/>
      <c r="J22" s="433">
        <f t="shared" si="0"/>
        <v>0</v>
      </c>
    </row>
    <row r="23" spans="1:10" ht="15.95" customHeight="1">
      <c r="A23" s="432"/>
      <c r="B23" s="1959"/>
      <c r="C23" s="1959"/>
      <c r="D23" s="1959"/>
      <c r="E23" s="1959"/>
      <c r="F23" s="1959"/>
      <c r="G23" s="432"/>
      <c r="H23" s="432"/>
      <c r="I23" s="432"/>
      <c r="J23" s="433">
        <f t="shared" si="0"/>
        <v>0</v>
      </c>
    </row>
    <row r="24" spans="1:10" ht="15.95" customHeight="1">
      <c r="A24" s="432"/>
      <c r="B24" s="1959"/>
      <c r="C24" s="1959"/>
      <c r="D24" s="1959"/>
      <c r="E24" s="1959"/>
      <c r="F24" s="1959"/>
      <c r="G24" s="432"/>
      <c r="H24" s="432"/>
      <c r="I24" s="432"/>
      <c r="J24" s="433">
        <f t="shared" si="0"/>
        <v>0</v>
      </c>
    </row>
    <row r="25" spans="1:10" ht="15.95" customHeight="1">
      <c r="A25" s="432"/>
      <c r="B25" s="1959"/>
      <c r="C25" s="1959"/>
      <c r="D25" s="1959"/>
      <c r="E25" s="1959"/>
      <c r="F25" s="1959"/>
      <c r="G25" s="432"/>
      <c r="H25" s="432"/>
      <c r="I25" s="432"/>
      <c r="J25" s="433">
        <f t="shared" si="0"/>
        <v>0</v>
      </c>
    </row>
    <row r="26" spans="1:10" ht="15.95" customHeight="1">
      <c r="A26" s="432"/>
      <c r="B26" s="1959"/>
      <c r="C26" s="1959"/>
      <c r="D26" s="1959"/>
      <c r="E26" s="1959"/>
      <c r="F26" s="1959"/>
      <c r="G26" s="432"/>
      <c r="H26" s="432"/>
      <c r="I26" s="432"/>
      <c r="J26" s="433">
        <f t="shared" si="0"/>
        <v>0</v>
      </c>
    </row>
    <row r="27" spans="1:10" ht="15.95" customHeight="1">
      <c r="A27" s="432"/>
      <c r="B27" s="1959"/>
      <c r="C27" s="1959"/>
      <c r="D27" s="1959"/>
      <c r="E27" s="1959"/>
      <c r="F27" s="1959"/>
      <c r="G27" s="432"/>
      <c r="H27" s="432"/>
      <c r="I27" s="432"/>
      <c r="J27" s="433">
        <f t="shared" si="0"/>
        <v>0</v>
      </c>
    </row>
    <row r="28" spans="1:10" ht="15.95" customHeight="1">
      <c r="A28" s="432"/>
      <c r="B28" s="1959"/>
      <c r="C28" s="1959"/>
      <c r="D28" s="1959"/>
      <c r="E28" s="1959"/>
      <c r="F28" s="1959"/>
      <c r="G28" s="432"/>
      <c r="H28" s="432"/>
      <c r="I28" s="432"/>
      <c r="J28" s="433">
        <f t="shared" si="0"/>
        <v>0</v>
      </c>
    </row>
    <row r="29" spans="1:10" ht="15.95" customHeight="1">
      <c r="A29" s="432"/>
      <c r="B29" s="1959"/>
      <c r="C29" s="1959"/>
      <c r="D29" s="1959"/>
      <c r="E29" s="1959"/>
      <c r="F29" s="1959"/>
      <c r="G29" s="432"/>
      <c r="H29" s="432"/>
      <c r="I29" s="432"/>
      <c r="J29" s="433">
        <f t="shared" si="0"/>
        <v>0</v>
      </c>
    </row>
    <row r="30" spans="1:10" ht="15.95" customHeight="1">
      <c r="A30" s="432"/>
      <c r="B30" s="1959"/>
      <c r="C30" s="1959"/>
      <c r="D30" s="1959"/>
      <c r="E30" s="1959"/>
      <c r="F30" s="1959"/>
      <c r="G30" s="432"/>
      <c r="H30" s="432"/>
      <c r="I30" s="432"/>
      <c r="J30" s="433">
        <f t="shared" si="0"/>
        <v>0</v>
      </c>
    </row>
    <row r="31" spans="1:10" ht="15.95" customHeight="1">
      <c r="A31" s="1972" t="s">
        <v>585</v>
      </c>
      <c r="B31" s="1973"/>
      <c r="C31" s="1973"/>
      <c r="D31" s="1973"/>
      <c r="E31" s="1973"/>
      <c r="F31" s="1973"/>
      <c r="G31" s="1973"/>
      <c r="H31" s="1973"/>
      <c r="I31" s="1974"/>
      <c r="J31" s="433">
        <f>SUM(J13:J30)</f>
        <v>0</v>
      </c>
    </row>
    <row r="32" spans="1:10" ht="15.95" customHeight="1">
      <c r="A32" s="1960" t="s">
        <v>584</v>
      </c>
      <c r="B32" s="1961"/>
      <c r="C32" s="1961"/>
      <c r="D32" s="1961"/>
      <c r="E32" s="1961"/>
      <c r="F32" s="1961"/>
      <c r="G32" s="1961"/>
      <c r="H32" s="1961"/>
      <c r="I32" s="1961"/>
      <c r="J32" s="1962"/>
    </row>
    <row r="33" spans="1:10" ht="15.95" customHeight="1">
      <c r="A33" s="1963"/>
      <c r="B33" s="1964"/>
      <c r="C33" s="1964"/>
      <c r="D33" s="1964"/>
      <c r="E33" s="1964"/>
      <c r="F33" s="1964"/>
      <c r="G33" s="1964"/>
      <c r="H33" s="1964"/>
      <c r="I33" s="1964"/>
      <c r="J33" s="1965"/>
    </row>
    <row r="34" spans="1:10" ht="15.95" customHeight="1">
      <c r="A34" s="1966"/>
      <c r="B34" s="1967"/>
      <c r="C34" s="1967"/>
      <c r="D34" s="1967"/>
      <c r="E34" s="1967"/>
      <c r="F34" s="1967"/>
      <c r="G34" s="1967"/>
      <c r="H34" s="1967"/>
      <c r="I34" s="1967"/>
      <c r="J34" s="1968"/>
    </row>
    <row r="35" spans="1:10" ht="15.95" customHeight="1">
      <c r="A35" s="1966"/>
      <c r="B35" s="1967"/>
      <c r="C35" s="1967"/>
      <c r="D35" s="1967"/>
      <c r="E35" s="1967"/>
      <c r="F35" s="1967"/>
      <c r="G35" s="1967"/>
      <c r="H35" s="1967"/>
      <c r="I35" s="1967"/>
      <c r="J35" s="1968"/>
    </row>
    <row r="36" spans="1:10">
      <c r="A36" s="1969"/>
      <c r="B36" s="1970"/>
      <c r="C36" s="1970"/>
      <c r="D36" s="1970"/>
      <c r="E36" s="1970"/>
      <c r="F36" s="1970"/>
      <c r="G36" s="1970"/>
      <c r="H36" s="1970"/>
      <c r="I36" s="1970"/>
      <c r="J36" s="1971"/>
    </row>
  </sheetData>
  <mergeCells count="38">
    <mergeCell ref="A1:J1"/>
    <mergeCell ref="B2:J2"/>
    <mergeCell ref="B3:J3"/>
    <mergeCell ref="B4:J4"/>
    <mergeCell ref="F6:G6"/>
    <mergeCell ref="H6:I6"/>
    <mergeCell ref="A11:A12"/>
    <mergeCell ref="B11:F12"/>
    <mergeCell ref="G11:G12"/>
    <mergeCell ref="H11:H12"/>
    <mergeCell ref="I11:I12"/>
    <mergeCell ref="B7:E7"/>
    <mergeCell ref="H7:J7"/>
    <mergeCell ref="F9:G9"/>
    <mergeCell ref="H9:I9"/>
    <mergeCell ref="A10:J10"/>
    <mergeCell ref="B23:F23"/>
    <mergeCell ref="J11:J12"/>
    <mergeCell ref="B13:F13"/>
    <mergeCell ref="B14:F14"/>
    <mergeCell ref="B15:F15"/>
    <mergeCell ref="B16:F16"/>
    <mergeCell ref="B17:F17"/>
    <mergeCell ref="B18:F18"/>
    <mergeCell ref="B19:F19"/>
    <mergeCell ref="B20:F20"/>
    <mergeCell ref="B21:F21"/>
    <mergeCell ref="B22:F22"/>
    <mergeCell ref="B30:F30"/>
    <mergeCell ref="A32:J32"/>
    <mergeCell ref="A33:J36"/>
    <mergeCell ref="A31:I31"/>
    <mergeCell ref="B24:F24"/>
    <mergeCell ref="B25:F25"/>
    <mergeCell ref="B26:F26"/>
    <mergeCell ref="B27:F27"/>
    <mergeCell ref="B28:F28"/>
    <mergeCell ref="B29:F29"/>
  </mergeCells>
  <printOptions horizontalCentered="1" verticalCentered="1"/>
  <pageMargins left="0.19685039370078741" right="0.19685039370078741" top="0.19685039370078741" bottom="0.19685039370078741" header="0.19685039370078741" footer="0.19685039370078741"/>
  <pageSetup scale="95" orientation="landscape" horizontalDpi="360" verticalDpi="200"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9">
    <pageSetUpPr fitToPage="1"/>
  </sheetPr>
  <dimension ref="A1:J28"/>
  <sheetViews>
    <sheetView showGridLines="0" workbookViewId="0">
      <selection activeCell="G39" sqref="G39"/>
    </sheetView>
  </sheetViews>
  <sheetFormatPr defaultColWidth="8.8984375" defaultRowHeight="12.75"/>
  <cols>
    <col min="1" max="10" width="12.67578125" style="11" customWidth="1"/>
    <col min="11" max="16384" width="8.8984375" style="11"/>
  </cols>
  <sheetData>
    <row r="1" spans="1:10" ht="34.5" customHeight="1">
      <c r="A1" s="1799" t="s">
        <v>596</v>
      </c>
      <c r="B1" s="1799"/>
      <c r="C1" s="1799"/>
      <c r="D1" s="1799"/>
      <c r="E1" s="1799"/>
      <c r="F1" s="1799"/>
      <c r="G1" s="1799"/>
      <c r="H1" s="1799"/>
      <c r="I1" s="1799"/>
      <c r="J1" s="1799"/>
    </row>
    <row r="2" spans="1:10" ht="3.75" hidden="1" customHeight="1">
      <c r="A2" s="1799"/>
      <c r="B2" s="1799"/>
      <c r="C2" s="1799"/>
      <c r="D2" s="1799"/>
      <c r="E2" s="1799"/>
      <c r="F2" s="1799"/>
      <c r="G2" s="1799"/>
      <c r="H2" s="1799"/>
      <c r="I2" s="1799"/>
      <c r="J2" s="1799"/>
    </row>
    <row r="3" spans="1:10" ht="15.95" customHeight="1">
      <c r="A3" s="532" t="s">
        <v>88</v>
      </c>
      <c r="B3" s="1783"/>
      <c r="C3" s="1352"/>
      <c r="D3" s="1352"/>
      <c r="E3" s="1352"/>
      <c r="F3" s="1353"/>
    </row>
    <row r="4" spans="1:10" ht="15.95" customHeight="1">
      <c r="A4" s="449" t="s">
        <v>30</v>
      </c>
      <c r="B4" s="2000">
        <f>'DATA SHEET'!BP9</f>
        <v>0</v>
      </c>
      <c r="C4" s="2000"/>
      <c r="D4" s="2000"/>
      <c r="E4" s="2000"/>
      <c r="F4" s="2000"/>
      <c r="G4" s="2001" t="s">
        <v>99</v>
      </c>
      <c r="H4" s="2001"/>
      <c r="I4" s="2001"/>
      <c r="J4" s="2001"/>
    </row>
    <row r="5" spans="1:10" ht="15.95" customHeight="1">
      <c r="A5" s="449" t="s">
        <v>100</v>
      </c>
      <c r="B5" s="2006" t="s">
        <v>275</v>
      </c>
      <c r="C5" s="2006"/>
      <c r="D5" s="2006"/>
      <c r="E5" s="2006"/>
      <c r="F5" s="2006"/>
      <c r="G5" s="2002">
        <f>'DATA SHEET'!BP14</f>
        <v>0</v>
      </c>
      <c r="H5" s="2002"/>
      <c r="I5" s="2002"/>
      <c r="J5" s="2002"/>
    </row>
    <row r="6" spans="1:10" ht="15.95" customHeight="1">
      <c r="A6" s="449" t="s">
        <v>101</v>
      </c>
      <c r="B6" s="2000">
        <f>'DATA SHEET'!BP5</f>
        <v>0</v>
      </c>
      <c r="C6" s="2000"/>
      <c r="D6" s="2000"/>
      <c r="E6" s="2000"/>
      <c r="F6" s="2000"/>
      <c r="G6" s="1505"/>
      <c r="H6" s="1505"/>
      <c r="I6" s="1505"/>
      <c r="J6" s="1505"/>
    </row>
    <row r="7" spans="1:10" ht="15.95" customHeight="1">
      <c r="A7" s="2003" t="s">
        <v>97</v>
      </c>
      <c r="B7" s="2004"/>
      <c r="C7" s="2004"/>
      <c r="D7" s="2004"/>
      <c r="E7" s="2004"/>
      <c r="F7" s="2004"/>
      <c r="G7" s="2004"/>
      <c r="H7" s="2004"/>
      <c r="I7" s="2004"/>
      <c r="J7" s="2005"/>
    </row>
    <row r="8" spans="1:10" ht="15.95" customHeight="1">
      <c r="A8" s="401" t="s">
        <v>98</v>
      </c>
      <c r="B8" s="437" t="s">
        <v>24</v>
      </c>
      <c r="C8" s="437"/>
      <c r="D8" s="437"/>
      <c r="E8" s="437"/>
      <c r="F8" s="437"/>
      <c r="G8" s="401" t="s">
        <v>597</v>
      </c>
      <c r="H8" s="401" t="s">
        <v>598</v>
      </c>
      <c r="I8" s="437" t="s">
        <v>599</v>
      </c>
      <c r="J8" s="437" t="s">
        <v>600</v>
      </c>
    </row>
    <row r="9" spans="1:10" ht="15.95" customHeight="1">
      <c r="A9" s="59"/>
      <c r="B9" s="1739"/>
      <c r="C9" s="1737"/>
      <c r="D9" s="1737"/>
      <c r="E9" s="1737"/>
      <c r="F9" s="1755"/>
      <c r="G9" s="448"/>
      <c r="H9" s="434"/>
      <c r="I9" s="59"/>
      <c r="J9" s="446">
        <f t="shared" ref="J9:J26" si="0">SUM(G9*H9)</f>
        <v>0</v>
      </c>
    </row>
    <row r="10" spans="1:10" ht="15.95" customHeight="1">
      <c r="A10" s="59"/>
      <c r="B10" s="1739"/>
      <c r="C10" s="1737"/>
      <c r="D10" s="1737"/>
      <c r="E10" s="1737"/>
      <c r="F10" s="1755"/>
      <c r="G10" s="448"/>
      <c r="H10" s="434"/>
      <c r="I10" s="59"/>
      <c r="J10" s="446">
        <f t="shared" si="0"/>
        <v>0</v>
      </c>
    </row>
    <row r="11" spans="1:10" ht="15.95" customHeight="1">
      <c r="A11" s="59"/>
      <c r="B11" s="1505"/>
      <c r="C11" s="1505"/>
      <c r="D11" s="1505"/>
      <c r="E11" s="1505"/>
      <c r="F11" s="1505"/>
      <c r="G11" s="448"/>
      <c r="H11" s="434"/>
      <c r="I11" s="59"/>
      <c r="J11" s="446">
        <f t="shared" si="0"/>
        <v>0</v>
      </c>
    </row>
    <row r="12" spans="1:10" ht="15.95" customHeight="1">
      <c r="A12" s="59"/>
      <c r="B12" s="1505"/>
      <c r="C12" s="1505"/>
      <c r="D12" s="1505"/>
      <c r="E12" s="1505"/>
      <c r="F12" s="1505"/>
      <c r="G12" s="447"/>
      <c r="H12" s="434"/>
      <c r="I12" s="59"/>
      <c r="J12" s="446">
        <f t="shared" si="0"/>
        <v>0</v>
      </c>
    </row>
    <row r="13" spans="1:10" ht="15.95" customHeight="1">
      <c r="A13" s="59"/>
      <c r="B13" s="1505"/>
      <c r="C13" s="1505"/>
      <c r="D13" s="1505"/>
      <c r="E13" s="1505"/>
      <c r="F13" s="1505"/>
      <c r="G13" s="447"/>
      <c r="H13" s="434"/>
      <c r="I13" s="59"/>
      <c r="J13" s="446">
        <f t="shared" si="0"/>
        <v>0</v>
      </c>
    </row>
    <row r="14" spans="1:10" ht="15.95" customHeight="1">
      <c r="A14" s="59"/>
      <c r="B14" s="1505"/>
      <c r="C14" s="1505"/>
      <c r="D14" s="1505"/>
      <c r="E14" s="1505"/>
      <c r="F14" s="1505"/>
      <c r="G14" s="447"/>
      <c r="H14" s="434"/>
      <c r="I14" s="59"/>
      <c r="J14" s="446">
        <f t="shared" si="0"/>
        <v>0</v>
      </c>
    </row>
    <row r="15" spans="1:10" ht="15.95" customHeight="1">
      <c r="A15" s="59"/>
      <c r="B15" s="1505"/>
      <c r="C15" s="1505"/>
      <c r="D15" s="1505"/>
      <c r="E15" s="1505"/>
      <c r="F15" s="1505"/>
      <c r="G15" s="447"/>
      <c r="H15" s="434"/>
      <c r="I15" s="59"/>
      <c r="J15" s="446">
        <f t="shared" si="0"/>
        <v>0</v>
      </c>
    </row>
    <row r="16" spans="1:10" ht="15.95" customHeight="1">
      <c r="A16" s="59"/>
      <c r="B16" s="1505"/>
      <c r="C16" s="1505"/>
      <c r="D16" s="1505"/>
      <c r="E16" s="1505"/>
      <c r="F16" s="1505"/>
      <c r="G16" s="447"/>
      <c r="H16" s="434"/>
      <c r="I16" s="59"/>
      <c r="J16" s="446">
        <f t="shared" si="0"/>
        <v>0</v>
      </c>
    </row>
    <row r="17" spans="1:10" ht="15.95" customHeight="1">
      <c r="A17" s="59"/>
      <c r="B17" s="1505"/>
      <c r="C17" s="1505"/>
      <c r="D17" s="1505"/>
      <c r="E17" s="1505"/>
      <c r="F17" s="1505"/>
      <c r="G17" s="447"/>
      <c r="H17" s="434"/>
      <c r="I17" s="59"/>
      <c r="J17" s="446">
        <f t="shared" si="0"/>
        <v>0</v>
      </c>
    </row>
    <row r="18" spans="1:10" ht="15.95" customHeight="1">
      <c r="A18" s="59"/>
      <c r="B18" s="1505"/>
      <c r="C18" s="1505"/>
      <c r="D18" s="1505"/>
      <c r="E18" s="1505"/>
      <c r="F18" s="1505"/>
      <c r="G18" s="447"/>
      <c r="H18" s="434"/>
      <c r="I18" s="59"/>
      <c r="J18" s="446">
        <f t="shared" si="0"/>
        <v>0</v>
      </c>
    </row>
    <row r="19" spans="1:10" ht="15.95" customHeight="1">
      <c r="A19" s="59"/>
      <c r="B19" s="1505"/>
      <c r="C19" s="1505"/>
      <c r="D19" s="1505"/>
      <c r="E19" s="1505"/>
      <c r="F19" s="1505"/>
      <c r="G19" s="434"/>
      <c r="H19" s="434"/>
      <c r="I19" s="59"/>
      <c r="J19" s="446">
        <f t="shared" si="0"/>
        <v>0</v>
      </c>
    </row>
    <row r="20" spans="1:10" ht="15.95" customHeight="1">
      <c r="A20" s="59"/>
      <c r="B20" s="1505" t="s">
        <v>25</v>
      </c>
      <c r="C20" s="1505"/>
      <c r="D20" s="1505"/>
      <c r="E20" s="1505"/>
      <c r="F20" s="1505"/>
      <c r="G20" s="447"/>
      <c r="H20" s="434"/>
      <c r="I20" s="59"/>
      <c r="J20" s="446">
        <f t="shared" si="0"/>
        <v>0</v>
      </c>
    </row>
    <row r="21" spans="1:10" ht="15.95" customHeight="1">
      <c r="A21" s="59"/>
      <c r="B21" s="1505" t="s">
        <v>25</v>
      </c>
      <c r="C21" s="1505"/>
      <c r="D21" s="1505"/>
      <c r="E21" s="1505"/>
      <c r="F21" s="1505"/>
      <c r="G21" s="434"/>
      <c r="H21" s="434"/>
      <c r="I21" s="59"/>
      <c r="J21" s="446">
        <f t="shared" si="0"/>
        <v>0</v>
      </c>
    </row>
    <row r="22" spans="1:10" ht="15.95" customHeight="1">
      <c r="A22" s="59"/>
      <c r="B22" s="1505" t="s">
        <v>25</v>
      </c>
      <c r="C22" s="1505"/>
      <c r="D22" s="1505"/>
      <c r="E22" s="1505"/>
      <c r="F22" s="1505"/>
      <c r="G22" s="434"/>
      <c r="H22" s="434"/>
      <c r="I22" s="59"/>
      <c r="J22" s="446">
        <f t="shared" si="0"/>
        <v>0</v>
      </c>
    </row>
    <row r="23" spans="1:10" ht="15.95" customHeight="1">
      <c r="A23" s="59"/>
      <c r="B23" s="1505" t="s">
        <v>25</v>
      </c>
      <c r="C23" s="1505"/>
      <c r="D23" s="1505"/>
      <c r="E23" s="1505"/>
      <c r="F23" s="1505"/>
      <c r="G23" s="434"/>
      <c r="H23" s="434"/>
      <c r="I23" s="59"/>
      <c r="J23" s="446">
        <f t="shared" si="0"/>
        <v>0</v>
      </c>
    </row>
    <row r="24" spans="1:10" ht="15.95" customHeight="1">
      <c r="A24" s="59"/>
      <c r="B24" s="1505"/>
      <c r="C24" s="1505"/>
      <c r="D24" s="1505"/>
      <c r="E24" s="1505"/>
      <c r="F24" s="1505"/>
      <c r="G24" s="434"/>
      <c r="H24" s="434"/>
      <c r="I24" s="59"/>
      <c r="J24" s="446">
        <f t="shared" si="0"/>
        <v>0</v>
      </c>
    </row>
    <row r="25" spans="1:10" ht="15.95" customHeight="1">
      <c r="A25" s="59"/>
      <c r="B25" s="1505"/>
      <c r="C25" s="1505"/>
      <c r="D25" s="1505"/>
      <c r="E25" s="1505"/>
      <c r="F25" s="1505"/>
      <c r="G25" s="434"/>
      <c r="H25" s="434"/>
      <c r="I25" s="59"/>
      <c r="J25" s="446">
        <f t="shared" si="0"/>
        <v>0</v>
      </c>
    </row>
    <row r="26" spans="1:10" ht="15.95" customHeight="1">
      <c r="A26" s="59"/>
      <c r="B26" s="1505"/>
      <c r="C26" s="1505"/>
      <c r="D26" s="1505"/>
      <c r="E26" s="1505"/>
      <c r="F26" s="1505"/>
      <c r="G26" s="448"/>
      <c r="H26" s="434"/>
      <c r="I26" s="59"/>
      <c r="J26" s="446">
        <f t="shared" si="0"/>
        <v>0</v>
      </c>
    </row>
    <row r="27" spans="1:10" ht="15.95" customHeight="1">
      <c r="A27" s="1997" t="s">
        <v>601</v>
      </c>
      <c r="B27" s="1998"/>
      <c r="C27" s="1998"/>
      <c r="D27" s="1998"/>
      <c r="E27" s="1998"/>
      <c r="F27" s="1998"/>
      <c r="G27" s="1998"/>
      <c r="H27" s="1998"/>
      <c r="I27" s="1999"/>
      <c r="J27" s="447">
        <f>SUM(J9:J26)</f>
        <v>0</v>
      </c>
    </row>
    <row r="28" spans="1:10" ht="15.95" customHeight="1">
      <c r="A28" s="533" t="s">
        <v>356</v>
      </c>
      <c r="B28" s="1505"/>
      <c r="C28" s="1505"/>
      <c r="D28" s="534" t="s">
        <v>602</v>
      </c>
      <c r="E28" s="1739"/>
      <c r="F28" s="1737"/>
      <c r="G28" s="1737"/>
      <c r="H28" s="1737"/>
      <c r="I28" s="1737"/>
      <c r="J28" s="1755"/>
    </row>
  </sheetData>
  <mergeCells count="30">
    <mergeCell ref="A1:J2"/>
    <mergeCell ref="A27:I27"/>
    <mergeCell ref="B4:F4"/>
    <mergeCell ref="G4:J4"/>
    <mergeCell ref="G5:J5"/>
    <mergeCell ref="A7:J7"/>
    <mergeCell ref="B10:F10"/>
    <mergeCell ref="B23:F23"/>
    <mergeCell ref="B25:F25"/>
    <mergeCell ref="B26:F26"/>
    <mergeCell ref="B5:F5"/>
    <mergeCell ref="B6:F6"/>
    <mergeCell ref="B22:F22"/>
    <mergeCell ref="B24:F24"/>
    <mergeCell ref="G6:J6"/>
    <mergeCell ref="B11:F11"/>
    <mergeCell ref="B3:F3"/>
    <mergeCell ref="B28:C28"/>
    <mergeCell ref="E28:J28"/>
    <mergeCell ref="B12:F12"/>
    <mergeCell ref="B13:F13"/>
    <mergeCell ref="B15:F15"/>
    <mergeCell ref="B9:F9"/>
    <mergeCell ref="B14:F14"/>
    <mergeCell ref="B16:F16"/>
    <mergeCell ref="B21:F21"/>
    <mergeCell ref="B17:F17"/>
    <mergeCell ref="B18:F18"/>
    <mergeCell ref="B20:F20"/>
    <mergeCell ref="B19:F19"/>
  </mergeCells>
  <phoneticPr fontId="33" type="noConversion"/>
  <printOptions horizontalCentered="1" verticalCentered="1"/>
  <pageMargins left="0.19685039370078741" right="0.19685039370078741" top="0.19685039370078741" bottom="0.19685039370078741" header="0.19685039370078741" footer="0.19685039370078741"/>
  <pageSetup orientation="landscape" horizontalDpi="360" verticalDpi="200" r:id="rId1"/>
  <headerFooter alignWithMargins="0"/>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0">
    <pageSetUpPr fitToPage="1"/>
  </sheetPr>
  <dimension ref="A1:J28"/>
  <sheetViews>
    <sheetView showGridLines="0" workbookViewId="0">
      <selection activeCell="J10" sqref="J10"/>
    </sheetView>
  </sheetViews>
  <sheetFormatPr defaultColWidth="8.8984375" defaultRowHeight="12.75"/>
  <cols>
    <col min="1" max="10" width="12.67578125" style="11" customWidth="1"/>
    <col min="11" max="16384" width="8.8984375" style="11"/>
  </cols>
  <sheetData>
    <row r="1" spans="1:10" ht="33.75" customHeight="1">
      <c r="A1" s="1799" t="s">
        <v>603</v>
      </c>
      <c r="B1" s="1830"/>
      <c r="C1" s="1830"/>
      <c r="D1" s="1830"/>
      <c r="E1" s="1830"/>
      <c r="F1" s="1830"/>
      <c r="G1" s="1830"/>
      <c r="H1" s="1830"/>
      <c r="I1" s="1830"/>
      <c r="J1" s="1830"/>
    </row>
    <row r="2" spans="1:10" ht="3" hidden="1" customHeight="1">
      <c r="A2" s="1830"/>
      <c r="B2" s="1830"/>
      <c r="C2" s="1830"/>
      <c r="D2" s="1830"/>
      <c r="E2" s="1830"/>
      <c r="F2" s="1830"/>
      <c r="G2" s="1830"/>
      <c r="H2" s="1830"/>
      <c r="I2" s="1830"/>
      <c r="J2" s="1830"/>
    </row>
    <row r="3" spans="1:10" ht="15.95" customHeight="1">
      <c r="A3" s="532" t="s">
        <v>88</v>
      </c>
      <c r="B3" s="1783"/>
      <c r="C3" s="1352"/>
      <c r="D3" s="1352"/>
      <c r="E3" s="1352"/>
      <c r="F3" s="1353"/>
    </row>
    <row r="4" spans="1:10" ht="15.95" customHeight="1">
      <c r="A4" s="449" t="s">
        <v>30</v>
      </c>
      <c r="B4" s="2000">
        <f>'DATA SHEET'!BP9</f>
        <v>0</v>
      </c>
      <c r="C4" s="2000"/>
      <c r="D4" s="2000"/>
      <c r="E4" s="2000"/>
      <c r="F4" s="2000"/>
      <c r="G4" s="2001" t="s">
        <v>99</v>
      </c>
      <c r="H4" s="2001"/>
      <c r="I4" s="2001"/>
      <c r="J4" s="2001"/>
    </row>
    <row r="5" spans="1:10" ht="15.95" customHeight="1">
      <c r="A5" s="449" t="s">
        <v>100</v>
      </c>
      <c r="B5" s="2006" t="s">
        <v>275</v>
      </c>
      <c r="C5" s="2006"/>
      <c r="D5" s="2006"/>
      <c r="E5" s="2006"/>
      <c r="F5" s="2006"/>
      <c r="G5" s="2002">
        <f>'DATA SHEET'!BP14</f>
        <v>0</v>
      </c>
      <c r="H5" s="2002"/>
      <c r="I5" s="2002"/>
      <c r="J5" s="2002"/>
    </row>
    <row r="6" spans="1:10" ht="15.95" customHeight="1">
      <c r="A6" s="449" t="s">
        <v>101</v>
      </c>
      <c r="B6" s="2000">
        <f>'DATA SHEET'!BP5</f>
        <v>0</v>
      </c>
      <c r="C6" s="2000"/>
      <c r="D6" s="2000"/>
      <c r="E6" s="2000"/>
      <c r="F6" s="2000"/>
      <c r="G6" s="1505"/>
      <c r="H6" s="1505"/>
      <c r="I6" s="1505"/>
      <c r="J6" s="1505"/>
    </row>
    <row r="7" spans="1:10" ht="15.95" customHeight="1">
      <c r="A7" s="2003" t="s">
        <v>97</v>
      </c>
      <c r="B7" s="2004"/>
      <c r="C7" s="2004"/>
      <c r="D7" s="2004"/>
      <c r="E7" s="2004"/>
      <c r="F7" s="2004"/>
      <c r="G7" s="2004"/>
      <c r="H7" s="2004"/>
      <c r="I7" s="2004"/>
      <c r="J7" s="2005"/>
    </row>
    <row r="8" spans="1:10" ht="15.95" customHeight="1">
      <c r="A8" s="401" t="s">
        <v>98</v>
      </c>
      <c r="B8" s="437" t="s">
        <v>24</v>
      </c>
      <c r="C8" s="437"/>
      <c r="D8" s="437"/>
      <c r="E8" s="437"/>
      <c r="F8" s="437"/>
      <c r="G8" s="401" t="s">
        <v>597</v>
      </c>
      <c r="H8" s="401" t="s">
        <v>598</v>
      </c>
      <c r="I8" s="437" t="s">
        <v>599</v>
      </c>
      <c r="J8" s="437" t="s">
        <v>600</v>
      </c>
    </row>
    <row r="9" spans="1:10" ht="15.95" customHeight="1">
      <c r="A9" s="59"/>
      <c r="B9" s="1739"/>
      <c r="C9" s="1737"/>
      <c r="D9" s="1737"/>
      <c r="E9" s="1737"/>
      <c r="F9" s="1755"/>
      <c r="G9" s="448"/>
      <c r="H9" s="434"/>
      <c r="I9" s="59"/>
      <c r="J9" s="446">
        <f>SUM(G9*H9)</f>
        <v>0</v>
      </c>
    </row>
    <row r="10" spans="1:10" ht="15.95" customHeight="1">
      <c r="A10" s="59"/>
      <c r="B10" s="1739"/>
      <c r="C10" s="1737"/>
      <c r="D10" s="1737"/>
      <c r="E10" s="1737"/>
      <c r="F10" s="1755"/>
      <c r="G10" s="448"/>
      <c r="H10" s="434"/>
      <c r="I10" s="59"/>
      <c r="J10" s="446">
        <f t="shared" ref="J10:J26" si="0">SUM(G10*H10)</f>
        <v>0</v>
      </c>
    </row>
    <row r="11" spans="1:10" ht="15.95" customHeight="1">
      <c r="A11" s="59"/>
      <c r="B11" s="1505"/>
      <c r="C11" s="1505"/>
      <c r="D11" s="1505"/>
      <c r="E11" s="1505"/>
      <c r="F11" s="1505"/>
      <c r="G11" s="448"/>
      <c r="H11" s="434"/>
      <c r="I11" s="59"/>
      <c r="J11" s="446">
        <f t="shared" si="0"/>
        <v>0</v>
      </c>
    </row>
    <row r="12" spans="1:10" ht="15.95" customHeight="1">
      <c r="A12" s="59"/>
      <c r="B12" s="1505"/>
      <c r="C12" s="1505"/>
      <c r="D12" s="1505"/>
      <c r="E12" s="1505"/>
      <c r="F12" s="1505"/>
      <c r="G12" s="447"/>
      <c r="H12" s="434"/>
      <c r="I12" s="59"/>
      <c r="J12" s="446">
        <f t="shared" si="0"/>
        <v>0</v>
      </c>
    </row>
    <row r="13" spans="1:10" ht="15.95" customHeight="1">
      <c r="A13" s="59"/>
      <c r="B13" s="1505"/>
      <c r="C13" s="1505"/>
      <c r="D13" s="1505"/>
      <c r="E13" s="1505"/>
      <c r="F13" s="1505"/>
      <c r="G13" s="447"/>
      <c r="H13" s="434"/>
      <c r="I13" s="59"/>
      <c r="J13" s="446">
        <f t="shared" si="0"/>
        <v>0</v>
      </c>
    </row>
    <row r="14" spans="1:10" ht="15.95" customHeight="1">
      <c r="A14" s="59"/>
      <c r="B14" s="1505"/>
      <c r="C14" s="1505"/>
      <c r="D14" s="1505"/>
      <c r="E14" s="1505"/>
      <c r="F14" s="1505"/>
      <c r="G14" s="447"/>
      <c r="H14" s="434"/>
      <c r="I14" s="59"/>
      <c r="J14" s="446">
        <f t="shared" si="0"/>
        <v>0</v>
      </c>
    </row>
    <row r="15" spans="1:10" ht="15.95" customHeight="1">
      <c r="A15" s="59"/>
      <c r="B15" s="1505"/>
      <c r="C15" s="1505"/>
      <c r="D15" s="1505"/>
      <c r="E15" s="1505"/>
      <c r="F15" s="1505"/>
      <c r="G15" s="447"/>
      <c r="H15" s="434"/>
      <c r="I15" s="59"/>
      <c r="J15" s="446">
        <f t="shared" si="0"/>
        <v>0</v>
      </c>
    </row>
    <row r="16" spans="1:10" ht="15.95" customHeight="1">
      <c r="A16" s="59"/>
      <c r="B16" s="1505"/>
      <c r="C16" s="1505"/>
      <c r="D16" s="1505"/>
      <c r="E16" s="1505"/>
      <c r="F16" s="1505"/>
      <c r="G16" s="447"/>
      <c r="H16" s="434"/>
      <c r="I16" s="59"/>
      <c r="J16" s="446">
        <f t="shared" si="0"/>
        <v>0</v>
      </c>
    </row>
    <row r="17" spans="1:10" ht="15.95" customHeight="1">
      <c r="A17" s="59"/>
      <c r="B17" s="1505"/>
      <c r="C17" s="1505"/>
      <c r="D17" s="1505"/>
      <c r="E17" s="1505"/>
      <c r="F17" s="1505"/>
      <c r="G17" s="447"/>
      <c r="H17" s="434"/>
      <c r="I17" s="59"/>
      <c r="J17" s="446">
        <f t="shared" si="0"/>
        <v>0</v>
      </c>
    </row>
    <row r="18" spans="1:10" ht="15.95" customHeight="1">
      <c r="A18" s="59"/>
      <c r="B18" s="1505"/>
      <c r="C18" s="1505"/>
      <c r="D18" s="1505"/>
      <c r="E18" s="1505"/>
      <c r="F18" s="1505"/>
      <c r="G18" s="447"/>
      <c r="H18" s="434"/>
      <c r="I18" s="59"/>
      <c r="J18" s="446">
        <f t="shared" si="0"/>
        <v>0</v>
      </c>
    </row>
    <row r="19" spans="1:10" ht="15.95" customHeight="1">
      <c r="A19" s="59"/>
      <c r="B19" s="1505"/>
      <c r="C19" s="1505"/>
      <c r="D19" s="1505"/>
      <c r="E19" s="1505"/>
      <c r="F19" s="1505"/>
      <c r="G19" s="434"/>
      <c r="H19" s="434"/>
      <c r="I19" s="59"/>
      <c r="J19" s="446">
        <f t="shared" si="0"/>
        <v>0</v>
      </c>
    </row>
    <row r="20" spans="1:10" ht="15.95" customHeight="1">
      <c r="A20" s="59"/>
      <c r="B20" s="1505" t="s">
        <v>25</v>
      </c>
      <c r="C20" s="1505"/>
      <c r="D20" s="1505"/>
      <c r="E20" s="1505"/>
      <c r="F20" s="1505"/>
      <c r="G20" s="447"/>
      <c r="H20" s="434"/>
      <c r="I20" s="59"/>
      <c r="J20" s="446">
        <f t="shared" si="0"/>
        <v>0</v>
      </c>
    </row>
    <row r="21" spans="1:10" ht="15.95" customHeight="1">
      <c r="A21" s="59"/>
      <c r="B21" s="1505" t="s">
        <v>25</v>
      </c>
      <c r="C21" s="1505"/>
      <c r="D21" s="1505"/>
      <c r="E21" s="1505"/>
      <c r="F21" s="1505"/>
      <c r="G21" s="434"/>
      <c r="H21" s="434"/>
      <c r="I21" s="59"/>
      <c r="J21" s="446">
        <f t="shared" si="0"/>
        <v>0</v>
      </c>
    </row>
    <row r="22" spans="1:10" ht="15.95" customHeight="1">
      <c r="A22" s="59"/>
      <c r="B22" s="1505" t="s">
        <v>25</v>
      </c>
      <c r="C22" s="1505"/>
      <c r="D22" s="1505"/>
      <c r="E22" s="1505"/>
      <c r="F22" s="1505"/>
      <c r="G22" s="434"/>
      <c r="H22" s="434"/>
      <c r="I22" s="59"/>
      <c r="J22" s="446">
        <f t="shared" si="0"/>
        <v>0</v>
      </c>
    </row>
    <row r="23" spans="1:10" ht="15.95" customHeight="1">
      <c r="A23" s="59"/>
      <c r="B23" s="1505" t="s">
        <v>25</v>
      </c>
      <c r="C23" s="1505"/>
      <c r="D23" s="1505"/>
      <c r="E23" s="1505"/>
      <c r="F23" s="1505"/>
      <c r="G23" s="434"/>
      <c r="H23" s="434"/>
      <c r="I23" s="59"/>
      <c r="J23" s="446">
        <f t="shared" si="0"/>
        <v>0</v>
      </c>
    </row>
    <row r="24" spans="1:10" ht="15.95" customHeight="1">
      <c r="A24" s="59"/>
      <c r="B24" s="1505"/>
      <c r="C24" s="1505"/>
      <c r="D24" s="1505"/>
      <c r="E24" s="1505"/>
      <c r="F24" s="1505"/>
      <c r="G24" s="434"/>
      <c r="H24" s="434"/>
      <c r="I24" s="59"/>
      <c r="J24" s="446">
        <f t="shared" si="0"/>
        <v>0</v>
      </c>
    </row>
    <row r="25" spans="1:10" ht="15.95" customHeight="1">
      <c r="A25" s="59"/>
      <c r="B25" s="1505"/>
      <c r="C25" s="1505"/>
      <c r="D25" s="1505"/>
      <c r="E25" s="1505"/>
      <c r="F25" s="1505"/>
      <c r="G25" s="434"/>
      <c r="H25" s="434"/>
      <c r="I25" s="59"/>
      <c r="J25" s="446">
        <f t="shared" si="0"/>
        <v>0</v>
      </c>
    </row>
    <row r="26" spans="1:10" ht="15.95" customHeight="1">
      <c r="A26" s="59"/>
      <c r="B26" s="1505"/>
      <c r="C26" s="1505"/>
      <c r="D26" s="1505"/>
      <c r="E26" s="1505"/>
      <c r="F26" s="1505"/>
      <c r="G26" s="448"/>
      <c r="H26" s="434"/>
      <c r="I26" s="59"/>
      <c r="J26" s="446">
        <f t="shared" si="0"/>
        <v>0</v>
      </c>
    </row>
    <row r="27" spans="1:10" ht="15.95" customHeight="1">
      <c r="A27" s="1997" t="s">
        <v>601</v>
      </c>
      <c r="B27" s="1998"/>
      <c r="C27" s="1998"/>
      <c r="D27" s="1998"/>
      <c r="E27" s="1998"/>
      <c r="F27" s="1998"/>
      <c r="G27" s="1998"/>
      <c r="H27" s="1998"/>
      <c r="I27" s="1999"/>
      <c r="J27" s="447">
        <f>SUM(J9:J26)</f>
        <v>0</v>
      </c>
    </row>
    <row r="28" spans="1:10" ht="15.95" customHeight="1">
      <c r="A28" s="533" t="s">
        <v>356</v>
      </c>
      <c r="B28" s="1505"/>
      <c r="C28" s="1505"/>
      <c r="D28" s="534" t="s">
        <v>602</v>
      </c>
      <c r="E28" s="1739"/>
      <c r="F28" s="1737"/>
      <c r="G28" s="1737"/>
      <c r="H28" s="1737"/>
      <c r="I28" s="1737"/>
      <c r="J28" s="1755"/>
    </row>
  </sheetData>
  <mergeCells count="30">
    <mergeCell ref="B6:F6"/>
    <mergeCell ref="G6:J6"/>
    <mergeCell ref="A1:J2"/>
    <mergeCell ref="B4:F4"/>
    <mergeCell ref="G4:J4"/>
    <mergeCell ref="B5:F5"/>
    <mergeCell ref="G5:J5"/>
    <mergeCell ref="B3:F3"/>
    <mergeCell ref="B19:F19"/>
    <mergeCell ref="A7:J7"/>
    <mergeCell ref="B9:F9"/>
    <mergeCell ref="B10:F10"/>
    <mergeCell ref="B11:F11"/>
    <mergeCell ref="B12:F12"/>
    <mergeCell ref="B13:F13"/>
    <mergeCell ref="B14:F14"/>
    <mergeCell ref="B15:F15"/>
    <mergeCell ref="B16:F16"/>
    <mergeCell ref="B17:F17"/>
    <mergeCell ref="B18:F18"/>
    <mergeCell ref="B26:F26"/>
    <mergeCell ref="A27:I27"/>
    <mergeCell ref="B28:C28"/>
    <mergeCell ref="E28:J28"/>
    <mergeCell ref="B20:F20"/>
    <mergeCell ref="B21:F21"/>
    <mergeCell ref="B22:F22"/>
    <mergeCell ref="B23:F23"/>
    <mergeCell ref="B24:F24"/>
    <mergeCell ref="B25:F25"/>
  </mergeCells>
  <printOptions horizontalCentered="1" verticalCentered="1"/>
  <pageMargins left="0.19685039370078741" right="0.19685039370078741" top="0.19685039370078741" bottom="0.19685039370078741" header="0.19685039370078741" footer="0.19685039370078741"/>
  <pageSetup orientation="landscape" horizontalDpi="360" verticalDpi="200"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pageSetUpPr fitToPage="1"/>
  </sheetPr>
  <dimension ref="A1:J28"/>
  <sheetViews>
    <sheetView showGridLines="0" workbookViewId="0">
      <selection activeCell="Q27" sqref="Q27"/>
    </sheetView>
  </sheetViews>
  <sheetFormatPr defaultColWidth="8.8984375" defaultRowHeight="12.75"/>
  <cols>
    <col min="1" max="10" width="12.67578125" style="11" customWidth="1"/>
    <col min="11" max="16384" width="8.8984375" style="11"/>
  </cols>
  <sheetData>
    <row r="1" spans="1:10" ht="34.5" customHeight="1">
      <c r="A1" s="1799" t="s">
        <v>604</v>
      </c>
      <c r="B1" s="1830"/>
      <c r="C1" s="1830"/>
      <c r="D1" s="1830"/>
      <c r="E1" s="1830"/>
      <c r="F1" s="1830"/>
      <c r="G1" s="1830"/>
      <c r="H1" s="1830"/>
      <c r="I1" s="1830"/>
      <c r="J1" s="1830"/>
    </row>
    <row r="2" spans="1:10" ht="2.25" hidden="1" customHeight="1">
      <c r="A2" s="1830"/>
      <c r="B2" s="1830"/>
      <c r="C2" s="1830"/>
      <c r="D2" s="1830"/>
      <c r="E2" s="1830"/>
      <c r="F2" s="1830"/>
      <c r="G2" s="1830"/>
      <c r="H2" s="1830"/>
      <c r="I2" s="1830"/>
      <c r="J2" s="1830"/>
    </row>
    <row r="3" spans="1:10" ht="15.95" customHeight="1">
      <c r="A3" s="532" t="s">
        <v>88</v>
      </c>
      <c r="B3" s="1783"/>
      <c r="C3" s="1352"/>
      <c r="D3" s="1352"/>
      <c r="E3" s="1352"/>
      <c r="F3" s="1353"/>
    </row>
    <row r="4" spans="1:10" ht="15.95" customHeight="1">
      <c r="A4" s="449" t="s">
        <v>30</v>
      </c>
      <c r="B4" s="2000">
        <f>'DATA SHEET'!BP9</f>
        <v>0</v>
      </c>
      <c r="C4" s="2000"/>
      <c r="D4" s="2000"/>
      <c r="E4" s="2000"/>
      <c r="F4" s="2000"/>
      <c r="G4" s="2001" t="s">
        <v>99</v>
      </c>
      <c r="H4" s="2001"/>
      <c r="I4" s="2001"/>
      <c r="J4" s="2001"/>
    </row>
    <row r="5" spans="1:10" ht="15.95" customHeight="1">
      <c r="A5" s="449" t="s">
        <v>100</v>
      </c>
      <c r="B5" s="2006" t="s">
        <v>275</v>
      </c>
      <c r="C5" s="2006"/>
      <c r="D5" s="2006"/>
      <c r="E5" s="2006"/>
      <c r="F5" s="2006"/>
      <c r="G5" s="2002">
        <f>'DATA SHEET'!BP14</f>
        <v>0</v>
      </c>
      <c r="H5" s="2002"/>
      <c r="I5" s="2002"/>
      <c r="J5" s="2002"/>
    </row>
    <row r="6" spans="1:10" ht="15.95" customHeight="1">
      <c r="A6" s="449" t="s">
        <v>101</v>
      </c>
      <c r="B6" s="2000">
        <f>'DATA SHEET'!BP5</f>
        <v>0</v>
      </c>
      <c r="C6" s="2000"/>
      <c r="D6" s="2000"/>
      <c r="E6" s="2000"/>
      <c r="F6" s="2000"/>
      <c r="G6" s="1505"/>
      <c r="H6" s="1505"/>
      <c r="I6" s="1505"/>
      <c r="J6" s="1505"/>
    </row>
    <row r="7" spans="1:10" ht="15.95" customHeight="1">
      <c r="A7" s="2003" t="s">
        <v>97</v>
      </c>
      <c r="B7" s="2004"/>
      <c r="C7" s="2004"/>
      <c r="D7" s="2004"/>
      <c r="E7" s="2004"/>
      <c r="F7" s="2004"/>
      <c r="G7" s="2004"/>
      <c r="H7" s="2004"/>
      <c r="I7" s="2004"/>
      <c r="J7" s="2005"/>
    </row>
    <row r="8" spans="1:10" ht="15.95" customHeight="1">
      <c r="A8" s="401" t="s">
        <v>98</v>
      </c>
      <c r="B8" s="437" t="s">
        <v>24</v>
      </c>
      <c r="C8" s="437"/>
      <c r="D8" s="437"/>
      <c r="E8" s="437"/>
      <c r="F8" s="437"/>
      <c r="G8" s="401" t="s">
        <v>597</v>
      </c>
      <c r="H8" s="401" t="s">
        <v>598</v>
      </c>
      <c r="I8" s="437" t="s">
        <v>599</v>
      </c>
      <c r="J8" s="437" t="s">
        <v>600</v>
      </c>
    </row>
    <row r="9" spans="1:10" ht="15.95" customHeight="1">
      <c r="A9" s="59"/>
      <c r="B9" s="1739"/>
      <c r="C9" s="1737"/>
      <c r="D9" s="1737"/>
      <c r="E9" s="1737"/>
      <c r="F9" s="1755"/>
      <c r="G9" s="448"/>
      <c r="H9" s="434"/>
      <c r="I9" s="59"/>
      <c r="J9" s="446">
        <f t="shared" ref="J9:J26" si="0">SUM(G9*H9)</f>
        <v>0</v>
      </c>
    </row>
    <row r="10" spans="1:10" ht="15.95" customHeight="1">
      <c r="A10" s="59"/>
      <c r="B10" s="1739"/>
      <c r="C10" s="1737"/>
      <c r="D10" s="1737"/>
      <c r="E10" s="1737"/>
      <c r="F10" s="1755"/>
      <c r="G10" s="448"/>
      <c r="H10" s="434"/>
      <c r="I10" s="59"/>
      <c r="J10" s="446">
        <f t="shared" si="0"/>
        <v>0</v>
      </c>
    </row>
    <row r="11" spans="1:10" ht="15.95" customHeight="1">
      <c r="A11" s="59"/>
      <c r="B11" s="1505"/>
      <c r="C11" s="1505"/>
      <c r="D11" s="1505"/>
      <c r="E11" s="1505"/>
      <c r="F11" s="1505"/>
      <c r="G11" s="448"/>
      <c r="H11" s="434"/>
      <c r="I11" s="59"/>
      <c r="J11" s="446">
        <f t="shared" si="0"/>
        <v>0</v>
      </c>
    </row>
    <row r="12" spans="1:10" ht="15.95" customHeight="1">
      <c r="A12" s="59"/>
      <c r="B12" s="1505"/>
      <c r="C12" s="1505"/>
      <c r="D12" s="1505"/>
      <c r="E12" s="1505"/>
      <c r="F12" s="1505"/>
      <c r="G12" s="447"/>
      <c r="H12" s="434"/>
      <c r="I12" s="59"/>
      <c r="J12" s="446">
        <f t="shared" si="0"/>
        <v>0</v>
      </c>
    </row>
    <row r="13" spans="1:10" ht="15.95" customHeight="1">
      <c r="A13" s="59"/>
      <c r="B13" s="1505"/>
      <c r="C13" s="1505"/>
      <c r="D13" s="1505"/>
      <c r="E13" s="1505"/>
      <c r="F13" s="1505"/>
      <c r="G13" s="447"/>
      <c r="H13" s="434"/>
      <c r="I13" s="59"/>
      <c r="J13" s="446">
        <f t="shared" si="0"/>
        <v>0</v>
      </c>
    </row>
    <row r="14" spans="1:10" ht="15.95" customHeight="1">
      <c r="A14" s="59"/>
      <c r="B14" s="1505"/>
      <c r="C14" s="1505"/>
      <c r="D14" s="1505"/>
      <c r="E14" s="1505"/>
      <c r="F14" s="1505"/>
      <c r="G14" s="447"/>
      <c r="H14" s="434"/>
      <c r="I14" s="59"/>
      <c r="J14" s="446">
        <f t="shared" si="0"/>
        <v>0</v>
      </c>
    </row>
    <row r="15" spans="1:10" ht="15.95" customHeight="1">
      <c r="A15" s="59"/>
      <c r="B15" s="1505"/>
      <c r="C15" s="1505"/>
      <c r="D15" s="1505"/>
      <c r="E15" s="1505"/>
      <c r="F15" s="1505"/>
      <c r="G15" s="447"/>
      <c r="H15" s="434"/>
      <c r="I15" s="59"/>
      <c r="J15" s="446">
        <f t="shared" si="0"/>
        <v>0</v>
      </c>
    </row>
    <row r="16" spans="1:10" ht="15.95" customHeight="1">
      <c r="A16" s="59"/>
      <c r="B16" s="1505"/>
      <c r="C16" s="1505"/>
      <c r="D16" s="1505"/>
      <c r="E16" s="1505"/>
      <c r="F16" s="1505"/>
      <c r="G16" s="447"/>
      <c r="H16" s="434"/>
      <c r="I16" s="59"/>
      <c r="J16" s="446">
        <f t="shared" si="0"/>
        <v>0</v>
      </c>
    </row>
    <row r="17" spans="1:10" ht="15.95" customHeight="1">
      <c r="A17" s="59"/>
      <c r="B17" s="1505"/>
      <c r="C17" s="1505"/>
      <c r="D17" s="1505"/>
      <c r="E17" s="1505"/>
      <c r="F17" s="1505"/>
      <c r="G17" s="447"/>
      <c r="H17" s="434"/>
      <c r="I17" s="59"/>
      <c r="J17" s="446">
        <f t="shared" si="0"/>
        <v>0</v>
      </c>
    </row>
    <row r="18" spans="1:10" ht="15.95" customHeight="1">
      <c r="A18" s="59"/>
      <c r="B18" s="1505"/>
      <c r="C18" s="1505"/>
      <c r="D18" s="1505"/>
      <c r="E18" s="1505"/>
      <c r="F18" s="1505"/>
      <c r="G18" s="447"/>
      <c r="H18" s="434"/>
      <c r="I18" s="59"/>
      <c r="J18" s="446">
        <f t="shared" si="0"/>
        <v>0</v>
      </c>
    </row>
    <row r="19" spans="1:10" ht="15.95" customHeight="1">
      <c r="A19" s="59"/>
      <c r="B19" s="1505"/>
      <c r="C19" s="1505"/>
      <c r="D19" s="1505"/>
      <c r="E19" s="1505"/>
      <c r="F19" s="1505"/>
      <c r="G19" s="434"/>
      <c r="H19" s="434"/>
      <c r="I19" s="59"/>
      <c r="J19" s="446">
        <f t="shared" si="0"/>
        <v>0</v>
      </c>
    </row>
    <row r="20" spans="1:10" ht="15.95" customHeight="1">
      <c r="A20" s="59"/>
      <c r="B20" s="1505" t="s">
        <v>25</v>
      </c>
      <c r="C20" s="1505"/>
      <c r="D20" s="1505"/>
      <c r="E20" s="1505"/>
      <c r="F20" s="1505"/>
      <c r="G20" s="447"/>
      <c r="H20" s="434"/>
      <c r="I20" s="59"/>
      <c r="J20" s="446">
        <f t="shared" si="0"/>
        <v>0</v>
      </c>
    </row>
    <row r="21" spans="1:10" ht="15.95" customHeight="1">
      <c r="A21" s="59"/>
      <c r="B21" s="1505" t="s">
        <v>25</v>
      </c>
      <c r="C21" s="1505"/>
      <c r="D21" s="1505"/>
      <c r="E21" s="1505"/>
      <c r="F21" s="1505"/>
      <c r="G21" s="434"/>
      <c r="H21" s="434"/>
      <c r="I21" s="59"/>
      <c r="J21" s="446">
        <f t="shared" si="0"/>
        <v>0</v>
      </c>
    </row>
    <row r="22" spans="1:10" ht="15.95" customHeight="1">
      <c r="A22" s="59"/>
      <c r="B22" s="1505" t="s">
        <v>25</v>
      </c>
      <c r="C22" s="1505"/>
      <c r="D22" s="1505"/>
      <c r="E22" s="1505"/>
      <c r="F22" s="1505"/>
      <c r="G22" s="434"/>
      <c r="H22" s="434"/>
      <c r="I22" s="59"/>
      <c r="J22" s="446">
        <f t="shared" si="0"/>
        <v>0</v>
      </c>
    </row>
    <row r="23" spans="1:10" ht="15.95" customHeight="1">
      <c r="A23" s="59"/>
      <c r="B23" s="1505" t="s">
        <v>25</v>
      </c>
      <c r="C23" s="1505"/>
      <c r="D23" s="1505"/>
      <c r="E23" s="1505"/>
      <c r="F23" s="1505"/>
      <c r="G23" s="434"/>
      <c r="H23" s="434"/>
      <c r="I23" s="59"/>
      <c r="J23" s="446">
        <f t="shared" si="0"/>
        <v>0</v>
      </c>
    </row>
    <row r="24" spans="1:10" ht="15.95" customHeight="1">
      <c r="A24" s="59"/>
      <c r="B24" s="1505"/>
      <c r="C24" s="1505"/>
      <c r="D24" s="1505"/>
      <c r="E24" s="1505"/>
      <c r="F24" s="1505"/>
      <c r="G24" s="434"/>
      <c r="H24" s="434"/>
      <c r="I24" s="59"/>
      <c r="J24" s="446">
        <f t="shared" si="0"/>
        <v>0</v>
      </c>
    </row>
    <row r="25" spans="1:10" ht="15.95" customHeight="1">
      <c r="A25" s="59"/>
      <c r="B25" s="1505"/>
      <c r="C25" s="1505"/>
      <c r="D25" s="1505"/>
      <c r="E25" s="1505"/>
      <c r="F25" s="1505"/>
      <c r="G25" s="434"/>
      <c r="H25" s="434"/>
      <c r="I25" s="59"/>
      <c r="J25" s="446">
        <f t="shared" si="0"/>
        <v>0</v>
      </c>
    </row>
    <row r="26" spans="1:10" ht="15.95" customHeight="1">
      <c r="A26" s="59"/>
      <c r="B26" s="1505"/>
      <c r="C26" s="1505"/>
      <c r="D26" s="1505"/>
      <c r="E26" s="1505"/>
      <c r="F26" s="1505"/>
      <c r="G26" s="448"/>
      <c r="H26" s="434"/>
      <c r="I26" s="59"/>
      <c r="J26" s="446">
        <f t="shared" si="0"/>
        <v>0</v>
      </c>
    </row>
    <row r="27" spans="1:10" ht="15.95" customHeight="1">
      <c r="A27" s="1997" t="s">
        <v>601</v>
      </c>
      <c r="B27" s="1998"/>
      <c r="C27" s="1998"/>
      <c r="D27" s="1998"/>
      <c r="E27" s="1998"/>
      <c r="F27" s="1998"/>
      <c r="G27" s="1998"/>
      <c r="H27" s="1998"/>
      <c r="I27" s="1999"/>
      <c r="J27" s="447">
        <f>SUM(J9:J26)</f>
        <v>0</v>
      </c>
    </row>
    <row r="28" spans="1:10" ht="15.95" customHeight="1">
      <c r="A28" s="533" t="s">
        <v>356</v>
      </c>
      <c r="B28" s="1505"/>
      <c r="C28" s="1505"/>
      <c r="D28" s="534" t="s">
        <v>602</v>
      </c>
      <c r="E28" s="1739"/>
      <c r="F28" s="1737"/>
      <c r="G28" s="1737"/>
      <c r="H28" s="1737"/>
      <c r="I28" s="1737"/>
      <c r="J28" s="1755"/>
    </row>
  </sheetData>
  <mergeCells count="30">
    <mergeCell ref="B6:F6"/>
    <mergeCell ref="G6:J6"/>
    <mergeCell ref="A1:J2"/>
    <mergeCell ref="B4:F4"/>
    <mergeCell ref="G4:J4"/>
    <mergeCell ref="B5:F5"/>
    <mergeCell ref="G5:J5"/>
    <mergeCell ref="B3:F3"/>
    <mergeCell ref="B19:F19"/>
    <mergeCell ref="A7:J7"/>
    <mergeCell ref="B9:F9"/>
    <mergeCell ref="B10:F10"/>
    <mergeCell ref="B11:F11"/>
    <mergeCell ref="B12:F12"/>
    <mergeCell ref="B13:F13"/>
    <mergeCell ref="B14:F14"/>
    <mergeCell ref="B15:F15"/>
    <mergeCell ref="B16:F16"/>
    <mergeCell ref="B17:F17"/>
    <mergeCell ref="B18:F18"/>
    <mergeCell ref="B26:F26"/>
    <mergeCell ref="A27:I27"/>
    <mergeCell ref="B28:C28"/>
    <mergeCell ref="E28:J28"/>
    <mergeCell ref="B20:F20"/>
    <mergeCell ref="B21:F21"/>
    <mergeCell ref="B22:F22"/>
    <mergeCell ref="B23:F23"/>
    <mergeCell ref="B24:F24"/>
    <mergeCell ref="B25:F25"/>
  </mergeCells>
  <printOptions horizontalCentered="1" verticalCentered="1"/>
  <pageMargins left="0.19685039370078741" right="0.19685039370078741" top="0.19685039370078741" bottom="0.19685039370078741" header="0.19685039370078741" footer="0.19685039370078741"/>
  <pageSetup orientation="landscape" horizontalDpi="360" verticalDpi="200"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pageSetUpPr fitToPage="1"/>
  </sheetPr>
  <dimension ref="A1:H64"/>
  <sheetViews>
    <sheetView showGridLines="0" zoomScaleNormal="100" workbookViewId="0">
      <selection activeCell="F39" sqref="F39"/>
    </sheetView>
  </sheetViews>
  <sheetFormatPr defaultColWidth="8.8984375" defaultRowHeight="10.5"/>
  <cols>
    <col min="1" max="8" width="10.65234375" style="4" customWidth="1"/>
    <col min="9" max="16384" width="8.8984375" style="4"/>
  </cols>
  <sheetData>
    <row r="1" spans="1:8" ht="24" customHeight="1">
      <c r="A1" s="2007" t="s">
        <v>127</v>
      </c>
      <c r="B1" s="2007"/>
      <c r="C1" s="2007"/>
      <c r="D1" s="2007"/>
      <c r="E1" s="2007"/>
      <c r="F1" s="2007"/>
      <c r="G1" s="2007"/>
      <c r="H1" s="2007"/>
    </row>
    <row r="3" spans="1:8" ht="12.95" customHeight="1">
      <c r="A3" s="2008" t="str">
        <f>'DATA SHEET'!F4</f>
        <v>ENERCAPITA HZ SUNSET 14-31-69-19</v>
      </c>
      <c r="B3" s="2008"/>
      <c r="C3" s="2008"/>
      <c r="D3" s="2008"/>
      <c r="E3" s="2008"/>
      <c r="F3" s="2008"/>
      <c r="G3" s="2008"/>
      <c r="H3" s="2008"/>
    </row>
    <row r="4" spans="1:8">
      <c r="A4" s="93"/>
    </row>
    <row r="5" spans="1:8">
      <c r="A5" s="93"/>
      <c r="B5" s="72" t="s">
        <v>246</v>
      </c>
      <c r="C5" s="94"/>
      <c r="D5" s="82"/>
      <c r="F5" s="95" t="s">
        <v>125</v>
      </c>
      <c r="G5" s="973">
        <v>1456</v>
      </c>
      <c r="H5" s="82" t="s">
        <v>175</v>
      </c>
    </row>
    <row r="6" spans="1:8">
      <c r="G6" s="974">
        <v>1641</v>
      </c>
      <c r="H6" s="82" t="s">
        <v>221</v>
      </c>
    </row>
    <row r="7" spans="1:8" ht="12.75">
      <c r="A7" s="11"/>
      <c r="B7" s="97" t="s">
        <v>195</v>
      </c>
      <c r="C7" s="11"/>
      <c r="D7" s="11"/>
      <c r="E7" s="11"/>
      <c r="F7" s="11"/>
      <c r="G7" s="11"/>
      <c r="H7" s="11"/>
    </row>
    <row r="8" spans="1:8" ht="6" customHeight="1">
      <c r="A8" s="11"/>
      <c r="B8" s="97"/>
      <c r="C8" s="11"/>
      <c r="D8" s="11"/>
      <c r="E8" s="11"/>
      <c r="F8" s="11"/>
      <c r="G8" s="11"/>
      <c r="H8" s="11"/>
    </row>
    <row r="9" spans="1:8">
      <c r="B9" s="74">
        <v>18.100000000000001</v>
      </c>
      <c r="C9" s="82" t="s">
        <v>176</v>
      </c>
      <c r="D9" s="96">
        <v>1456</v>
      </c>
      <c r="E9" s="82" t="s">
        <v>22</v>
      </c>
      <c r="F9" s="98">
        <f>SUM(B9*D9)</f>
        <v>26353.600000000002</v>
      </c>
      <c r="G9" s="82" t="s">
        <v>177</v>
      </c>
    </row>
    <row r="10" spans="1:8">
      <c r="A10" s="95"/>
      <c r="B10" s="80"/>
    </row>
    <row r="11" spans="1:8" ht="12.75">
      <c r="A11" s="11"/>
      <c r="B11" s="97" t="s">
        <v>196</v>
      </c>
      <c r="C11" s="11"/>
      <c r="D11" s="11"/>
      <c r="E11" s="11"/>
      <c r="F11" s="11"/>
      <c r="G11" s="11"/>
      <c r="H11" s="11"/>
    </row>
    <row r="12" spans="1:8" ht="6.95" customHeight="1">
      <c r="A12" s="11"/>
      <c r="B12" s="97"/>
      <c r="C12" s="11"/>
      <c r="D12" s="11"/>
      <c r="E12" s="11"/>
      <c r="F12" s="11"/>
      <c r="G12" s="11"/>
      <c r="H12" s="11"/>
    </row>
    <row r="13" spans="1:8">
      <c r="B13" s="93" t="s">
        <v>128</v>
      </c>
      <c r="C13" s="1001">
        <v>21000</v>
      </c>
      <c r="D13" s="82" t="s">
        <v>178</v>
      </c>
      <c r="E13" s="93" t="s">
        <v>179</v>
      </c>
      <c r="F13" s="1001">
        <v>21000</v>
      </c>
      <c r="G13" s="82" t="s">
        <v>180</v>
      </c>
    </row>
    <row r="14" spans="1:8">
      <c r="B14" s="93" t="s">
        <v>181</v>
      </c>
      <c r="C14" s="1001">
        <v>19200</v>
      </c>
      <c r="D14" s="82" t="s">
        <v>276</v>
      </c>
      <c r="F14" s="99">
        <f>SUM(C14*0.6)</f>
        <v>11520</v>
      </c>
      <c r="G14" s="82" t="s">
        <v>180</v>
      </c>
    </row>
    <row r="15" spans="1:8">
      <c r="A15" s="93"/>
      <c r="B15" s="93" t="s">
        <v>238</v>
      </c>
      <c r="C15" s="1002">
        <v>35000</v>
      </c>
      <c r="D15" s="82" t="s">
        <v>178</v>
      </c>
    </row>
    <row r="16" spans="1:8">
      <c r="A16" s="93"/>
      <c r="B16" s="93"/>
    </row>
    <row r="17" spans="1:8" ht="12.75">
      <c r="B17" s="100" t="s">
        <v>202</v>
      </c>
      <c r="E17" s="260">
        <f>(F9)</f>
        <v>26353.600000000002</v>
      </c>
      <c r="F17" s="91" t="s">
        <v>180</v>
      </c>
    </row>
    <row r="19" spans="1:8" ht="12.95" customHeight="1">
      <c r="A19" s="2009" t="s">
        <v>194</v>
      </c>
      <c r="B19" s="2010"/>
      <c r="C19" s="2010"/>
      <c r="D19" s="2010"/>
      <c r="E19" s="2010"/>
      <c r="F19" s="2010"/>
      <c r="G19" s="2010"/>
      <c r="H19" s="2010"/>
    </row>
    <row r="20" spans="1:8" hidden="1">
      <c r="A20" s="4">
        <f>SUM(0.00981*G5)</f>
        <v>14.283359999999998</v>
      </c>
    </row>
    <row r="22" spans="1:8">
      <c r="A22" s="101" t="s">
        <v>197</v>
      </c>
      <c r="B22" s="102" t="s">
        <v>198</v>
      </c>
      <c r="C22" s="79"/>
      <c r="D22" s="101" t="s">
        <v>197</v>
      </c>
      <c r="E22" s="102" t="s">
        <v>198</v>
      </c>
      <c r="F22" s="79"/>
      <c r="G22" s="101" t="s">
        <v>197</v>
      </c>
      <c r="H22" s="102" t="s">
        <v>198</v>
      </c>
    </row>
    <row r="23" spans="1:8">
      <c r="A23" s="103"/>
      <c r="B23" s="104"/>
      <c r="C23" s="79"/>
      <c r="D23" s="103"/>
      <c r="E23" s="103"/>
      <c r="F23" s="79"/>
      <c r="G23" s="105"/>
      <c r="H23" s="103"/>
    </row>
    <row r="24" spans="1:8">
      <c r="A24" s="106">
        <v>1000</v>
      </c>
      <c r="B24" s="259">
        <f>SUM(F9-(A24*0.00981*G5))</f>
        <v>12070.240000000003</v>
      </c>
      <c r="D24" s="106">
        <v>1250</v>
      </c>
      <c r="E24" s="259">
        <f>SUM(F9-(D24*0.00981*G5))</f>
        <v>8499.4000000000015</v>
      </c>
      <c r="G24" s="106">
        <v>1500</v>
      </c>
      <c r="H24" s="259">
        <f>SUM(F9-(G24*0.00981*G5))</f>
        <v>4928.5600000000049</v>
      </c>
    </row>
    <row r="25" spans="1:8">
      <c r="A25" s="106">
        <v>1010</v>
      </c>
      <c r="B25" s="259">
        <f>SUM(F9-(A25*0.00981*G5))</f>
        <v>11927.406400000003</v>
      </c>
      <c r="D25" s="106">
        <v>1260</v>
      </c>
      <c r="E25" s="259">
        <f>SUM(F9-(D25*0.00981*G5))</f>
        <v>8356.5664000000033</v>
      </c>
      <c r="G25" s="106">
        <v>1510</v>
      </c>
      <c r="H25" s="259">
        <f>SUM(F9-(G25*0.00981*G5))</f>
        <v>4785.7264000000032</v>
      </c>
    </row>
    <row r="26" spans="1:8">
      <c r="A26" s="106">
        <v>1020</v>
      </c>
      <c r="B26" s="259">
        <f>SUM(F9-(A26*0.00981*G5))</f>
        <v>11784.572800000002</v>
      </c>
      <c r="D26" s="106">
        <v>1270</v>
      </c>
      <c r="E26" s="259">
        <f>SUM(F9-(D26*0.00981*G5))</f>
        <v>8213.7328000000052</v>
      </c>
      <c r="G26" s="106">
        <v>1520</v>
      </c>
      <c r="H26" s="259">
        <f>SUM(F9-(G26*0.00981*G5))</f>
        <v>4642.8928000000051</v>
      </c>
    </row>
    <row r="27" spans="1:8">
      <c r="A27" s="106">
        <v>1030</v>
      </c>
      <c r="B27" s="259">
        <f>SUM(F9-(A27*0.00981*G5))</f>
        <v>11641.739200000004</v>
      </c>
      <c r="D27" s="106">
        <v>1280</v>
      </c>
      <c r="E27" s="259">
        <f>SUM(F9-(D27*0.00981*G5))</f>
        <v>8070.8992000000035</v>
      </c>
      <c r="G27" s="106">
        <v>1530</v>
      </c>
      <c r="H27" s="259">
        <f>SUM(F9-(G27*0.00981*G5))</f>
        <v>4500.0592000000033</v>
      </c>
    </row>
    <row r="28" spans="1:8">
      <c r="A28" s="106">
        <v>1040</v>
      </c>
      <c r="B28" s="259">
        <f>SUM(F9-(A28*0.00981*G5))</f>
        <v>11498.905600000004</v>
      </c>
      <c r="D28" s="106">
        <v>1290</v>
      </c>
      <c r="E28" s="259">
        <f>SUM(F9-(D28*0.00981*G5))</f>
        <v>7928.0656000000017</v>
      </c>
      <c r="G28" s="106">
        <v>1540</v>
      </c>
      <c r="H28" s="259">
        <f>SUM(F9-(G28*0.00981*G5))</f>
        <v>4357.2256000000052</v>
      </c>
    </row>
    <row r="29" spans="1:8">
      <c r="A29" s="106">
        <v>1050</v>
      </c>
      <c r="B29" s="259">
        <f>SUM(F9-(A29*0.00981*G5))</f>
        <v>11356.072000000004</v>
      </c>
      <c r="D29" s="106">
        <v>1300</v>
      </c>
      <c r="E29" s="259">
        <f>SUM(F9-(D29*0.00981*G5))</f>
        <v>7785.2320000000036</v>
      </c>
      <c r="G29" s="106">
        <v>1550</v>
      </c>
      <c r="H29" s="259">
        <f>SUM(F9-(G29*0.00981*G5))</f>
        <v>4214.3920000000035</v>
      </c>
    </row>
    <row r="30" spans="1:8">
      <c r="A30" s="106">
        <v>1060</v>
      </c>
      <c r="B30" s="259">
        <f>SUM(F9-(A30*0.00981*G5))</f>
        <v>11213.238400000002</v>
      </c>
      <c r="D30" s="106">
        <v>1310</v>
      </c>
      <c r="E30" s="259">
        <f>SUM(F9-(D30*0.00981*G5))</f>
        <v>7642.3984000000055</v>
      </c>
      <c r="G30" s="106">
        <v>1560</v>
      </c>
      <c r="H30" s="259">
        <f>SUM(F9-(G30*0.00981*G5))</f>
        <v>4071.5584000000017</v>
      </c>
    </row>
    <row r="31" spans="1:8">
      <c r="A31" s="106">
        <v>1070</v>
      </c>
      <c r="B31" s="259">
        <f>SUM(F9-(A31*0.00981*G5))</f>
        <v>11070.404800000004</v>
      </c>
      <c r="D31" s="106">
        <v>1320</v>
      </c>
      <c r="E31" s="259">
        <f>SUM(F9-(D31*0.00981*G5))</f>
        <v>7499.5648000000037</v>
      </c>
      <c r="G31" s="106">
        <v>1570</v>
      </c>
      <c r="H31" s="259">
        <f>SUM(F9-(G31*0.00981*G5))</f>
        <v>3928.7248000000036</v>
      </c>
    </row>
    <row r="32" spans="1:8">
      <c r="A32" s="106">
        <v>1080</v>
      </c>
      <c r="B32" s="259">
        <f>SUM(F9-(A32*0.00981*G5))</f>
        <v>10927.571200000004</v>
      </c>
      <c r="D32" s="106">
        <v>1330</v>
      </c>
      <c r="E32" s="259">
        <f>SUM(F9-(D32*0.00981*G5))</f>
        <v>7356.731200000002</v>
      </c>
      <c r="G32" s="106">
        <v>1580</v>
      </c>
      <c r="H32" s="259">
        <f>SUM(F9-(G32*0.00981*G5))</f>
        <v>3785.8912000000055</v>
      </c>
    </row>
    <row r="33" spans="1:8">
      <c r="A33" s="106">
        <v>1090</v>
      </c>
      <c r="B33" s="259">
        <f>SUM(F9-(A33*0.00981*G5))</f>
        <v>10784.737600000002</v>
      </c>
      <c r="D33" s="106">
        <v>1340</v>
      </c>
      <c r="E33" s="259">
        <f>SUM(F9-(D33*0.00981*G5))</f>
        <v>7213.8976000000039</v>
      </c>
      <c r="G33" s="106">
        <v>1590</v>
      </c>
      <c r="H33" s="259">
        <f>SUM(F9-(G33*0.00981*G5))</f>
        <v>3643.0576000000037</v>
      </c>
    </row>
    <row r="34" spans="1:8">
      <c r="A34" s="106">
        <v>1100</v>
      </c>
      <c r="B34" s="259">
        <f>SUM(F9-(A34*0.00981*G5))</f>
        <v>10641.904000000004</v>
      </c>
      <c r="D34" s="106">
        <v>1350</v>
      </c>
      <c r="E34" s="259">
        <f>SUM(F9-(D34*0.00981*G5))</f>
        <v>7071.0640000000021</v>
      </c>
      <c r="G34" s="106">
        <v>1600</v>
      </c>
      <c r="H34" s="259">
        <f>SUM(F9-(G34*0.00981*G5))</f>
        <v>3500.2240000000056</v>
      </c>
    </row>
    <row r="35" spans="1:8">
      <c r="A35" s="106">
        <v>1110</v>
      </c>
      <c r="B35" s="259">
        <f>SUM(F9-(A35*0.00981*G5))</f>
        <v>10499.070400000004</v>
      </c>
      <c r="D35" s="106">
        <v>1360</v>
      </c>
      <c r="E35" s="259">
        <f>SUM(F9-(D35*0.00981*G5))</f>
        <v>6928.230400000004</v>
      </c>
      <c r="G35" s="106">
        <v>1610</v>
      </c>
      <c r="H35" s="259">
        <f>SUM(F9-(G35*0.00981*G5))</f>
        <v>3357.3904000000039</v>
      </c>
    </row>
    <row r="36" spans="1:8">
      <c r="A36" s="106">
        <v>1120</v>
      </c>
      <c r="B36" s="259">
        <f>SUM(F9-(A36*0.00981*G5))</f>
        <v>10356.236800000002</v>
      </c>
      <c r="D36" s="106">
        <v>1370</v>
      </c>
      <c r="E36" s="259">
        <f>SUM(F9-(D36*0.00981*G5))</f>
        <v>6785.3968000000059</v>
      </c>
      <c r="G36" s="106">
        <v>1620</v>
      </c>
      <c r="H36" s="259">
        <f>SUM(F9-(G36*0.00981*G5))</f>
        <v>3214.5568000000021</v>
      </c>
    </row>
    <row r="37" spans="1:8">
      <c r="A37" s="106">
        <v>1130</v>
      </c>
      <c r="B37" s="259">
        <f>SUM(F9-(A37*0.00981*G5))</f>
        <v>10213.403200000004</v>
      </c>
      <c r="D37" s="106">
        <v>1380</v>
      </c>
      <c r="E37" s="259">
        <f>SUM(F9-(D37*0.00981*G5))</f>
        <v>6642.5632000000041</v>
      </c>
      <c r="G37" s="106">
        <v>1630</v>
      </c>
      <c r="H37" s="259">
        <f>SUM(F9-(G37*0.00981*G5))</f>
        <v>3071.723200000004</v>
      </c>
    </row>
    <row r="38" spans="1:8">
      <c r="A38" s="106">
        <v>1140</v>
      </c>
      <c r="B38" s="259">
        <f>SUM(F9-(A38*0.00981*G5))</f>
        <v>10070.569600000004</v>
      </c>
      <c r="D38" s="106">
        <v>1390</v>
      </c>
      <c r="E38" s="259">
        <f>SUM(F9-(D38*0.00981*G5))</f>
        <v>6499.7296000000024</v>
      </c>
      <c r="G38" s="106">
        <v>1640</v>
      </c>
      <c r="H38" s="259">
        <f>SUM(F9-(G38*0.00981*G5))</f>
        <v>2928.8896000000022</v>
      </c>
    </row>
    <row r="39" spans="1:8">
      <c r="A39" s="106">
        <v>1150</v>
      </c>
      <c r="B39" s="259">
        <f>SUM(F9-(A39*0.00981*G5))</f>
        <v>9927.7360000000044</v>
      </c>
      <c r="D39" s="106">
        <v>1400</v>
      </c>
      <c r="E39" s="259">
        <f>SUM(F9-(D39*0.00981*G5))</f>
        <v>6356.8960000000043</v>
      </c>
      <c r="G39" s="106">
        <v>1650</v>
      </c>
      <c r="H39" s="259">
        <f>SUM(F9-(G39*0.00981*G5))</f>
        <v>2786.0560000000041</v>
      </c>
    </row>
    <row r="40" spans="1:8">
      <c r="A40" s="106">
        <v>1160</v>
      </c>
      <c r="B40" s="259">
        <f>SUM(F9-(A40*0.00981*G5))</f>
        <v>9784.9024000000027</v>
      </c>
      <c r="D40" s="106">
        <v>1410</v>
      </c>
      <c r="E40" s="259">
        <f>SUM(F9-(D40*0.00981*G5))</f>
        <v>6214.0624000000025</v>
      </c>
      <c r="G40" s="106">
        <v>1660</v>
      </c>
      <c r="H40" s="259">
        <f>SUM(F9-(G40*0.00981*G5))</f>
        <v>2643.222400000006</v>
      </c>
    </row>
    <row r="41" spans="1:8">
      <c r="A41" s="106">
        <v>1170</v>
      </c>
      <c r="B41" s="259">
        <f>SUM(F9-(A41*0.00981*G5))</f>
        <v>9642.0688000000046</v>
      </c>
      <c r="D41" s="106">
        <v>1420</v>
      </c>
      <c r="E41" s="259">
        <f>SUM(F9-(D41*0.00981*G5))</f>
        <v>6071.2288000000044</v>
      </c>
      <c r="G41" s="106">
        <v>1670</v>
      </c>
      <c r="H41" s="259">
        <f>SUM(F9-(G41*0.00981*G5))</f>
        <v>2500.3888000000043</v>
      </c>
    </row>
    <row r="42" spans="1:8">
      <c r="A42" s="106">
        <v>1180</v>
      </c>
      <c r="B42" s="259">
        <f>SUM(F9-(A42*0.00981*G5))</f>
        <v>9499.2352000000028</v>
      </c>
      <c r="D42" s="106">
        <v>1430</v>
      </c>
      <c r="E42" s="259">
        <f>SUM(F9-(D42*0.00981*G5))</f>
        <v>5928.3952000000027</v>
      </c>
      <c r="G42" s="106">
        <v>1680</v>
      </c>
      <c r="H42" s="259">
        <f>SUM(F9-(G42*0.00981*G5))</f>
        <v>2357.5552000000025</v>
      </c>
    </row>
    <row r="43" spans="1:8">
      <c r="A43" s="106">
        <v>1190</v>
      </c>
      <c r="B43" s="259">
        <f>SUM(F9-(A43*0.00981*G5))</f>
        <v>9356.4016000000011</v>
      </c>
      <c r="D43" s="106">
        <v>1440</v>
      </c>
      <c r="E43" s="259">
        <f>SUM(F9-(D43*0.00981*G5))</f>
        <v>5785.5616000000045</v>
      </c>
      <c r="G43" s="106">
        <v>1690</v>
      </c>
      <c r="H43" s="259">
        <f>SUM(F9-(G43*0.00981*G5))</f>
        <v>2214.7216000000044</v>
      </c>
    </row>
    <row r="44" spans="1:8">
      <c r="A44" s="106">
        <v>1200</v>
      </c>
      <c r="B44" s="259">
        <f>SUM(F9-(A44*0.00981*G5))</f>
        <v>9213.5680000000029</v>
      </c>
      <c r="D44" s="106">
        <v>1450</v>
      </c>
      <c r="E44" s="259">
        <f>SUM(F9-(D44*0.00981*G5))</f>
        <v>5642.7280000000028</v>
      </c>
      <c r="G44" s="106">
        <v>1700</v>
      </c>
      <c r="H44" s="259">
        <f>SUM(F9-(G44*0.00981*G5))</f>
        <v>2071.8880000000026</v>
      </c>
    </row>
    <row r="45" spans="1:8">
      <c r="A45" s="106">
        <v>1210</v>
      </c>
      <c r="B45" s="259">
        <f>SUM(F9-(A45*0.00981*G5))</f>
        <v>9070.7344000000048</v>
      </c>
      <c r="D45" s="106">
        <v>1460</v>
      </c>
      <c r="E45" s="259">
        <f>SUM(F9-(D45*0.00981*G5))</f>
        <v>5499.894400000001</v>
      </c>
      <c r="G45" s="106">
        <v>1710</v>
      </c>
      <c r="H45" s="259">
        <f>SUM(F9-(G45*0.00981*G5))</f>
        <v>1929.0544000000045</v>
      </c>
    </row>
    <row r="46" spans="1:8">
      <c r="A46" s="106">
        <v>1220</v>
      </c>
      <c r="B46" s="259">
        <f>SUM(F9-(A46*0.00981*G5))</f>
        <v>8927.9008000000031</v>
      </c>
      <c r="D46" s="106">
        <v>1470</v>
      </c>
      <c r="E46" s="259">
        <f>SUM(F9-(D46*0.00981*G5))</f>
        <v>5357.0608000000029</v>
      </c>
      <c r="G46" s="106">
        <v>1720</v>
      </c>
      <c r="H46" s="259">
        <f>SUM(F9-(G46*0.00981*G5))</f>
        <v>1786.2208000000064</v>
      </c>
    </row>
    <row r="47" spans="1:8">
      <c r="A47" s="106">
        <v>1230</v>
      </c>
      <c r="B47" s="259">
        <f>SUM(F9-(A47*0.00981*G5))</f>
        <v>8785.067200000005</v>
      </c>
      <c r="D47" s="106">
        <v>1480</v>
      </c>
      <c r="E47" s="259">
        <f>SUM(F9-(D47*0.00981*G5))</f>
        <v>5214.2272000000048</v>
      </c>
      <c r="G47" s="106">
        <v>1730</v>
      </c>
      <c r="H47" s="259">
        <f>SUM(F9-(G47*0.00981*G5))</f>
        <v>1643.3872000000047</v>
      </c>
    </row>
    <row r="48" spans="1:8">
      <c r="A48" s="106">
        <v>1240</v>
      </c>
      <c r="B48" s="259">
        <f>SUM(F9-(A48*0.00981*G5))</f>
        <v>8642.2336000000032</v>
      </c>
      <c r="D48" s="106">
        <v>1490</v>
      </c>
      <c r="E48" s="259">
        <f>SUM(F9-(D48*0.00981*G5))</f>
        <v>5071.3936000000031</v>
      </c>
      <c r="G48" s="106">
        <v>1740</v>
      </c>
      <c r="H48" s="259">
        <f>SUM(F9-(G48*0.00981*G5))</f>
        <v>1500.5536000000066</v>
      </c>
    </row>
    <row r="49" spans="1:8">
      <c r="A49" s="106">
        <v>1250</v>
      </c>
      <c r="B49" s="259">
        <f>SUM(F9-(A49*0.00981*G5))</f>
        <v>8499.4000000000015</v>
      </c>
      <c r="D49" s="106">
        <v>1500</v>
      </c>
      <c r="E49" s="259">
        <f>SUM(F9-(D49*0.00981*G5))</f>
        <v>4928.5600000000049</v>
      </c>
      <c r="G49" s="106">
        <v>1750</v>
      </c>
      <c r="H49" s="259">
        <f>SUM(F9-(G49*0.00981*G5))</f>
        <v>1357.7200000000012</v>
      </c>
    </row>
    <row r="51" spans="1:8" ht="12.75">
      <c r="A51" s="2012" t="s">
        <v>182</v>
      </c>
      <c r="B51" s="2013"/>
      <c r="C51" s="2013"/>
      <c r="D51" s="2013"/>
      <c r="E51" s="2013"/>
      <c r="F51" s="2013"/>
      <c r="G51" s="2013"/>
      <c r="H51" s="2014"/>
    </row>
    <row r="53" spans="1:8" ht="12.95" customHeight="1">
      <c r="A53" s="2015" t="s">
        <v>183</v>
      </c>
      <c r="B53" s="2016"/>
      <c r="C53" s="2016"/>
      <c r="D53" s="2017"/>
      <c r="E53" s="2015" t="s">
        <v>184</v>
      </c>
      <c r="F53" s="2016"/>
      <c r="G53" s="2016"/>
      <c r="H53" s="2017"/>
    </row>
    <row r="54" spans="1:8">
      <c r="A54" s="2018" t="s">
        <v>185</v>
      </c>
      <c r="B54" s="2019"/>
      <c r="C54" s="2019"/>
      <c r="D54" s="2020"/>
      <c r="E54" s="2018" t="s">
        <v>186</v>
      </c>
      <c r="F54" s="2019"/>
      <c r="G54" s="2019"/>
      <c r="H54" s="2020"/>
    </row>
    <row r="55" spans="1:8" ht="12.95" customHeight="1">
      <c r="A55" s="2030" t="s">
        <v>187</v>
      </c>
      <c r="B55" s="2031"/>
      <c r="C55" s="2031"/>
      <c r="D55" s="2032"/>
      <c r="E55" s="2030" t="s">
        <v>188</v>
      </c>
      <c r="F55" s="2031"/>
      <c r="G55" s="2031"/>
      <c r="H55" s="2032"/>
    </row>
    <row r="56" spans="1:8">
      <c r="B56" s="93"/>
      <c r="C56" s="93"/>
      <c r="D56" s="93"/>
    </row>
    <row r="57" spans="1:8" ht="12.95" customHeight="1">
      <c r="A57" s="2034" t="s">
        <v>189</v>
      </c>
      <c r="B57" s="2034"/>
      <c r="C57" s="2034"/>
      <c r="D57" s="2034"/>
      <c r="E57" s="2034" t="s">
        <v>190</v>
      </c>
      <c r="F57" s="2034"/>
      <c r="G57" s="2034"/>
      <c r="H57" s="2034"/>
    </row>
    <row r="58" spans="1:8">
      <c r="A58" s="2011" t="s">
        <v>191</v>
      </c>
      <c r="B58" s="2011"/>
      <c r="C58" s="2011"/>
      <c r="D58" s="2011"/>
      <c r="E58" s="2011" t="s">
        <v>192</v>
      </c>
      <c r="F58" s="2011"/>
      <c r="G58" s="2011"/>
      <c r="H58" s="2011"/>
    </row>
    <row r="59" spans="1:8" ht="12.95" customHeight="1">
      <c r="A59" s="2033" t="s">
        <v>193</v>
      </c>
      <c r="B59" s="2033"/>
      <c r="C59" s="2033"/>
      <c r="D59" s="2033"/>
      <c r="E59" s="2033"/>
      <c r="F59" s="2033"/>
      <c r="G59" s="2033"/>
      <c r="H59" s="2033"/>
    </row>
    <row r="60" spans="1:8" ht="11.25" thickBot="1"/>
    <row r="61" spans="1:8" ht="13.5" thickTop="1">
      <c r="A61" s="2021" t="str">
        <f>'Cover Page'!A54</f>
        <v>CBW Engineering</v>
      </c>
      <c r="B61" s="2022"/>
      <c r="C61" s="2022"/>
      <c r="D61" s="2022"/>
      <c r="E61" s="2022"/>
      <c r="F61" s="2022"/>
      <c r="G61" s="2022"/>
      <c r="H61" s="2023"/>
    </row>
    <row r="62" spans="1:8" ht="12.75">
      <c r="A62" s="2024" t="s">
        <v>338</v>
      </c>
      <c r="B62" s="2025"/>
      <c r="C62" s="2025"/>
      <c r="D62" s="2025"/>
      <c r="E62" s="2025"/>
      <c r="F62" s="2025"/>
      <c r="G62" s="2025"/>
      <c r="H62" s="2026"/>
    </row>
    <row r="63" spans="1:8" ht="13.5" thickBot="1">
      <c r="A63" s="2027" t="s">
        <v>262</v>
      </c>
      <c r="B63" s="2028"/>
      <c r="C63" s="2028"/>
      <c r="D63" s="2028"/>
      <c r="E63" s="2028"/>
      <c r="F63" s="2028"/>
      <c r="G63" s="2028"/>
      <c r="H63" s="2029"/>
    </row>
    <row r="64" spans="1:8" ht="11.25" thickTop="1"/>
  </sheetData>
  <mergeCells count="19">
    <mergeCell ref="A61:H61"/>
    <mergeCell ref="A62:H62"/>
    <mergeCell ref="A63:H63"/>
    <mergeCell ref="A55:D55"/>
    <mergeCell ref="E55:H55"/>
    <mergeCell ref="A59:D59"/>
    <mergeCell ref="E59:H59"/>
    <mergeCell ref="A57:D57"/>
    <mergeCell ref="E57:H57"/>
    <mergeCell ref="A58:D58"/>
    <mergeCell ref="A1:H1"/>
    <mergeCell ref="A3:H3"/>
    <mergeCell ref="A19:H19"/>
    <mergeCell ref="E58:H58"/>
    <mergeCell ref="A51:H51"/>
    <mergeCell ref="A53:D53"/>
    <mergeCell ref="E53:H53"/>
    <mergeCell ref="A54:D54"/>
    <mergeCell ref="E54:H54"/>
  </mergeCells>
  <phoneticPr fontId="33" type="noConversion"/>
  <printOptions horizontalCentered="1"/>
  <pageMargins left="0" right="0" top="0.5" bottom="0" header="0.1968" footer="0.1968"/>
  <pageSetup orientation="portrait" r:id="rId1"/>
  <headerFooter alignWithMargins="0"/>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9">
    <pageSetUpPr fitToPage="1"/>
  </sheetPr>
  <dimension ref="A1:H64"/>
  <sheetViews>
    <sheetView showGridLines="0" zoomScaleNormal="100" workbookViewId="0">
      <selection activeCell="G6" sqref="G6"/>
    </sheetView>
  </sheetViews>
  <sheetFormatPr defaultColWidth="8.8984375" defaultRowHeight="10.5"/>
  <cols>
    <col min="1" max="8" width="10.65234375" style="4" customWidth="1"/>
    <col min="9" max="16384" width="8.8984375" style="4"/>
  </cols>
  <sheetData>
    <row r="1" spans="1:8" ht="24" customHeight="1">
      <c r="A1" s="2007" t="s">
        <v>127</v>
      </c>
      <c r="B1" s="2007"/>
      <c r="C1" s="2007"/>
      <c r="D1" s="2007"/>
      <c r="E1" s="2007"/>
      <c r="F1" s="2007"/>
      <c r="G1" s="2007"/>
      <c r="H1" s="2007"/>
    </row>
    <row r="3" spans="1:8" ht="12.95" customHeight="1">
      <c r="A3" s="2008" t="str">
        <f>'DATA SHEET'!F4</f>
        <v>ENERCAPITA HZ SUNSET 14-31-69-19</v>
      </c>
      <c r="B3" s="2008"/>
      <c r="C3" s="2008"/>
      <c r="D3" s="2008"/>
      <c r="E3" s="2008"/>
      <c r="F3" s="2008"/>
      <c r="G3" s="2008"/>
      <c r="H3" s="2008"/>
    </row>
    <row r="4" spans="1:8">
      <c r="A4" s="93"/>
    </row>
    <row r="5" spans="1:8">
      <c r="A5" s="93"/>
      <c r="B5" s="1015" t="s">
        <v>1045</v>
      </c>
      <c r="C5" s="94"/>
      <c r="D5" s="82"/>
      <c r="F5" s="95" t="s">
        <v>125</v>
      </c>
      <c r="G5" s="973">
        <v>1456</v>
      </c>
      <c r="H5" s="82" t="s">
        <v>175</v>
      </c>
    </row>
    <row r="6" spans="1:8">
      <c r="G6" s="974">
        <v>1641</v>
      </c>
      <c r="H6" s="82" t="s">
        <v>221</v>
      </c>
    </row>
    <row r="7" spans="1:8" ht="12.75">
      <c r="A7" s="11"/>
      <c r="B7" s="97" t="s">
        <v>195</v>
      </c>
      <c r="C7" s="11"/>
      <c r="D7" s="11"/>
      <c r="E7" s="11"/>
      <c r="F7" s="11"/>
      <c r="G7" s="11"/>
      <c r="H7" s="11"/>
    </row>
    <row r="8" spans="1:8" ht="6" customHeight="1">
      <c r="A8" s="11"/>
      <c r="B8" s="97"/>
      <c r="C8" s="11"/>
      <c r="D8" s="11"/>
      <c r="E8" s="11"/>
      <c r="F8" s="11"/>
      <c r="G8" s="11"/>
      <c r="H8" s="11"/>
    </row>
    <row r="9" spans="1:8">
      <c r="B9" s="74">
        <v>18.100000000000001</v>
      </c>
      <c r="C9" s="82" t="s">
        <v>176</v>
      </c>
      <c r="D9" s="96">
        <v>1156</v>
      </c>
      <c r="E9" s="82" t="s">
        <v>22</v>
      </c>
      <c r="F9" s="98">
        <f>SUM(B9*D9)</f>
        <v>20923.600000000002</v>
      </c>
      <c r="G9" s="82" t="s">
        <v>177</v>
      </c>
    </row>
    <row r="10" spans="1:8">
      <c r="A10" s="95"/>
      <c r="B10" s="80"/>
    </row>
    <row r="11" spans="1:8" ht="12.75">
      <c r="A11" s="11"/>
      <c r="B11" s="97" t="s">
        <v>196</v>
      </c>
      <c r="C11" s="11"/>
      <c r="D11" s="11"/>
      <c r="E11" s="11"/>
      <c r="F11" s="11"/>
      <c r="G11" s="11"/>
      <c r="H11" s="11"/>
    </row>
    <row r="12" spans="1:8" ht="6.95" customHeight="1">
      <c r="A12" s="11"/>
      <c r="B12" s="97"/>
      <c r="C12" s="11"/>
      <c r="D12" s="11"/>
      <c r="E12" s="11"/>
      <c r="F12" s="11"/>
      <c r="G12" s="11"/>
      <c r="H12" s="11"/>
    </row>
    <row r="13" spans="1:8">
      <c r="B13" s="93" t="s">
        <v>128</v>
      </c>
      <c r="C13" s="1001">
        <v>35000</v>
      </c>
      <c r="D13" s="82" t="s">
        <v>178</v>
      </c>
      <c r="E13" s="93" t="s">
        <v>179</v>
      </c>
      <c r="F13" s="1001">
        <v>21000</v>
      </c>
      <c r="G13" s="82" t="s">
        <v>180</v>
      </c>
    </row>
    <row r="14" spans="1:8">
      <c r="B14" s="93" t="s">
        <v>181</v>
      </c>
      <c r="C14" s="1001">
        <v>30100</v>
      </c>
      <c r="D14" s="82" t="s">
        <v>276</v>
      </c>
      <c r="F14" s="99">
        <f>SUM(C14*0.6)</f>
        <v>18060</v>
      </c>
      <c r="G14" s="82" t="s">
        <v>180</v>
      </c>
    </row>
    <row r="15" spans="1:8">
      <c r="A15" s="93"/>
      <c r="B15" s="93" t="s">
        <v>238</v>
      </c>
      <c r="C15" s="1002">
        <v>35000</v>
      </c>
      <c r="D15" s="82" t="s">
        <v>178</v>
      </c>
    </row>
    <row r="16" spans="1:8">
      <c r="A16" s="93"/>
      <c r="B16" s="93"/>
    </row>
    <row r="17" spans="1:8" ht="12.75">
      <c r="B17" s="100" t="s">
        <v>202</v>
      </c>
      <c r="E17" s="260">
        <f>(F9)</f>
        <v>20923.600000000002</v>
      </c>
      <c r="F17" s="91" t="s">
        <v>180</v>
      </c>
    </row>
    <row r="19" spans="1:8" ht="12.95" customHeight="1">
      <c r="A19" s="2009" t="s">
        <v>194</v>
      </c>
      <c r="B19" s="2010"/>
      <c r="C19" s="2010"/>
      <c r="D19" s="2010"/>
      <c r="E19" s="2010"/>
      <c r="F19" s="2010"/>
      <c r="G19" s="2010"/>
      <c r="H19" s="2010"/>
    </row>
    <row r="20" spans="1:8" hidden="1">
      <c r="A20" s="4">
        <f>SUM(0.00981*G5)</f>
        <v>14.283359999999998</v>
      </c>
    </row>
    <row r="22" spans="1:8">
      <c r="A22" s="101" t="s">
        <v>197</v>
      </c>
      <c r="B22" s="102" t="s">
        <v>198</v>
      </c>
      <c r="C22" s="79"/>
      <c r="D22" s="101" t="s">
        <v>197</v>
      </c>
      <c r="E22" s="102" t="s">
        <v>198</v>
      </c>
      <c r="F22" s="79"/>
      <c r="G22" s="101" t="s">
        <v>197</v>
      </c>
      <c r="H22" s="102" t="s">
        <v>198</v>
      </c>
    </row>
    <row r="23" spans="1:8">
      <c r="A23" s="103"/>
      <c r="B23" s="104"/>
      <c r="C23" s="79"/>
      <c r="D23" s="103"/>
      <c r="E23" s="103"/>
      <c r="F23" s="79"/>
      <c r="G23" s="105"/>
      <c r="H23" s="103"/>
    </row>
    <row r="24" spans="1:8">
      <c r="A24" s="106">
        <v>1000</v>
      </c>
      <c r="B24" s="259">
        <f>SUM(F9-(A24*0.00981*G5))</f>
        <v>6640.2400000000034</v>
      </c>
      <c r="D24" s="106">
        <v>1250</v>
      </c>
      <c r="E24" s="259">
        <f>SUM(F9-(D24*0.00981*G5))</f>
        <v>3069.4000000000015</v>
      </c>
      <c r="G24" s="106">
        <v>1500</v>
      </c>
      <c r="H24" s="259">
        <f>SUM(F9-(G24*0.00981*G5))</f>
        <v>-501.43999999999505</v>
      </c>
    </row>
    <row r="25" spans="1:8">
      <c r="A25" s="106">
        <v>1010</v>
      </c>
      <c r="B25" s="259">
        <f>SUM(F9-(A25*0.00981*G5))</f>
        <v>6497.4064000000035</v>
      </c>
      <c r="D25" s="106">
        <v>1260</v>
      </c>
      <c r="E25" s="259">
        <f>SUM(F9-(D25*0.00981*G5))</f>
        <v>2926.5664000000033</v>
      </c>
      <c r="G25" s="106">
        <v>1510</v>
      </c>
      <c r="H25" s="259">
        <f>SUM(F9-(G25*0.00981*G5))</f>
        <v>-644.2735999999968</v>
      </c>
    </row>
    <row r="26" spans="1:8">
      <c r="A26" s="106">
        <v>1020</v>
      </c>
      <c r="B26" s="259">
        <f>SUM(F9-(A26*0.00981*G5))</f>
        <v>6354.5728000000017</v>
      </c>
      <c r="D26" s="106">
        <v>1270</v>
      </c>
      <c r="E26" s="259">
        <f>SUM(F9-(D26*0.00981*G5))</f>
        <v>2783.7328000000052</v>
      </c>
      <c r="G26" s="106">
        <v>1520</v>
      </c>
      <c r="H26" s="259">
        <f>SUM(F9-(G26*0.00981*G5))</f>
        <v>-787.10719999999492</v>
      </c>
    </row>
    <row r="27" spans="1:8">
      <c r="A27" s="106">
        <v>1030</v>
      </c>
      <c r="B27" s="259">
        <f>SUM(F9-(A27*0.00981*G5))</f>
        <v>6211.7392000000036</v>
      </c>
      <c r="D27" s="106">
        <v>1280</v>
      </c>
      <c r="E27" s="259">
        <f>SUM(F9-(D27*0.00981*G5))</f>
        <v>2640.8992000000035</v>
      </c>
      <c r="G27" s="106">
        <v>1530</v>
      </c>
      <c r="H27" s="259">
        <f>SUM(F9-(G27*0.00981*G5))</f>
        <v>-929.94079999999667</v>
      </c>
    </row>
    <row r="28" spans="1:8">
      <c r="A28" s="106">
        <v>1040</v>
      </c>
      <c r="B28" s="259">
        <f>SUM(F9-(A28*0.00981*G5))</f>
        <v>6068.9056000000037</v>
      </c>
      <c r="D28" s="106">
        <v>1290</v>
      </c>
      <c r="E28" s="259">
        <f>SUM(F9-(D28*0.00981*G5))</f>
        <v>2498.0656000000017</v>
      </c>
      <c r="G28" s="106">
        <v>1540</v>
      </c>
      <c r="H28" s="259">
        <f>SUM(F9-(G28*0.00981*G5))</f>
        <v>-1072.7743999999948</v>
      </c>
    </row>
    <row r="29" spans="1:8">
      <c r="A29" s="106">
        <v>1050</v>
      </c>
      <c r="B29" s="259">
        <f>SUM(F9-(A29*0.00981*G5))</f>
        <v>5926.0720000000038</v>
      </c>
      <c r="D29" s="106">
        <v>1300</v>
      </c>
      <c r="E29" s="259">
        <f>SUM(F9-(D29*0.00981*G5))</f>
        <v>2355.2320000000036</v>
      </c>
      <c r="G29" s="106">
        <v>1550</v>
      </c>
      <c r="H29" s="259">
        <f>SUM(F9-(G29*0.00981*G5))</f>
        <v>-1215.6079999999965</v>
      </c>
    </row>
    <row r="30" spans="1:8">
      <c r="A30" s="106">
        <v>1060</v>
      </c>
      <c r="B30" s="259">
        <f>SUM(F9-(A30*0.00981*G5))</f>
        <v>5783.238400000002</v>
      </c>
      <c r="D30" s="106">
        <v>1310</v>
      </c>
      <c r="E30" s="259">
        <f>SUM(F9-(D30*0.00981*G5))</f>
        <v>2212.3984000000055</v>
      </c>
      <c r="G30" s="106">
        <v>1560</v>
      </c>
      <c r="H30" s="259">
        <f>SUM(F9-(G30*0.00981*G5))</f>
        <v>-1358.4415999999983</v>
      </c>
    </row>
    <row r="31" spans="1:8">
      <c r="A31" s="106">
        <v>1070</v>
      </c>
      <c r="B31" s="259">
        <f>SUM(F9-(A31*0.00981*G5))</f>
        <v>5640.4048000000039</v>
      </c>
      <c r="D31" s="106">
        <v>1320</v>
      </c>
      <c r="E31" s="259">
        <f>SUM(F9-(D31*0.00981*G5))</f>
        <v>2069.5648000000037</v>
      </c>
      <c r="G31" s="106">
        <v>1570</v>
      </c>
      <c r="H31" s="259">
        <f>SUM(F9-(G31*0.00981*G5))</f>
        <v>-1501.2751999999964</v>
      </c>
    </row>
    <row r="32" spans="1:8">
      <c r="A32" s="106">
        <v>1080</v>
      </c>
      <c r="B32" s="259">
        <f>SUM(F9-(A32*0.00981*G5))</f>
        <v>5497.571200000004</v>
      </c>
      <c r="D32" s="106">
        <v>1330</v>
      </c>
      <c r="E32" s="259">
        <f>SUM(F9-(D32*0.00981*G5))</f>
        <v>1926.731200000002</v>
      </c>
      <c r="G32" s="106">
        <v>1580</v>
      </c>
      <c r="H32" s="259">
        <f>SUM(F9-(G32*0.00981*G5))</f>
        <v>-1644.1087999999945</v>
      </c>
    </row>
    <row r="33" spans="1:8">
      <c r="A33" s="106">
        <v>1090</v>
      </c>
      <c r="B33" s="259">
        <f>SUM(F9-(A33*0.00981*G5))</f>
        <v>5354.7376000000022</v>
      </c>
      <c r="D33" s="106">
        <v>1340</v>
      </c>
      <c r="E33" s="259">
        <f>SUM(F9-(D33*0.00981*G5))</f>
        <v>1783.8976000000039</v>
      </c>
      <c r="G33" s="106">
        <v>1590</v>
      </c>
      <c r="H33" s="259">
        <f>SUM(F9-(G33*0.00981*G5))</f>
        <v>-1786.9423999999963</v>
      </c>
    </row>
    <row r="34" spans="1:8">
      <c r="A34" s="106">
        <v>1100</v>
      </c>
      <c r="B34" s="259">
        <f>SUM(F9-(A34*0.00981*G5))</f>
        <v>5211.9040000000041</v>
      </c>
      <c r="D34" s="106">
        <v>1350</v>
      </c>
      <c r="E34" s="259">
        <f>SUM(F9-(D34*0.00981*G5))</f>
        <v>1641.0640000000021</v>
      </c>
      <c r="G34" s="106">
        <v>1600</v>
      </c>
      <c r="H34" s="259">
        <f>SUM(F9-(G34*0.00981*G5))</f>
        <v>-1929.7759999999944</v>
      </c>
    </row>
    <row r="35" spans="1:8">
      <c r="A35" s="106">
        <v>1110</v>
      </c>
      <c r="B35" s="259">
        <f>SUM(F9-(A35*0.00981*G5))</f>
        <v>5069.0704000000042</v>
      </c>
      <c r="D35" s="106">
        <v>1360</v>
      </c>
      <c r="E35" s="259">
        <f>SUM(F9-(D35*0.00981*G5))</f>
        <v>1498.230400000004</v>
      </c>
      <c r="G35" s="106">
        <v>1610</v>
      </c>
      <c r="H35" s="259">
        <f>SUM(F9-(G35*0.00981*G5))</f>
        <v>-2072.6095999999961</v>
      </c>
    </row>
    <row r="36" spans="1:8">
      <c r="A36" s="106">
        <v>1120</v>
      </c>
      <c r="B36" s="259">
        <f>SUM(F9-(A36*0.00981*G5))</f>
        <v>4926.2368000000024</v>
      </c>
      <c r="D36" s="106">
        <v>1370</v>
      </c>
      <c r="E36" s="259">
        <f>SUM(F9-(D36*0.00981*G5))</f>
        <v>1355.3968000000059</v>
      </c>
      <c r="G36" s="106">
        <v>1620</v>
      </c>
      <c r="H36" s="259">
        <f>SUM(F9-(G36*0.00981*G5))</f>
        <v>-2215.4431999999979</v>
      </c>
    </row>
    <row r="37" spans="1:8">
      <c r="A37" s="106">
        <v>1130</v>
      </c>
      <c r="B37" s="259">
        <f>SUM(F9-(A37*0.00981*G5))</f>
        <v>4783.4032000000043</v>
      </c>
      <c r="D37" s="106">
        <v>1380</v>
      </c>
      <c r="E37" s="259">
        <f>SUM(F9-(D37*0.00981*G5))</f>
        <v>1212.5632000000041</v>
      </c>
      <c r="G37" s="106">
        <v>1630</v>
      </c>
      <c r="H37" s="259">
        <f>SUM(F9-(G37*0.00981*G5))</f>
        <v>-2358.276799999996</v>
      </c>
    </row>
    <row r="38" spans="1:8">
      <c r="A38" s="106">
        <v>1140</v>
      </c>
      <c r="B38" s="259">
        <f>SUM(F9-(A38*0.00981*G5))</f>
        <v>4640.5696000000044</v>
      </c>
      <c r="D38" s="106">
        <v>1390</v>
      </c>
      <c r="E38" s="259">
        <f>SUM(F9-(D38*0.00981*G5))</f>
        <v>1069.7296000000024</v>
      </c>
      <c r="G38" s="106">
        <v>1640</v>
      </c>
      <c r="H38" s="259">
        <f>SUM(F9-(G38*0.00981*G5))</f>
        <v>-2501.1103999999978</v>
      </c>
    </row>
    <row r="39" spans="1:8">
      <c r="A39" s="106">
        <v>1150</v>
      </c>
      <c r="B39" s="259">
        <f>SUM(F9-(A39*0.00981*G5))</f>
        <v>4497.7360000000044</v>
      </c>
      <c r="D39" s="106">
        <v>1400</v>
      </c>
      <c r="E39" s="259">
        <f>SUM(F9-(D39*0.00981*G5))</f>
        <v>926.89600000000428</v>
      </c>
      <c r="G39" s="106">
        <v>1650</v>
      </c>
      <c r="H39" s="259">
        <f>SUM(F9-(G39*0.00981*G5))</f>
        <v>-2643.9439999999959</v>
      </c>
    </row>
    <row r="40" spans="1:8">
      <c r="A40" s="106">
        <v>1160</v>
      </c>
      <c r="B40" s="259">
        <f>SUM(F9-(A40*0.00981*G5))</f>
        <v>4354.9024000000027</v>
      </c>
      <c r="D40" s="106">
        <v>1410</v>
      </c>
      <c r="E40" s="259">
        <f>SUM(F9-(D40*0.00981*G5))</f>
        <v>784.06240000000253</v>
      </c>
      <c r="G40" s="106">
        <v>1660</v>
      </c>
      <c r="H40" s="259">
        <f>SUM(F9-(G40*0.00981*G5))</f>
        <v>-2786.777599999994</v>
      </c>
    </row>
    <row r="41" spans="1:8">
      <c r="A41" s="106">
        <v>1170</v>
      </c>
      <c r="B41" s="259">
        <f>SUM(F9-(A41*0.00981*G5))</f>
        <v>4212.0688000000046</v>
      </c>
      <c r="D41" s="106">
        <v>1420</v>
      </c>
      <c r="E41" s="259">
        <f>SUM(F9-(D41*0.00981*G5))</f>
        <v>641.22880000000441</v>
      </c>
      <c r="G41" s="106">
        <v>1670</v>
      </c>
      <c r="H41" s="259">
        <f>SUM(F9-(G41*0.00981*G5))</f>
        <v>-2929.6111999999957</v>
      </c>
    </row>
    <row r="42" spans="1:8">
      <c r="A42" s="106">
        <v>1180</v>
      </c>
      <c r="B42" s="259">
        <f>SUM(F9-(A42*0.00981*G5))</f>
        <v>4069.2352000000028</v>
      </c>
      <c r="D42" s="106">
        <v>1430</v>
      </c>
      <c r="E42" s="259">
        <f>SUM(F9-(D42*0.00981*G5))</f>
        <v>498.39520000000266</v>
      </c>
      <c r="G42" s="106">
        <v>1680</v>
      </c>
      <c r="H42" s="259">
        <f>SUM(F9-(G42*0.00981*G5))</f>
        <v>-3072.4447999999975</v>
      </c>
    </row>
    <row r="43" spans="1:8">
      <c r="A43" s="106">
        <v>1190</v>
      </c>
      <c r="B43" s="259">
        <f>SUM(F9-(A43*0.00981*G5))</f>
        <v>3926.4016000000011</v>
      </c>
      <c r="D43" s="106">
        <v>1440</v>
      </c>
      <c r="E43" s="259">
        <f>SUM(F9-(D43*0.00981*G5))</f>
        <v>355.56160000000455</v>
      </c>
      <c r="G43" s="106">
        <v>1690</v>
      </c>
      <c r="H43" s="259">
        <f>SUM(F9-(G43*0.00981*G5))</f>
        <v>-3215.2783999999956</v>
      </c>
    </row>
    <row r="44" spans="1:8">
      <c r="A44" s="106">
        <v>1200</v>
      </c>
      <c r="B44" s="259">
        <f>SUM(F9-(A44*0.00981*G5))</f>
        <v>3783.5680000000029</v>
      </c>
      <c r="D44" s="106">
        <v>1450</v>
      </c>
      <c r="E44" s="259">
        <f>SUM(F9-(D44*0.00981*G5))</f>
        <v>212.72800000000279</v>
      </c>
      <c r="G44" s="106">
        <v>1700</v>
      </c>
      <c r="H44" s="259">
        <f>SUM(F9-(G44*0.00981*G5))</f>
        <v>-3358.1119999999974</v>
      </c>
    </row>
    <row r="45" spans="1:8">
      <c r="A45" s="106">
        <v>1210</v>
      </c>
      <c r="B45" s="259">
        <f>SUM(F9-(A45*0.00981*G5))</f>
        <v>3640.7344000000048</v>
      </c>
      <c r="D45" s="106">
        <v>1460</v>
      </c>
      <c r="E45" s="259">
        <f>SUM(F9-(D45*0.00981*G5))</f>
        <v>69.894400000001042</v>
      </c>
      <c r="G45" s="106">
        <v>1710</v>
      </c>
      <c r="H45" s="259">
        <f>SUM(F9-(G45*0.00981*G5))</f>
        <v>-3500.9455999999955</v>
      </c>
    </row>
    <row r="46" spans="1:8">
      <c r="A46" s="106">
        <v>1220</v>
      </c>
      <c r="B46" s="259">
        <f>SUM(F9-(A46*0.00981*G5))</f>
        <v>3497.9008000000031</v>
      </c>
      <c r="D46" s="106">
        <v>1470</v>
      </c>
      <c r="E46" s="259">
        <f>SUM(F9-(D46*0.00981*G5))</f>
        <v>-72.939199999997072</v>
      </c>
      <c r="G46" s="106">
        <v>1720</v>
      </c>
      <c r="H46" s="259">
        <f>SUM(F9-(G46*0.00981*G5))</f>
        <v>-3643.7791999999936</v>
      </c>
    </row>
    <row r="47" spans="1:8">
      <c r="A47" s="106">
        <v>1230</v>
      </c>
      <c r="B47" s="259">
        <f>SUM(F9-(A47*0.00981*G5))</f>
        <v>3355.067200000005</v>
      </c>
      <c r="D47" s="106">
        <v>1480</v>
      </c>
      <c r="E47" s="259">
        <f>SUM(F9-(D47*0.00981*G5))</f>
        <v>-215.77279999999519</v>
      </c>
      <c r="G47" s="106">
        <v>1730</v>
      </c>
      <c r="H47" s="259">
        <f>SUM(F9-(G47*0.00981*G5))</f>
        <v>-3786.6127999999953</v>
      </c>
    </row>
    <row r="48" spans="1:8">
      <c r="A48" s="106">
        <v>1240</v>
      </c>
      <c r="B48" s="259">
        <f>SUM(F9-(A48*0.00981*G5))</f>
        <v>3212.2336000000032</v>
      </c>
      <c r="D48" s="106">
        <v>1490</v>
      </c>
      <c r="E48" s="259">
        <f>SUM(F9-(D48*0.00981*G5))</f>
        <v>-358.60639999999694</v>
      </c>
      <c r="G48" s="106">
        <v>1740</v>
      </c>
      <c r="H48" s="259">
        <f>SUM(F9-(G48*0.00981*G5))</f>
        <v>-3929.4463999999934</v>
      </c>
    </row>
    <row r="49" spans="1:8">
      <c r="A49" s="106">
        <v>1250</v>
      </c>
      <c r="B49" s="259">
        <f>SUM(F9-(A49*0.00981*G5))</f>
        <v>3069.4000000000015</v>
      </c>
      <c r="D49" s="106">
        <v>1500</v>
      </c>
      <c r="E49" s="259">
        <f>SUM(F9-(D49*0.00981*G5))</f>
        <v>-501.43999999999505</v>
      </c>
      <c r="G49" s="106">
        <v>1750</v>
      </c>
      <c r="H49" s="259">
        <f>SUM(F9-(G49*0.00981*G5))</f>
        <v>-4072.2799999999988</v>
      </c>
    </row>
    <row r="51" spans="1:8" ht="12.75">
      <c r="A51" s="2012" t="s">
        <v>182</v>
      </c>
      <c r="B51" s="2013"/>
      <c r="C51" s="2013"/>
      <c r="D51" s="2013"/>
      <c r="E51" s="2013"/>
      <c r="F51" s="2013"/>
      <c r="G51" s="2013"/>
      <c r="H51" s="2014"/>
    </row>
    <row r="53" spans="1:8" ht="12.95" customHeight="1">
      <c r="A53" s="2015" t="s">
        <v>183</v>
      </c>
      <c r="B53" s="2016"/>
      <c r="C53" s="2016"/>
      <c r="D53" s="2017"/>
      <c r="E53" s="2015" t="s">
        <v>184</v>
      </c>
      <c r="F53" s="2016"/>
      <c r="G53" s="2016"/>
      <c r="H53" s="2017"/>
    </row>
    <row r="54" spans="1:8">
      <c r="A54" s="2018" t="s">
        <v>185</v>
      </c>
      <c r="B54" s="2019"/>
      <c r="C54" s="2019"/>
      <c r="D54" s="2020"/>
      <c r="E54" s="2018" t="s">
        <v>186</v>
      </c>
      <c r="F54" s="2019"/>
      <c r="G54" s="2019"/>
      <c r="H54" s="2020"/>
    </row>
    <row r="55" spans="1:8" ht="12.95" customHeight="1">
      <c r="A55" s="2030" t="s">
        <v>187</v>
      </c>
      <c r="B55" s="2031"/>
      <c r="C55" s="2031"/>
      <c r="D55" s="2032"/>
      <c r="E55" s="2030" t="s">
        <v>188</v>
      </c>
      <c r="F55" s="2031"/>
      <c r="G55" s="2031"/>
      <c r="H55" s="2032"/>
    </row>
    <row r="56" spans="1:8">
      <c r="B56" s="93"/>
      <c r="C56" s="93"/>
      <c r="D56" s="93"/>
    </row>
    <row r="57" spans="1:8" ht="12.95" customHeight="1">
      <c r="A57" s="2034" t="s">
        <v>189</v>
      </c>
      <c r="B57" s="2034"/>
      <c r="C57" s="2034"/>
      <c r="D57" s="2034"/>
      <c r="E57" s="2034" t="s">
        <v>190</v>
      </c>
      <c r="F57" s="2034"/>
      <c r="G57" s="2034"/>
      <c r="H57" s="2034"/>
    </row>
    <row r="58" spans="1:8">
      <c r="A58" s="2011" t="s">
        <v>191</v>
      </c>
      <c r="B58" s="2011"/>
      <c r="C58" s="2011"/>
      <c r="D58" s="2011"/>
      <c r="E58" s="2011" t="s">
        <v>192</v>
      </c>
      <c r="F58" s="2011"/>
      <c r="G58" s="2011"/>
      <c r="H58" s="2011"/>
    </row>
    <row r="59" spans="1:8" ht="12.95" customHeight="1">
      <c r="A59" s="2033" t="s">
        <v>193</v>
      </c>
      <c r="B59" s="2033"/>
      <c r="C59" s="2033"/>
      <c r="D59" s="2033"/>
      <c r="E59" s="2033"/>
      <c r="F59" s="2033"/>
      <c r="G59" s="2033"/>
      <c r="H59" s="2033"/>
    </row>
    <row r="60" spans="1:8" ht="11.25" thickBot="1"/>
    <row r="61" spans="1:8" ht="13.5" thickTop="1">
      <c r="A61" s="2021" t="str">
        <f>'Cover Page'!A54</f>
        <v>CBW Engineering</v>
      </c>
      <c r="B61" s="2022"/>
      <c r="C61" s="2022"/>
      <c r="D61" s="2022"/>
      <c r="E61" s="2022"/>
      <c r="F61" s="2022"/>
      <c r="G61" s="2022"/>
      <c r="H61" s="2023"/>
    </row>
    <row r="62" spans="1:8" ht="12.75">
      <c r="A62" s="2024" t="s">
        <v>338</v>
      </c>
      <c r="B62" s="2025"/>
      <c r="C62" s="2025"/>
      <c r="D62" s="2025"/>
      <c r="E62" s="2025"/>
      <c r="F62" s="2025"/>
      <c r="G62" s="2025"/>
      <c r="H62" s="2026"/>
    </row>
    <row r="63" spans="1:8" ht="13.5" thickBot="1">
      <c r="A63" s="2027" t="s">
        <v>262</v>
      </c>
      <c r="B63" s="2028"/>
      <c r="C63" s="2028"/>
      <c r="D63" s="2028"/>
      <c r="E63" s="2028"/>
      <c r="F63" s="2028"/>
      <c r="G63" s="2028"/>
      <c r="H63" s="2029"/>
    </row>
    <row r="64" spans="1:8" ht="11.25" thickTop="1"/>
  </sheetData>
  <mergeCells count="19">
    <mergeCell ref="A63:H63"/>
    <mergeCell ref="A58:D58"/>
    <mergeCell ref="E58:H58"/>
    <mergeCell ref="A59:D59"/>
    <mergeCell ref="E59:H59"/>
    <mergeCell ref="A61:H61"/>
    <mergeCell ref="A62:H62"/>
    <mergeCell ref="A54:D54"/>
    <mergeCell ref="E54:H54"/>
    <mergeCell ref="A55:D55"/>
    <mergeCell ref="E55:H55"/>
    <mergeCell ref="A57:D57"/>
    <mergeCell ref="E57:H57"/>
    <mergeCell ref="A1:H1"/>
    <mergeCell ref="A3:H3"/>
    <mergeCell ref="A19:H19"/>
    <mergeCell ref="A51:H51"/>
    <mergeCell ref="A53:D53"/>
    <mergeCell ref="E53:H53"/>
  </mergeCells>
  <printOptions horizontalCentered="1"/>
  <pageMargins left="0" right="0" top="0.5" bottom="0" header="0.1968" footer="0.1968"/>
  <pageSetup orientation="portrait" horizontalDpi="4294967294" r:id="rId1"/>
  <headerFooter alignWithMargins="0"/>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6"/>
  <dimension ref="A1"/>
  <sheetViews>
    <sheetView workbookViewId="0"/>
  </sheetViews>
  <sheetFormatPr defaultRowHeight="12.75"/>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dimension ref="A1"/>
  <sheetViews>
    <sheetView workbookViewId="0">
      <selection activeCell="D10" sqref="D10"/>
    </sheetView>
  </sheetViews>
  <sheetFormatPr defaultRowHeight="12.75"/>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C82F2-2F59-4D74-B304-6812CF43A8F0}">
  <dimension ref="A1"/>
  <sheetViews>
    <sheetView workbookViewId="0"/>
  </sheetViews>
  <sheetFormatPr defaultRowHeight="12.75"/>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DF687-C504-49F4-9765-D545D88F36D3}">
  <dimension ref="A1"/>
  <sheetViews>
    <sheetView workbookViewId="0">
      <selection activeCell="P28" sqref="P28"/>
    </sheetView>
  </sheetViews>
  <sheetFormatPr defaultRowHeight="12.75"/>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4"/>
  <dimension ref="A1:K56"/>
  <sheetViews>
    <sheetView showGridLines="0" workbookViewId="0">
      <selection activeCell="M28" sqref="M28"/>
    </sheetView>
  </sheetViews>
  <sheetFormatPr defaultColWidth="8.8984375" defaultRowHeight="12.75"/>
  <cols>
    <col min="1" max="1" width="13.078125" style="128" customWidth="1"/>
    <col min="2" max="2" width="9.4375" style="128" bestFit="1" customWidth="1"/>
    <col min="3" max="16384" width="8.8984375" style="128"/>
  </cols>
  <sheetData>
    <row r="1" spans="1:11" ht="21" customHeight="1">
      <c r="A1" s="2038" t="s">
        <v>291</v>
      </c>
      <c r="B1" s="2039"/>
      <c r="C1" s="2039"/>
      <c r="D1" s="2039"/>
      <c r="E1" s="2039"/>
      <c r="F1" s="2039"/>
      <c r="G1" s="2039"/>
      <c r="H1" s="2039"/>
      <c r="I1" s="2039"/>
      <c r="J1" s="2039"/>
      <c r="K1" s="2040"/>
    </row>
    <row r="2" spans="1:11" s="129" customFormat="1" ht="15.75" hidden="1" customHeight="1">
      <c r="A2" s="2041"/>
      <c r="B2" s="2042"/>
      <c r="C2" s="2042"/>
      <c r="D2" s="2042"/>
      <c r="E2" s="2042"/>
      <c r="F2" s="2042"/>
      <c r="G2" s="2042"/>
      <c r="H2" s="2042"/>
      <c r="I2" s="2042"/>
      <c r="J2" s="2042"/>
      <c r="K2" s="2043"/>
    </row>
    <row r="3" spans="1:11" s="129" customFormat="1" ht="15.75" hidden="1" customHeight="1">
      <c r="A3" s="2041"/>
      <c r="B3" s="2042"/>
      <c r="C3" s="2042"/>
      <c r="D3" s="2042"/>
      <c r="E3" s="2042"/>
      <c r="F3" s="2042"/>
      <c r="G3" s="2042"/>
      <c r="H3" s="2042"/>
      <c r="I3" s="2042"/>
      <c r="J3" s="2042"/>
      <c r="K3" s="2043"/>
    </row>
    <row r="4" spans="1:11" s="129" customFormat="1" ht="8.25" hidden="1" customHeight="1">
      <c r="A4" s="2041"/>
      <c r="B4" s="2042"/>
      <c r="C4" s="2042"/>
      <c r="D4" s="2042"/>
      <c r="E4" s="2042"/>
      <c r="F4" s="2042"/>
      <c r="G4" s="2042"/>
      <c r="H4" s="2042"/>
      <c r="I4" s="2042"/>
      <c r="J4" s="2042"/>
      <c r="K4" s="2043"/>
    </row>
    <row r="5" spans="1:11" s="129" customFormat="1" ht="16.5" customHeight="1">
      <c r="A5" s="2041"/>
      <c r="B5" s="2042"/>
      <c r="C5" s="2042"/>
      <c r="D5" s="2042"/>
      <c r="E5" s="2042"/>
      <c r="F5" s="2042"/>
      <c r="G5" s="2042"/>
      <c r="H5" s="2042"/>
      <c r="I5" s="2042"/>
      <c r="J5" s="2042"/>
      <c r="K5" s="2043"/>
    </row>
    <row r="6" spans="1:11">
      <c r="A6" s="631"/>
      <c r="K6" s="632"/>
    </row>
    <row r="7" spans="1:11" ht="13.5">
      <c r="A7" s="631" t="s">
        <v>361</v>
      </c>
      <c r="B7" s="552">
        <f>'DATA SHEET'!BP5</f>
        <v>0</v>
      </c>
      <c r="C7" s="130"/>
      <c r="D7" s="445"/>
      <c r="E7" s="445"/>
      <c r="G7" s="131" t="s">
        <v>101</v>
      </c>
      <c r="I7" s="552">
        <f>'DATA SHEET'!BP6</f>
        <v>0</v>
      </c>
      <c r="J7" s="263"/>
      <c r="K7" s="633"/>
    </row>
    <row r="8" spans="1:11">
      <c r="A8" s="631"/>
      <c r="I8" s="132"/>
      <c r="J8" s="132"/>
      <c r="K8" s="634"/>
    </row>
    <row r="9" spans="1:11">
      <c r="A9" s="635" t="s">
        <v>292</v>
      </c>
      <c r="B9" s="264"/>
      <c r="C9" s="264"/>
      <c r="D9" s="264"/>
      <c r="E9" s="133"/>
      <c r="G9" s="128" t="s">
        <v>293</v>
      </c>
      <c r="I9" s="553">
        <f>'DATA SHEET'!H22</f>
        <v>735.2299999999999</v>
      </c>
      <c r="J9" s="554"/>
      <c r="K9" s="636"/>
    </row>
    <row r="10" spans="1:11">
      <c r="A10" s="637" t="s">
        <v>23</v>
      </c>
      <c r="B10" s="265"/>
      <c r="C10" s="266"/>
      <c r="D10" s="266"/>
      <c r="E10" s="134"/>
      <c r="I10" s="132"/>
      <c r="J10" s="132"/>
      <c r="K10" s="634"/>
    </row>
    <row r="11" spans="1:11">
      <c r="A11" s="631" t="s">
        <v>25</v>
      </c>
      <c r="G11" s="128" t="s">
        <v>294</v>
      </c>
      <c r="I11" s="135"/>
      <c r="J11" s="136"/>
      <c r="K11" s="638"/>
    </row>
    <row r="12" spans="1:11">
      <c r="A12" s="631"/>
      <c r="I12" s="132"/>
      <c r="J12" s="132"/>
      <c r="K12" s="634"/>
    </row>
    <row r="13" spans="1:11">
      <c r="A13" s="631"/>
      <c r="G13" s="128" t="s">
        <v>295</v>
      </c>
      <c r="I13" s="137"/>
      <c r="J13" s="137"/>
      <c r="K13" s="638"/>
    </row>
    <row r="14" spans="1:11">
      <c r="A14" s="631"/>
      <c r="I14" s="132"/>
      <c r="J14" s="132"/>
      <c r="K14" s="634"/>
    </row>
    <row r="15" spans="1:11">
      <c r="A15" s="631"/>
      <c r="G15" s="128" t="s">
        <v>296</v>
      </c>
      <c r="I15" s="137"/>
      <c r="J15" s="137"/>
      <c r="K15" s="638"/>
    </row>
    <row r="16" spans="1:11">
      <c r="A16" s="2044" t="s">
        <v>297</v>
      </c>
      <c r="B16" s="2045"/>
      <c r="C16" s="2048" t="s">
        <v>15</v>
      </c>
      <c r="D16" s="2048" t="s">
        <v>298</v>
      </c>
      <c r="E16" s="2050" t="s">
        <v>595</v>
      </c>
      <c r="I16" s="132"/>
      <c r="J16" s="132"/>
      <c r="K16" s="634"/>
    </row>
    <row r="17" spans="1:11">
      <c r="A17" s="2046"/>
      <c r="B17" s="2047"/>
      <c r="C17" s="2049"/>
      <c r="D17" s="2049"/>
      <c r="E17" s="2051"/>
      <c r="G17" s="128" t="s">
        <v>299</v>
      </c>
      <c r="I17" s="137"/>
      <c r="J17" s="137"/>
      <c r="K17" s="638"/>
    </row>
    <row r="18" spans="1:11">
      <c r="A18" s="639" t="s">
        <v>300</v>
      </c>
      <c r="B18" s="138"/>
      <c r="C18" s="264"/>
      <c r="D18" s="266"/>
      <c r="E18" s="139" t="s">
        <v>301</v>
      </c>
      <c r="K18" s="632"/>
    </row>
    <row r="19" spans="1:11">
      <c r="A19" s="640" t="s">
        <v>335</v>
      </c>
      <c r="B19" s="130"/>
      <c r="C19" s="264"/>
      <c r="D19" s="266"/>
      <c r="E19" s="140"/>
      <c r="K19" s="632"/>
    </row>
    <row r="20" spans="1:11">
      <c r="A20" s="640" t="s">
        <v>302</v>
      </c>
      <c r="B20" s="130"/>
      <c r="C20" s="264"/>
      <c r="D20" s="266"/>
      <c r="E20" s="140"/>
      <c r="K20" s="632"/>
    </row>
    <row r="21" spans="1:11">
      <c r="A21" s="631"/>
      <c r="K21" s="632"/>
    </row>
    <row r="22" spans="1:11">
      <c r="A22" s="631"/>
      <c r="K22" s="632"/>
    </row>
    <row r="23" spans="1:11" ht="13.5" thickBot="1">
      <c r="A23" s="641"/>
      <c r="B23" s="141"/>
      <c r="C23" s="141"/>
      <c r="D23" s="141"/>
      <c r="E23" s="142" t="s">
        <v>303</v>
      </c>
      <c r="F23" s="143" t="s">
        <v>304</v>
      </c>
      <c r="G23" s="142" t="s">
        <v>305</v>
      </c>
      <c r="H23" s="143" t="s">
        <v>306</v>
      </c>
      <c r="I23" s="142" t="s">
        <v>307</v>
      </c>
      <c r="J23" s="144" t="s">
        <v>308</v>
      </c>
      <c r="K23" s="632"/>
    </row>
    <row r="24" spans="1:11" ht="13.5" thickTop="1">
      <c r="A24" s="640" t="s">
        <v>45</v>
      </c>
      <c r="B24" s="130"/>
      <c r="C24" s="130" t="s">
        <v>25</v>
      </c>
      <c r="D24" s="130"/>
      <c r="E24" s="145"/>
      <c r="F24" s="146"/>
      <c r="G24" s="145"/>
      <c r="H24" s="146"/>
      <c r="I24" s="145"/>
      <c r="J24" s="147"/>
      <c r="K24" s="632"/>
    </row>
    <row r="25" spans="1:11">
      <c r="A25" s="631" t="s">
        <v>121</v>
      </c>
      <c r="B25" s="128" t="s">
        <v>25</v>
      </c>
      <c r="C25" s="128" t="s">
        <v>25</v>
      </c>
      <c r="D25" s="130" t="s">
        <v>0</v>
      </c>
      <c r="E25" s="148"/>
      <c r="F25" s="149"/>
      <c r="G25" s="148"/>
      <c r="H25" s="149"/>
      <c r="I25" s="150"/>
      <c r="J25" s="151"/>
      <c r="K25" s="632"/>
    </row>
    <row r="26" spans="1:11">
      <c r="A26" s="640"/>
      <c r="B26" s="130" t="s">
        <v>25</v>
      </c>
      <c r="C26" s="130" t="s">
        <v>25</v>
      </c>
      <c r="D26" s="130" t="s">
        <v>309</v>
      </c>
      <c r="E26" s="148"/>
      <c r="F26" s="149"/>
      <c r="G26" s="148"/>
      <c r="H26" s="149"/>
      <c r="I26" s="150"/>
      <c r="J26" s="151"/>
      <c r="K26" s="632"/>
    </row>
    <row r="27" spans="1:11">
      <c r="A27" s="631" t="s">
        <v>310</v>
      </c>
      <c r="B27" s="130" t="s">
        <v>311</v>
      </c>
      <c r="C27" s="130" t="s">
        <v>25</v>
      </c>
      <c r="D27" s="130" t="s">
        <v>25</v>
      </c>
      <c r="E27" s="152"/>
      <c r="F27" s="153"/>
      <c r="G27" s="152"/>
      <c r="H27" s="153"/>
      <c r="I27" s="140"/>
      <c r="J27" s="147"/>
      <c r="K27" s="632"/>
    </row>
    <row r="28" spans="1:11">
      <c r="A28" s="640"/>
      <c r="B28" s="130" t="s">
        <v>23</v>
      </c>
      <c r="C28" s="130" t="s">
        <v>25</v>
      </c>
      <c r="D28" s="130" t="s">
        <v>25</v>
      </c>
      <c r="E28" s="148"/>
      <c r="F28" s="154"/>
      <c r="G28" s="140"/>
      <c r="H28" s="155"/>
      <c r="I28" s="140"/>
      <c r="J28" s="147"/>
      <c r="K28" s="632"/>
    </row>
    <row r="29" spans="1:11">
      <c r="A29" s="631" t="s">
        <v>312</v>
      </c>
      <c r="E29" s="156"/>
      <c r="F29" s="157"/>
      <c r="G29" s="156"/>
      <c r="H29" s="157"/>
      <c r="I29" s="156"/>
      <c r="J29" s="158"/>
      <c r="K29" s="632"/>
    </row>
    <row r="30" spans="1:11">
      <c r="A30" s="639" t="s">
        <v>39</v>
      </c>
      <c r="B30" s="138"/>
      <c r="C30" s="138"/>
      <c r="D30" s="138"/>
      <c r="E30" s="139"/>
      <c r="F30" s="159"/>
      <c r="G30" s="139"/>
      <c r="H30" s="159"/>
      <c r="I30" s="139"/>
      <c r="J30" s="160"/>
      <c r="K30" s="632"/>
    </row>
    <row r="31" spans="1:11">
      <c r="A31" s="631" t="s">
        <v>313</v>
      </c>
      <c r="E31" s="161"/>
      <c r="F31" s="162"/>
      <c r="G31" s="156"/>
      <c r="H31" s="157"/>
      <c r="I31" s="156"/>
      <c r="J31" s="158"/>
      <c r="K31" s="632"/>
    </row>
    <row r="32" spans="1:11">
      <c r="A32" s="642" t="s">
        <v>40</v>
      </c>
      <c r="B32" s="163"/>
      <c r="C32" s="163"/>
      <c r="D32" s="163"/>
      <c r="E32" s="164"/>
      <c r="F32" s="164"/>
      <c r="G32" s="164"/>
      <c r="H32" s="165"/>
      <c r="I32" s="166"/>
      <c r="J32" s="167"/>
      <c r="K32" s="632"/>
    </row>
    <row r="33" spans="1:11">
      <c r="A33" s="642"/>
      <c r="B33" s="163"/>
      <c r="C33" s="163"/>
      <c r="D33" s="163"/>
      <c r="E33" s="164"/>
      <c r="F33" s="164"/>
      <c r="G33" s="164"/>
      <c r="H33" s="165"/>
      <c r="I33" s="166"/>
      <c r="J33" s="167"/>
      <c r="K33" s="632"/>
    </row>
    <row r="34" spans="1:11">
      <c r="A34" s="642"/>
      <c r="B34" s="163"/>
      <c r="C34" s="163"/>
      <c r="D34" s="163"/>
      <c r="E34" s="164"/>
      <c r="F34" s="164"/>
      <c r="G34" s="164"/>
      <c r="H34" s="165"/>
      <c r="I34" s="166"/>
      <c r="J34" s="167"/>
      <c r="K34" s="632"/>
    </row>
    <row r="35" spans="1:11" ht="15">
      <c r="A35" s="639" t="s">
        <v>327</v>
      </c>
      <c r="B35" s="138"/>
      <c r="C35" s="138"/>
      <c r="D35" s="138"/>
      <c r="E35" s="168"/>
      <c r="F35" s="168"/>
      <c r="G35" s="168"/>
      <c r="H35" s="169"/>
      <c r="I35" s="139"/>
      <c r="J35" s="160"/>
      <c r="K35" s="632"/>
    </row>
    <row r="36" spans="1:11" ht="15">
      <c r="A36" s="631" t="s">
        <v>314</v>
      </c>
      <c r="C36" s="128" t="s">
        <v>25</v>
      </c>
      <c r="D36" s="130" t="s">
        <v>328</v>
      </c>
      <c r="E36" s="170"/>
      <c r="F36" s="171"/>
      <c r="G36" s="140"/>
      <c r="H36" s="155"/>
      <c r="I36" s="140"/>
      <c r="J36" s="147"/>
      <c r="K36" s="632"/>
    </row>
    <row r="37" spans="1:11" ht="15">
      <c r="A37" s="640"/>
      <c r="B37" s="130"/>
      <c r="C37" s="130" t="s">
        <v>25</v>
      </c>
      <c r="D37" s="130" t="s">
        <v>329</v>
      </c>
      <c r="E37" s="140"/>
      <c r="F37" s="155"/>
      <c r="G37" s="140"/>
      <c r="H37" s="155"/>
      <c r="I37" s="140"/>
      <c r="J37" s="147"/>
      <c r="K37" s="632"/>
    </row>
    <row r="38" spans="1:11">
      <c r="A38" s="640" t="s">
        <v>315</v>
      </c>
      <c r="B38" s="130"/>
      <c r="C38" s="130"/>
      <c r="D38" s="130"/>
      <c r="E38" s="140"/>
      <c r="F38" s="155"/>
      <c r="G38" s="140"/>
      <c r="H38" s="155"/>
      <c r="I38" s="140"/>
      <c r="J38" s="147"/>
      <c r="K38" s="632"/>
    </row>
    <row r="39" spans="1:11">
      <c r="A39" s="631" t="s">
        <v>316</v>
      </c>
      <c r="D39" s="130" t="s">
        <v>317</v>
      </c>
      <c r="E39" s="172"/>
      <c r="F39" s="173"/>
      <c r="G39" s="172"/>
      <c r="H39" s="173"/>
      <c r="I39" s="172"/>
      <c r="J39" s="147"/>
      <c r="K39" s="632"/>
    </row>
    <row r="40" spans="1:11">
      <c r="A40" s="640"/>
      <c r="B40" s="130"/>
      <c r="C40" s="130"/>
      <c r="D40" s="130" t="s">
        <v>318</v>
      </c>
      <c r="E40" s="172"/>
      <c r="F40" s="173"/>
      <c r="G40" s="172"/>
      <c r="H40" s="173"/>
      <c r="I40" s="172"/>
      <c r="J40" s="147"/>
      <c r="K40" s="632"/>
    </row>
    <row r="41" spans="1:11">
      <c r="A41" s="631" t="s">
        <v>319</v>
      </c>
      <c r="C41" s="128" t="s">
        <v>25</v>
      </c>
      <c r="D41" s="130" t="s">
        <v>317</v>
      </c>
      <c r="E41" s="172"/>
      <c r="F41" s="173"/>
      <c r="G41" s="172"/>
      <c r="H41" s="173"/>
      <c r="I41" s="172"/>
      <c r="J41" s="147"/>
      <c r="K41" s="632"/>
    </row>
    <row r="42" spans="1:11">
      <c r="A42" s="640"/>
      <c r="B42" s="130"/>
      <c r="C42" s="130" t="s">
        <v>25</v>
      </c>
      <c r="D42" s="130" t="s">
        <v>318</v>
      </c>
      <c r="E42" s="172"/>
      <c r="F42" s="173"/>
      <c r="G42" s="172"/>
      <c r="H42" s="173"/>
      <c r="I42" s="172"/>
      <c r="J42" s="147"/>
      <c r="K42" s="632"/>
    </row>
    <row r="43" spans="1:11">
      <c r="A43" s="640" t="s">
        <v>320</v>
      </c>
      <c r="B43" s="130"/>
      <c r="C43" s="130"/>
      <c r="D43" s="130"/>
      <c r="E43" s="172"/>
      <c r="F43" s="173"/>
      <c r="G43" s="172"/>
      <c r="H43" s="173"/>
      <c r="I43" s="172"/>
      <c r="J43" s="147"/>
      <c r="K43" s="632"/>
    </row>
    <row r="44" spans="1:11">
      <c r="A44" s="640" t="s">
        <v>321</v>
      </c>
      <c r="B44" s="130"/>
      <c r="C44" s="130"/>
      <c r="D44" s="130"/>
      <c r="E44" s="172"/>
      <c r="F44" s="173"/>
      <c r="G44" s="172"/>
      <c r="H44" s="173"/>
      <c r="I44" s="172"/>
      <c r="J44" s="147"/>
      <c r="K44" s="632"/>
    </row>
    <row r="45" spans="1:11">
      <c r="A45" s="640" t="s">
        <v>322</v>
      </c>
      <c r="B45" s="130"/>
      <c r="C45" s="130"/>
      <c r="D45" s="130"/>
      <c r="E45" s="174"/>
      <c r="F45" s="154"/>
      <c r="G45" s="140"/>
      <c r="H45" s="155"/>
      <c r="I45" s="140"/>
      <c r="J45" s="147"/>
      <c r="K45" s="632"/>
    </row>
    <row r="46" spans="1:11">
      <c r="A46" s="2035" t="s">
        <v>323</v>
      </c>
      <c r="B46" s="2036"/>
      <c r="C46" s="2036"/>
      <c r="D46" s="2037"/>
      <c r="E46" s="175"/>
      <c r="F46" s="175"/>
      <c r="G46" s="139"/>
      <c r="H46" s="175"/>
      <c r="I46" s="175"/>
      <c r="J46" s="175"/>
      <c r="K46" s="632"/>
    </row>
    <row r="47" spans="1:11">
      <c r="A47" s="631"/>
      <c r="G47" s="157"/>
      <c r="K47" s="632"/>
    </row>
    <row r="48" spans="1:11">
      <c r="A48" s="631"/>
      <c r="K48" s="632"/>
    </row>
    <row r="49" spans="1:11" ht="15">
      <c r="A49" s="631" t="s">
        <v>324</v>
      </c>
      <c r="C49" s="155"/>
      <c r="D49" s="128" t="s">
        <v>325</v>
      </c>
      <c r="G49" s="155" t="s">
        <v>25</v>
      </c>
      <c r="H49" s="128" t="s">
        <v>334</v>
      </c>
      <c r="K49" s="632"/>
    </row>
    <row r="50" spans="1:11">
      <c r="A50" s="631"/>
      <c r="K50" s="632"/>
    </row>
    <row r="51" spans="1:11">
      <c r="A51" s="631" t="s">
        <v>331</v>
      </c>
      <c r="C51" s="130"/>
      <c r="D51" s="128" t="s">
        <v>332</v>
      </c>
      <c r="E51" s="130"/>
      <c r="F51" s="128" t="s">
        <v>333</v>
      </c>
      <c r="K51" s="632"/>
    </row>
    <row r="52" spans="1:11">
      <c r="A52" s="631"/>
      <c r="K52" s="632"/>
    </row>
    <row r="53" spans="1:11">
      <c r="A53" s="631" t="s">
        <v>326</v>
      </c>
      <c r="B53" s="137"/>
      <c r="C53" s="137"/>
      <c r="D53" s="137"/>
      <c r="E53" s="137"/>
      <c r="F53" s="137"/>
      <c r="G53" s="137"/>
      <c r="H53" s="137"/>
      <c r="I53" s="137"/>
      <c r="J53" s="137"/>
      <c r="K53" s="638"/>
    </row>
    <row r="54" spans="1:11">
      <c r="A54" s="631"/>
      <c r="K54" s="632"/>
    </row>
    <row r="55" spans="1:11">
      <c r="A55" s="631"/>
      <c r="K55" s="632"/>
    </row>
    <row r="56" spans="1:11">
      <c r="A56" s="640"/>
      <c r="B56" s="130"/>
      <c r="C56" s="130"/>
      <c r="D56" s="130"/>
      <c r="E56" s="130"/>
      <c r="F56" s="130"/>
      <c r="G56" s="130"/>
      <c r="H56" s="130"/>
      <c r="I56" s="130"/>
      <c r="J56" s="130"/>
      <c r="K56" s="633"/>
    </row>
  </sheetData>
  <mergeCells count="6">
    <mergeCell ref="A46:D46"/>
    <mergeCell ref="A1:K5"/>
    <mergeCell ref="A16:B17"/>
    <mergeCell ref="C16:C17"/>
    <mergeCell ref="D16:D17"/>
    <mergeCell ref="E16:E17"/>
  </mergeCells>
  <phoneticPr fontId="21" type="noConversion"/>
  <printOptions horizontalCentered="1" verticalCentered="1" gridLinesSet="0"/>
  <pageMargins left="0.25" right="0.25" top="0.75" bottom="0.75" header="0.5" footer="0.5"/>
  <pageSetup orientation="portrait" horizontalDpi="4294967292" verticalDpi="300" r:id="rId1"/>
  <headerFooter alignWithMargins="0"/>
  <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8"/>
  <dimension ref="A1:AB418"/>
  <sheetViews>
    <sheetView workbookViewId="0">
      <selection activeCell="G3" sqref="G3"/>
    </sheetView>
  </sheetViews>
  <sheetFormatPr defaultColWidth="8.8984375" defaultRowHeight="12.75"/>
  <cols>
    <col min="1" max="1" width="14.83203125" customWidth="1"/>
    <col min="2" max="2" width="12.13671875" style="237" customWidth="1"/>
    <col min="3" max="3" width="11.32421875" style="237" customWidth="1"/>
    <col min="4" max="4" width="4.8515625" style="237" customWidth="1"/>
    <col min="5" max="5" width="32.09375" style="237" customWidth="1"/>
    <col min="6" max="7" width="14.29296875" style="237" customWidth="1"/>
    <col min="8" max="8" width="13.078125" customWidth="1"/>
    <col min="9" max="9" width="12.67578125" customWidth="1"/>
    <col min="10" max="10" width="11.59375" style="237" customWidth="1"/>
  </cols>
  <sheetData>
    <row r="1" spans="1:28" s="186" customFormat="1" ht="38.25" customHeight="1">
      <c r="A1" s="550"/>
      <c r="B1" s="551"/>
      <c r="C1" s="2052" t="s">
        <v>359</v>
      </c>
      <c r="D1" s="2052"/>
      <c r="E1" s="2052"/>
      <c r="F1" s="2052"/>
      <c r="G1" s="2052"/>
      <c r="H1" s="2052"/>
      <c r="I1" s="2052"/>
      <c r="J1" s="551"/>
      <c r="K1" s="238"/>
      <c r="L1" s="238"/>
      <c r="M1" s="238"/>
      <c r="N1" s="238"/>
      <c r="O1" s="238"/>
      <c r="P1" s="238"/>
      <c r="Q1" s="238"/>
      <c r="R1" s="238"/>
      <c r="S1" s="238"/>
      <c r="T1" s="238"/>
      <c r="U1" s="238"/>
      <c r="V1" s="238"/>
      <c r="W1" s="238"/>
      <c r="X1" s="238"/>
      <c r="Y1" s="238"/>
      <c r="Z1" s="238"/>
      <c r="AA1" s="238"/>
      <c r="AB1" s="238"/>
    </row>
    <row r="2" spans="1:28" ht="20.25">
      <c r="A2" s="429"/>
      <c r="B2" s="287"/>
      <c r="C2" s="287"/>
      <c r="D2" s="287"/>
      <c r="E2" s="287"/>
      <c r="F2" s="268" t="s">
        <v>360</v>
      </c>
      <c r="G2" s="416" t="str">
        <f>'DATA SHEET'!AF5</f>
        <v>Robyn Luft</v>
      </c>
      <c r="H2" s="298" t="s">
        <v>574</v>
      </c>
      <c r="I2" s="192" t="str">
        <f>'DATA SHEET'!AF6</f>
        <v>(403) 318-2327</v>
      </c>
      <c r="J2" s="287"/>
      <c r="K2" s="191"/>
      <c r="L2" s="191"/>
      <c r="M2" s="191"/>
      <c r="N2" s="191"/>
      <c r="O2" s="191"/>
      <c r="P2" s="191"/>
      <c r="Q2" s="191"/>
      <c r="R2" s="191"/>
      <c r="S2" s="191"/>
      <c r="T2" s="191"/>
      <c r="U2" s="191"/>
      <c r="V2" s="191"/>
      <c r="W2" s="191"/>
      <c r="X2" s="191"/>
      <c r="Y2" s="191"/>
      <c r="Z2" s="191"/>
      <c r="AA2" s="191"/>
      <c r="AB2" s="191"/>
    </row>
    <row r="3" spans="1:28">
      <c r="A3" s="1887" t="s">
        <v>245</v>
      </c>
      <c r="B3" s="1887"/>
      <c r="C3" s="2053"/>
      <c r="D3" s="2053"/>
      <c r="E3" s="187"/>
      <c r="F3" s="223"/>
      <c r="G3" s="275" t="s">
        <v>362</v>
      </c>
      <c r="H3" s="418"/>
      <c r="I3" s="189" t="s">
        <v>363</v>
      </c>
      <c r="J3" s="190"/>
      <c r="K3" s="191"/>
      <c r="L3" s="191"/>
      <c r="M3" s="191"/>
      <c r="N3" s="191"/>
      <c r="O3" s="191"/>
      <c r="P3" s="191"/>
      <c r="Q3" s="191"/>
      <c r="R3" s="191"/>
      <c r="S3" s="191"/>
      <c r="T3" s="191"/>
      <c r="U3" s="191"/>
      <c r="V3" s="191"/>
      <c r="W3" s="191"/>
      <c r="X3" s="191"/>
      <c r="Y3" s="191"/>
      <c r="Z3" s="191"/>
      <c r="AA3" s="191"/>
      <c r="AB3" s="191"/>
    </row>
    <row r="4" spans="1:28">
      <c r="A4" s="1887" t="s">
        <v>361</v>
      </c>
      <c r="B4" s="1887"/>
      <c r="C4" s="1923">
        <f>'DATA SHEET'!BP5</f>
        <v>0</v>
      </c>
      <c r="D4" s="1923"/>
      <c r="E4" s="1923"/>
      <c r="F4" s="223"/>
      <c r="G4" s="275" t="s">
        <v>387</v>
      </c>
      <c r="H4" s="418">
        <f>'DATA SHEET'!H24</f>
        <v>5.05</v>
      </c>
      <c r="I4" s="189" t="s">
        <v>363</v>
      </c>
      <c r="J4" s="190"/>
      <c r="K4" s="191"/>
      <c r="L4" s="191"/>
      <c r="M4" s="191"/>
      <c r="N4" s="191"/>
      <c r="O4" s="191"/>
      <c r="P4" s="191"/>
      <c r="Q4" s="191"/>
      <c r="R4" s="191"/>
      <c r="S4" s="191"/>
      <c r="T4" s="191"/>
      <c r="U4" s="191"/>
      <c r="V4" s="191"/>
      <c r="W4" s="191"/>
      <c r="X4" s="191"/>
      <c r="Y4" s="191"/>
      <c r="Z4" s="191"/>
      <c r="AA4" s="191"/>
      <c r="AB4" s="191"/>
    </row>
    <row r="5" spans="1:28">
      <c r="A5" s="1887" t="s">
        <v>330</v>
      </c>
      <c r="B5" s="1887"/>
      <c r="C5" s="1922">
        <f>'DATA SHEET'!BP14</f>
        <v>0</v>
      </c>
      <c r="D5" s="1922"/>
      <c r="E5" s="190"/>
      <c r="F5" s="223"/>
      <c r="G5" s="275" t="s">
        <v>413</v>
      </c>
      <c r="H5" s="418">
        <f>'DATA SHEET'!H23</f>
        <v>5.05</v>
      </c>
      <c r="I5" s="189"/>
      <c r="J5" s="190"/>
      <c r="K5" s="191"/>
      <c r="L5" s="191"/>
      <c r="M5" s="191"/>
      <c r="N5" s="191"/>
      <c r="O5" s="191"/>
      <c r="P5" s="191"/>
      <c r="Q5" s="191"/>
      <c r="R5" s="191"/>
      <c r="S5" s="191"/>
      <c r="T5" s="191"/>
      <c r="U5" s="191"/>
      <c r="V5" s="191"/>
      <c r="W5" s="191"/>
      <c r="X5" s="191"/>
      <c r="Y5" s="191"/>
      <c r="Z5" s="191"/>
      <c r="AA5" s="191"/>
      <c r="AB5" s="191"/>
    </row>
    <row r="6" spans="1:28">
      <c r="A6" s="242"/>
      <c r="B6" s="239"/>
      <c r="C6" s="192"/>
      <c r="D6" s="271"/>
      <c r="E6" s="272"/>
      <c r="G6" s="276"/>
      <c r="H6" s="192"/>
      <c r="I6" s="189"/>
      <c r="J6" s="190"/>
      <c r="K6" s="191"/>
      <c r="L6" s="191"/>
      <c r="M6" s="191"/>
      <c r="N6" s="191"/>
      <c r="O6" s="191"/>
      <c r="P6" s="191"/>
      <c r="Q6" s="191"/>
      <c r="R6" s="191"/>
      <c r="S6" s="191"/>
      <c r="T6" s="191"/>
      <c r="U6" s="191"/>
      <c r="V6" s="191"/>
      <c r="W6" s="191"/>
      <c r="X6" s="191"/>
      <c r="Y6" s="191"/>
      <c r="Z6" s="191"/>
      <c r="AA6" s="191"/>
      <c r="AB6" s="191"/>
    </row>
    <row r="7" spans="1:28">
      <c r="A7" s="242"/>
      <c r="B7" s="276"/>
      <c r="C7" s="192"/>
      <c r="D7" s="271"/>
      <c r="E7" s="272"/>
      <c r="F7" s="188"/>
      <c r="G7" s="275"/>
      <c r="H7" s="192"/>
      <c r="I7" s="189"/>
      <c r="J7" s="190"/>
      <c r="K7" s="191"/>
      <c r="L7" s="191"/>
      <c r="M7" s="191"/>
      <c r="N7" s="191"/>
      <c r="O7" s="191"/>
      <c r="P7" s="191"/>
      <c r="Q7" s="191"/>
      <c r="R7" s="191"/>
      <c r="S7" s="191"/>
      <c r="T7" s="191"/>
      <c r="U7" s="191"/>
      <c r="V7" s="191"/>
      <c r="W7" s="191"/>
      <c r="X7" s="191"/>
      <c r="Y7" s="191"/>
      <c r="Z7" s="191"/>
      <c r="AA7" s="191"/>
      <c r="AB7" s="191"/>
    </row>
    <row r="8" spans="1:28">
      <c r="A8" s="242"/>
      <c r="B8" s="276"/>
      <c r="C8" s="192"/>
      <c r="D8" s="271"/>
      <c r="E8" s="272"/>
      <c r="F8" s="270"/>
      <c r="G8" s="270"/>
      <c r="H8" s="270"/>
      <c r="I8" s="191"/>
      <c r="J8" s="223"/>
      <c r="K8" s="191"/>
      <c r="L8" s="191"/>
      <c r="M8" s="191"/>
      <c r="N8" s="191"/>
      <c r="O8" s="191"/>
      <c r="P8" s="191"/>
      <c r="Q8" s="191"/>
      <c r="R8" s="191"/>
      <c r="S8" s="191"/>
      <c r="T8" s="191"/>
      <c r="U8" s="191"/>
      <c r="V8" s="191"/>
      <c r="W8" s="191"/>
      <c r="X8" s="191"/>
      <c r="Y8" s="191"/>
      <c r="Z8" s="191"/>
      <c r="AA8" s="191"/>
      <c r="AB8" s="191"/>
    </row>
    <row r="9" spans="1:28">
      <c r="A9" s="242"/>
      <c r="B9" s="276" t="s">
        <v>434</v>
      </c>
      <c r="C9" s="418">
        <v>120</v>
      </c>
      <c r="D9" s="271"/>
      <c r="E9" s="299" t="s">
        <v>435</v>
      </c>
      <c r="F9" s="419"/>
      <c r="G9" s="275" t="s">
        <v>437</v>
      </c>
      <c r="H9" s="419"/>
      <c r="I9" s="241" t="s">
        <v>438</v>
      </c>
      <c r="J9" s="223"/>
      <c r="K9" s="191"/>
      <c r="L9" s="191"/>
      <c r="M9" s="191"/>
      <c r="N9" s="191"/>
      <c r="O9" s="191"/>
      <c r="P9" s="191"/>
      <c r="Q9" s="191"/>
      <c r="R9" s="191"/>
      <c r="S9" s="191"/>
      <c r="T9" s="191"/>
      <c r="U9" s="191"/>
      <c r="V9" s="191"/>
      <c r="W9" s="191"/>
      <c r="X9" s="191"/>
      <c r="Y9" s="191"/>
      <c r="Z9" s="191"/>
      <c r="AA9" s="191"/>
      <c r="AB9" s="191"/>
    </row>
    <row r="10" spans="1:28">
      <c r="A10" s="242"/>
      <c r="B10" s="276" t="s">
        <v>430</v>
      </c>
      <c r="C10" s="418">
        <v>125</v>
      </c>
      <c r="D10" s="271"/>
      <c r="E10" s="299" t="s">
        <v>443</v>
      </c>
      <c r="F10" s="419"/>
      <c r="G10" s="275" t="s">
        <v>14</v>
      </c>
      <c r="H10" s="419"/>
      <c r="I10" s="241"/>
      <c r="J10" s="278"/>
      <c r="K10" s="191"/>
      <c r="L10" s="191"/>
      <c r="M10" s="239"/>
      <c r="N10" s="240"/>
      <c r="O10" s="241"/>
      <c r="P10" s="191"/>
      <c r="Q10" s="191"/>
      <c r="R10" s="191"/>
      <c r="S10" s="191"/>
      <c r="T10" s="191"/>
      <c r="U10" s="191"/>
      <c r="V10" s="191"/>
      <c r="W10" s="191"/>
      <c r="X10" s="191"/>
      <c r="Y10" s="191"/>
      <c r="Z10" s="191"/>
      <c r="AA10" s="191"/>
      <c r="AB10" s="191"/>
    </row>
    <row r="11" spans="1:28">
      <c r="A11" s="242"/>
      <c r="B11" s="275" t="s">
        <v>414</v>
      </c>
      <c r="C11" s="418">
        <v>3</v>
      </c>
      <c r="D11" s="241"/>
      <c r="E11" s="299" t="s">
        <v>436</v>
      </c>
      <c r="F11" s="419"/>
      <c r="G11" s="275" t="s">
        <v>15</v>
      </c>
      <c r="H11" s="419"/>
      <c r="I11" s="241" t="s">
        <v>21</v>
      </c>
      <c r="J11" s="278"/>
      <c r="K11" s="191"/>
      <c r="L11" s="191"/>
      <c r="M11" s="239"/>
      <c r="N11" s="240"/>
      <c r="O11" s="241"/>
      <c r="P11" s="191"/>
      <c r="Q11" s="191"/>
      <c r="R11" s="191"/>
      <c r="S11" s="191"/>
      <c r="T11" s="191"/>
      <c r="U11" s="191"/>
      <c r="V11" s="191"/>
      <c r="W11" s="191"/>
      <c r="X11" s="191"/>
      <c r="Y11" s="191"/>
      <c r="Z11" s="191"/>
      <c r="AA11" s="191"/>
      <c r="AB11" s="191"/>
    </row>
    <row r="12" spans="1:28" ht="15">
      <c r="A12" s="275"/>
      <c r="B12" s="275" t="s">
        <v>442</v>
      </c>
      <c r="C12" s="420">
        <v>1.2416E-2</v>
      </c>
      <c r="D12" s="241" t="s">
        <v>429</v>
      </c>
      <c r="E12" s="276"/>
      <c r="F12" s="269"/>
      <c r="G12" s="275" t="s">
        <v>168</v>
      </c>
      <c r="H12" s="419"/>
      <c r="I12" s="241" t="s">
        <v>21</v>
      </c>
      <c r="J12" s="278"/>
      <c r="K12" s="191"/>
      <c r="L12" s="191"/>
      <c r="M12" s="239"/>
      <c r="N12" s="240"/>
      <c r="O12" s="241"/>
      <c r="P12" s="191"/>
      <c r="Q12" s="191"/>
      <c r="R12" s="191"/>
      <c r="S12" s="191"/>
      <c r="T12" s="191"/>
      <c r="U12" s="191"/>
      <c r="V12" s="191"/>
      <c r="W12" s="191"/>
      <c r="X12" s="191"/>
      <c r="Y12" s="191"/>
      <c r="Z12" s="191"/>
      <c r="AA12" s="191"/>
      <c r="AB12" s="191"/>
    </row>
    <row r="13" spans="1:28">
      <c r="A13" s="189" t="s">
        <v>439</v>
      </c>
      <c r="B13" s="231"/>
      <c r="C13" s="231"/>
      <c r="D13" s="231"/>
      <c r="E13" s="231"/>
      <c r="F13" s="231"/>
      <c r="G13" s="275" t="s">
        <v>16</v>
      </c>
      <c r="H13" s="419"/>
      <c r="I13" s="241" t="s">
        <v>161</v>
      </c>
      <c r="J13" s="278"/>
      <c r="K13" s="191"/>
      <c r="L13" s="191"/>
      <c r="M13" s="239"/>
      <c r="N13" s="281"/>
      <c r="O13" s="282"/>
      <c r="P13" s="281"/>
      <c r="Q13" s="191"/>
      <c r="R13" s="191"/>
      <c r="S13" s="191"/>
      <c r="T13" s="191"/>
      <c r="U13" s="191"/>
      <c r="V13" s="191"/>
      <c r="W13" s="191"/>
      <c r="X13" s="191"/>
      <c r="Y13" s="191"/>
      <c r="Z13" s="191"/>
      <c r="AA13" s="191"/>
      <c r="AB13" s="191"/>
    </row>
    <row r="14" spans="1:28">
      <c r="A14" s="2054"/>
      <c r="B14" s="2055"/>
      <c r="C14" s="2055"/>
      <c r="D14" s="2055"/>
      <c r="E14" s="2055"/>
      <c r="F14" s="2056"/>
      <c r="G14" s="275" t="s">
        <v>17</v>
      </c>
      <c r="H14" s="419"/>
      <c r="I14" s="241"/>
      <c r="J14" s="278"/>
      <c r="K14" s="191"/>
      <c r="L14" s="191"/>
      <c r="M14" s="239"/>
      <c r="N14" s="281"/>
      <c r="O14" s="282"/>
      <c r="P14" s="281"/>
      <c r="Q14" s="191"/>
      <c r="R14" s="191"/>
      <c r="S14" s="191"/>
      <c r="T14" s="191"/>
      <c r="U14" s="191"/>
      <c r="V14" s="191"/>
      <c r="W14" s="191"/>
      <c r="X14" s="191"/>
      <c r="Y14" s="191"/>
      <c r="Z14" s="191"/>
      <c r="AA14" s="191"/>
      <c r="AB14" s="191"/>
    </row>
    <row r="15" spans="1:28">
      <c r="A15" s="2057"/>
      <c r="B15" s="1678"/>
      <c r="C15" s="1678"/>
      <c r="D15" s="1678"/>
      <c r="E15" s="1678"/>
      <c r="F15" s="2058"/>
      <c r="G15" s="275" t="s">
        <v>10</v>
      </c>
      <c r="H15" s="419"/>
      <c r="I15" s="241"/>
      <c r="J15" s="280"/>
      <c r="K15" s="191"/>
      <c r="L15" s="191"/>
      <c r="M15" s="239"/>
      <c r="N15" s="281"/>
      <c r="O15" s="282"/>
      <c r="P15" s="281"/>
      <c r="Q15" s="191"/>
      <c r="R15" s="191"/>
      <c r="S15" s="191"/>
      <c r="T15" s="191"/>
      <c r="U15" s="191"/>
      <c r="V15" s="191"/>
      <c r="W15" s="191"/>
      <c r="X15" s="191"/>
      <c r="Y15" s="191"/>
      <c r="Z15" s="191"/>
      <c r="AA15" s="191"/>
      <c r="AB15" s="191"/>
    </row>
    <row r="16" spans="1:28">
      <c r="A16" s="2057"/>
      <c r="B16" s="1678"/>
      <c r="C16" s="1678"/>
      <c r="D16" s="1678"/>
      <c r="E16" s="1678"/>
      <c r="F16" s="2058"/>
      <c r="G16" s="275" t="s">
        <v>18</v>
      </c>
      <c r="H16" s="419"/>
      <c r="I16" s="241"/>
      <c r="J16" s="278"/>
      <c r="K16" s="191"/>
      <c r="L16" s="191"/>
      <c r="M16" s="239"/>
      <c r="N16" s="281"/>
      <c r="O16" s="282"/>
      <c r="P16" s="281"/>
      <c r="Q16" s="191"/>
      <c r="R16" s="191"/>
      <c r="S16" s="191"/>
      <c r="T16" s="191"/>
      <c r="U16" s="191"/>
      <c r="V16" s="191"/>
      <c r="W16" s="191"/>
      <c r="X16" s="191"/>
      <c r="Y16" s="191"/>
      <c r="Z16" s="191"/>
      <c r="AA16" s="191"/>
      <c r="AB16" s="191"/>
    </row>
    <row r="17" spans="1:28">
      <c r="A17" s="2057"/>
      <c r="B17" s="1678"/>
      <c r="C17" s="1678"/>
      <c r="D17" s="1678"/>
      <c r="E17" s="1678"/>
      <c r="F17" s="2058"/>
      <c r="G17" s="275" t="s">
        <v>19</v>
      </c>
      <c r="H17" s="419"/>
      <c r="I17" s="241"/>
      <c r="J17" s="278"/>
      <c r="K17" s="191"/>
      <c r="L17" s="191"/>
      <c r="M17" s="239"/>
      <c r="N17" s="281"/>
      <c r="O17" s="282"/>
      <c r="P17" s="281"/>
      <c r="Q17" s="191"/>
      <c r="R17" s="191"/>
      <c r="S17" s="191"/>
      <c r="T17" s="191"/>
      <c r="U17" s="191"/>
      <c r="V17" s="191"/>
      <c r="W17" s="191"/>
      <c r="X17" s="191"/>
      <c r="Y17" s="191"/>
      <c r="Z17" s="191"/>
      <c r="AA17" s="191"/>
      <c r="AB17" s="191"/>
    </row>
    <row r="18" spans="1:28">
      <c r="A18" s="2057"/>
      <c r="B18" s="1678"/>
      <c r="C18" s="1678"/>
      <c r="D18" s="1678"/>
      <c r="E18" s="1678"/>
      <c r="F18" s="2058"/>
      <c r="G18" s="275" t="s">
        <v>433</v>
      </c>
      <c r="H18" s="418"/>
      <c r="I18" s="241" t="s">
        <v>160</v>
      </c>
      <c r="J18" s="278"/>
      <c r="K18" s="191"/>
      <c r="L18" s="191"/>
      <c r="M18" s="239"/>
      <c r="N18" s="281"/>
      <c r="O18" s="282"/>
      <c r="P18" s="281"/>
      <c r="Q18" s="191"/>
      <c r="R18" s="191"/>
      <c r="S18" s="191"/>
      <c r="T18" s="191"/>
      <c r="U18" s="191"/>
      <c r="V18" s="191"/>
      <c r="W18" s="191"/>
      <c r="X18" s="191"/>
      <c r="Y18" s="191"/>
      <c r="Z18" s="191"/>
      <c r="AA18" s="191"/>
      <c r="AB18" s="191"/>
    </row>
    <row r="19" spans="1:28" ht="12.75" customHeight="1">
      <c r="A19" s="2059"/>
      <c r="B19" s="2060"/>
      <c r="C19" s="2060"/>
      <c r="D19" s="2060"/>
      <c r="E19" s="2060"/>
      <c r="F19" s="2061"/>
      <c r="G19" s="275" t="s">
        <v>159</v>
      </c>
      <c r="H19" s="418"/>
      <c r="I19" s="241" t="s">
        <v>160</v>
      </c>
      <c r="J19" s="223"/>
      <c r="K19" s="191"/>
      <c r="L19" s="191"/>
      <c r="M19" s="239"/>
      <c r="N19" s="281"/>
      <c r="O19" s="282"/>
      <c r="P19" s="281"/>
      <c r="Q19" s="191"/>
      <c r="R19" s="191"/>
      <c r="S19" s="191"/>
      <c r="T19" s="191"/>
      <c r="U19" s="191"/>
      <c r="V19" s="191"/>
      <c r="W19" s="191"/>
      <c r="X19" s="191"/>
      <c r="Y19" s="191"/>
      <c r="Z19" s="191"/>
      <c r="AA19" s="191"/>
      <c r="AB19" s="191"/>
    </row>
    <row r="20" spans="1:28" ht="15.75" customHeight="1">
      <c r="A20" s="242" t="s">
        <v>415</v>
      </c>
      <c r="B20" s="281"/>
      <c r="C20" s="282"/>
      <c r="D20" s="283"/>
      <c r="E20" s="242"/>
      <c r="F20" s="242"/>
      <c r="G20" s="242"/>
      <c r="H20" s="242"/>
      <c r="I20" s="242"/>
      <c r="J20" s="242"/>
      <c r="K20" s="191"/>
      <c r="L20" s="191"/>
      <c r="M20" s="239"/>
      <c r="N20" s="281"/>
      <c r="O20" s="282"/>
      <c r="P20" s="281"/>
      <c r="Q20" s="191"/>
      <c r="R20" s="191"/>
      <c r="S20" s="191"/>
      <c r="T20" s="191"/>
      <c r="U20" s="191"/>
      <c r="V20" s="191"/>
      <c r="W20" s="191"/>
      <c r="X20" s="191"/>
      <c r="Y20" s="191"/>
      <c r="Z20" s="191"/>
      <c r="AA20" s="191"/>
      <c r="AB20" s="191"/>
    </row>
    <row r="21" spans="1:28" ht="15.75" customHeight="1">
      <c r="A21" s="287" t="s">
        <v>37</v>
      </c>
      <c r="B21" s="2062" t="s">
        <v>38</v>
      </c>
      <c r="C21" s="2062"/>
      <c r="D21" s="2062" t="s">
        <v>39</v>
      </c>
      <c r="E21" s="2062"/>
      <c r="F21" s="287" t="s">
        <v>416</v>
      </c>
      <c r="G21" s="278" t="s">
        <v>417</v>
      </c>
      <c r="H21" s="2062" t="s">
        <v>40</v>
      </c>
      <c r="I21" s="2062"/>
      <c r="J21" s="2062"/>
      <c r="K21" s="191"/>
      <c r="L21" s="191"/>
      <c r="M21" s="239"/>
      <c r="N21" s="281"/>
      <c r="O21" s="284"/>
      <c r="P21" s="281"/>
      <c r="Q21" s="191"/>
      <c r="R21" s="191"/>
      <c r="S21" s="191"/>
      <c r="T21" s="191"/>
      <c r="U21" s="191"/>
      <c r="V21" s="191"/>
      <c r="W21" s="191"/>
      <c r="X21" s="191"/>
      <c r="Y21" s="191"/>
      <c r="Z21" s="191"/>
      <c r="AA21" s="191"/>
      <c r="AB21" s="191"/>
    </row>
    <row r="22" spans="1:28" ht="15.75" customHeight="1">
      <c r="A22" s="273">
        <v>1</v>
      </c>
      <c r="B22" s="1900" t="str">
        <f>'DATA SHEET'!H56</f>
        <v>Magnum</v>
      </c>
      <c r="C22" s="1900"/>
      <c r="D22" s="1900"/>
      <c r="E22" s="1900"/>
      <c r="F22" s="273"/>
      <c r="G22" s="274"/>
      <c r="H22" s="1900"/>
      <c r="I22" s="1900"/>
      <c r="J22" s="1900"/>
      <c r="K22" s="191"/>
      <c r="L22" s="191"/>
      <c r="M22" s="239"/>
      <c r="N22" s="281"/>
      <c r="O22" s="282"/>
      <c r="P22" s="281"/>
      <c r="Q22" s="191"/>
      <c r="R22" s="191"/>
      <c r="S22" s="191"/>
      <c r="T22" s="191"/>
      <c r="U22" s="191"/>
      <c r="V22" s="191"/>
      <c r="W22" s="191"/>
      <c r="X22" s="191"/>
      <c r="Y22" s="191"/>
      <c r="Z22" s="191"/>
      <c r="AA22" s="191"/>
      <c r="AB22" s="191"/>
    </row>
    <row r="23" spans="1:28">
      <c r="A23" s="273">
        <v>2</v>
      </c>
      <c r="B23" s="1900"/>
      <c r="C23" s="1900"/>
      <c r="D23" s="1900"/>
      <c r="E23" s="1900"/>
      <c r="F23" s="273"/>
      <c r="G23" s="274"/>
      <c r="H23" s="1900"/>
      <c r="I23" s="1900"/>
      <c r="J23" s="1900"/>
      <c r="K23" s="191"/>
      <c r="L23" s="191"/>
      <c r="M23" s="239"/>
      <c r="N23" s="240"/>
      <c r="O23" s="241"/>
      <c r="P23" s="191"/>
      <c r="Q23" s="191"/>
      <c r="R23" s="191"/>
      <c r="S23" s="191"/>
      <c r="T23" s="191"/>
      <c r="U23" s="191"/>
      <c r="V23" s="191"/>
      <c r="W23" s="191"/>
      <c r="X23" s="191"/>
      <c r="Y23" s="191"/>
      <c r="Z23" s="191"/>
      <c r="AA23" s="191"/>
      <c r="AB23" s="191"/>
    </row>
    <row r="24" spans="1:28">
      <c r="A24" s="273">
        <v>3</v>
      </c>
      <c r="B24" s="1900"/>
      <c r="C24" s="1900"/>
      <c r="D24" s="1900"/>
      <c r="E24" s="1900"/>
      <c r="F24" s="273"/>
      <c r="G24" s="274"/>
      <c r="H24" s="1900"/>
      <c r="I24" s="1900"/>
      <c r="J24" s="1900"/>
      <c r="K24" s="191"/>
      <c r="L24" s="191"/>
      <c r="M24" s="239"/>
      <c r="N24" s="240"/>
      <c r="O24" s="241"/>
      <c r="P24" s="191"/>
      <c r="Q24" s="191"/>
      <c r="R24" s="191"/>
      <c r="S24" s="191"/>
      <c r="T24" s="191"/>
      <c r="U24" s="191"/>
      <c r="V24" s="191"/>
      <c r="W24" s="191"/>
      <c r="X24" s="191"/>
      <c r="Y24" s="191"/>
      <c r="Z24" s="191"/>
      <c r="AA24" s="191"/>
      <c r="AB24" s="191"/>
    </row>
    <row r="25" spans="1:28" ht="12.75" customHeight="1">
      <c r="A25" s="287" t="s">
        <v>37</v>
      </c>
      <c r="B25" s="1469" t="s">
        <v>418</v>
      </c>
      <c r="C25" s="1469"/>
      <c r="D25" s="1469" t="s">
        <v>419</v>
      </c>
      <c r="E25" s="1469"/>
      <c r="F25" s="287" t="s">
        <v>420</v>
      </c>
      <c r="G25" s="278" t="s">
        <v>45</v>
      </c>
      <c r="H25" s="1469" t="s">
        <v>421</v>
      </c>
      <c r="I25" s="1469"/>
      <c r="J25" s="1469"/>
      <c r="K25" s="191"/>
      <c r="L25" s="191"/>
      <c r="M25" s="239"/>
      <c r="N25" s="240"/>
      <c r="O25" s="241"/>
      <c r="P25" s="191"/>
      <c r="Q25" s="191"/>
      <c r="R25" s="191"/>
      <c r="S25" s="191"/>
      <c r="T25" s="191"/>
      <c r="U25" s="191"/>
      <c r="V25" s="191"/>
      <c r="W25" s="191"/>
      <c r="X25" s="191"/>
      <c r="Y25" s="191"/>
      <c r="Z25" s="191"/>
      <c r="AA25" s="191"/>
      <c r="AB25" s="191"/>
    </row>
    <row r="26" spans="1:28" ht="15.75" customHeight="1">
      <c r="A26" s="273">
        <f>A22</f>
        <v>1</v>
      </c>
      <c r="B26" s="1900"/>
      <c r="C26" s="1900"/>
      <c r="D26" s="1900"/>
      <c r="E26" s="1900"/>
      <c r="F26" s="273"/>
      <c r="G26" s="274"/>
      <c r="H26" s="1900"/>
      <c r="I26" s="1900"/>
      <c r="J26" s="1900"/>
      <c r="K26" s="191"/>
      <c r="L26" s="191"/>
      <c r="M26" s="239"/>
      <c r="N26" s="240"/>
      <c r="O26" s="241"/>
      <c r="P26" s="191"/>
      <c r="Q26" s="191"/>
      <c r="R26" s="191"/>
      <c r="S26" s="191"/>
      <c r="T26" s="191"/>
      <c r="U26" s="191"/>
      <c r="V26" s="191"/>
      <c r="W26" s="191"/>
      <c r="X26" s="191"/>
      <c r="Y26" s="191"/>
      <c r="Z26" s="191"/>
      <c r="AA26" s="191"/>
      <c r="AB26" s="191"/>
    </row>
    <row r="27" spans="1:28" ht="15.75" customHeight="1">
      <c r="A27" s="273">
        <f>A23</f>
        <v>2</v>
      </c>
      <c r="B27" s="1900"/>
      <c r="C27" s="1900"/>
      <c r="D27" s="1900"/>
      <c r="E27" s="1900"/>
      <c r="F27" s="273"/>
      <c r="G27" s="274"/>
      <c r="H27" s="1900"/>
      <c r="I27" s="1900"/>
      <c r="J27" s="1900"/>
      <c r="K27" s="191"/>
      <c r="L27" s="191"/>
      <c r="M27" s="239"/>
      <c r="N27" s="240"/>
      <c r="O27" s="279"/>
      <c r="P27" s="279"/>
      <c r="Q27" s="191"/>
      <c r="R27" s="191"/>
      <c r="S27" s="191"/>
      <c r="T27" s="191"/>
      <c r="U27" s="191"/>
      <c r="V27" s="191"/>
      <c r="W27" s="191"/>
      <c r="X27" s="191"/>
      <c r="Y27" s="191"/>
      <c r="Z27" s="191"/>
      <c r="AA27" s="191"/>
      <c r="AB27" s="191"/>
    </row>
    <row r="28" spans="1:28" ht="15.75" customHeight="1">
      <c r="A28" s="273">
        <f>A24</f>
        <v>3</v>
      </c>
      <c r="B28" s="1900"/>
      <c r="C28" s="1900"/>
      <c r="D28" s="1900"/>
      <c r="E28" s="1900"/>
      <c r="F28" s="273"/>
      <c r="G28" s="274"/>
      <c r="H28" s="1900"/>
      <c r="I28" s="1900"/>
      <c r="J28" s="1900"/>
      <c r="K28" s="191"/>
      <c r="L28" s="191"/>
      <c r="M28" s="239"/>
      <c r="N28" s="240"/>
      <c r="O28" s="276"/>
      <c r="P28" s="277"/>
      <c r="Q28" s="191"/>
      <c r="R28" s="191"/>
      <c r="S28" s="191"/>
      <c r="T28" s="191"/>
      <c r="U28" s="191"/>
      <c r="V28" s="191"/>
      <c r="W28" s="191"/>
      <c r="X28" s="191"/>
      <c r="Y28" s="191"/>
      <c r="Z28" s="191"/>
      <c r="AA28" s="191"/>
      <c r="AB28" s="191"/>
    </row>
    <row r="29" spans="1:28" ht="15.75" customHeight="1">
      <c r="A29" s="189" t="s">
        <v>422</v>
      </c>
      <c r="B29" s="242"/>
      <c r="C29" s="242"/>
      <c r="D29" s="2063"/>
      <c r="E29" s="2063"/>
      <c r="F29" s="243"/>
      <c r="G29" s="241"/>
      <c r="H29" s="231"/>
      <c r="I29" s="278"/>
      <c r="J29" s="287"/>
      <c r="K29" s="191"/>
      <c r="L29" s="191"/>
      <c r="M29" s="239"/>
      <c r="N29" s="240"/>
      <c r="O29" s="276"/>
      <c r="P29" s="277"/>
      <c r="Q29" s="191"/>
      <c r="R29" s="191"/>
      <c r="S29" s="191"/>
      <c r="T29" s="191"/>
      <c r="U29" s="191"/>
      <c r="V29" s="191"/>
      <c r="W29" s="191"/>
      <c r="X29" s="191"/>
      <c r="Y29" s="191"/>
      <c r="Z29" s="191"/>
      <c r="AA29" s="191"/>
      <c r="AB29" s="191"/>
    </row>
    <row r="30" spans="1:28" ht="15.75" customHeight="1">
      <c r="A30" s="231"/>
      <c r="B30" s="275" t="s">
        <v>423</v>
      </c>
      <c r="C30" s="418"/>
      <c r="D30" s="2064" t="s">
        <v>425</v>
      </c>
      <c r="E30" s="2064"/>
      <c r="F30" s="418"/>
      <c r="G30" s="241"/>
      <c r="H30" s="231"/>
      <c r="I30" s="278" t="s">
        <v>42</v>
      </c>
      <c r="J30" s="287" t="s">
        <v>12</v>
      </c>
      <c r="K30" s="191"/>
      <c r="L30" s="191"/>
      <c r="M30" s="239"/>
      <c r="N30" s="240"/>
      <c r="O30" s="276"/>
      <c r="P30" s="277"/>
      <c r="Q30" s="191"/>
      <c r="R30" s="191"/>
      <c r="S30" s="191"/>
      <c r="T30" s="191"/>
      <c r="U30" s="191"/>
      <c r="V30" s="191"/>
      <c r="W30" s="191"/>
      <c r="X30" s="191"/>
      <c r="Y30" s="191"/>
      <c r="Z30" s="191"/>
      <c r="AA30" s="191"/>
      <c r="AB30" s="191"/>
    </row>
    <row r="31" spans="1:28">
      <c r="A31" s="231"/>
      <c r="B31" s="275" t="s">
        <v>424</v>
      </c>
      <c r="C31" s="418"/>
      <c r="D31" s="2064" t="s">
        <v>426</v>
      </c>
      <c r="E31" s="2064"/>
      <c r="F31" s="418"/>
      <c r="G31" s="241"/>
      <c r="H31" s="276" t="s">
        <v>431</v>
      </c>
      <c r="I31" s="421">
        <v>0.3</v>
      </c>
      <c r="J31" s="422" t="s">
        <v>440</v>
      </c>
      <c r="K31" s="191"/>
      <c r="L31" s="191"/>
      <c r="M31" s="239"/>
      <c r="N31" s="240"/>
      <c r="O31" s="241"/>
      <c r="P31" s="191"/>
      <c r="Q31" s="191"/>
      <c r="R31" s="191"/>
      <c r="S31" s="191"/>
      <c r="T31" s="191"/>
      <c r="U31" s="191"/>
      <c r="V31" s="191"/>
      <c r="W31" s="191"/>
      <c r="X31" s="191"/>
      <c r="Y31" s="191"/>
      <c r="Z31" s="191"/>
      <c r="AA31" s="191"/>
      <c r="AB31" s="191"/>
    </row>
    <row r="32" spans="1:28">
      <c r="A32" s="231"/>
      <c r="B32" s="275" t="s">
        <v>428</v>
      </c>
      <c r="C32" s="419"/>
      <c r="D32" s="2064" t="s">
        <v>427</v>
      </c>
      <c r="E32" s="2064"/>
      <c r="F32" s="419"/>
      <c r="G32" s="241"/>
      <c r="H32" s="276" t="s">
        <v>432</v>
      </c>
      <c r="I32" s="421">
        <v>0.4</v>
      </c>
      <c r="J32" s="422"/>
      <c r="K32" s="191"/>
      <c r="L32" s="191"/>
      <c r="M32" s="239"/>
      <c r="N32" s="240"/>
      <c r="O32" s="241"/>
      <c r="P32" s="191"/>
      <c r="Q32" s="191"/>
      <c r="R32" s="191"/>
      <c r="S32" s="191"/>
      <c r="T32" s="191"/>
      <c r="U32" s="191"/>
      <c r="V32" s="191"/>
      <c r="W32" s="191"/>
      <c r="X32" s="191"/>
      <c r="Y32" s="191"/>
      <c r="Z32" s="191"/>
      <c r="AA32" s="191"/>
      <c r="AB32" s="191"/>
    </row>
    <row r="33" spans="1:28" ht="14.25">
      <c r="A33" s="231"/>
      <c r="B33" s="276"/>
      <c r="C33" s="192"/>
      <c r="D33" s="189"/>
      <c r="E33" s="267"/>
      <c r="F33" s="188"/>
      <c r="G33" s="269"/>
      <c r="H33" s="189"/>
      <c r="I33" s="191"/>
      <c r="J33" s="223"/>
      <c r="K33" s="191"/>
      <c r="L33" s="191"/>
      <c r="M33" s="239"/>
      <c r="N33" s="240"/>
      <c r="O33" s="241"/>
      <c r="P33" s="191"/>
      <c r="Q33" s="191"/>
      <c r="R33" s="191"/>
      <c r="S33" s="191"/>
      <c r="T33" s="191"/>
      <c r="U33" s="191"/>
      <c r="V33" s="191"/>
      <c r="W33" s="191"/>
      <c r="X33" s="191"/>
      <c r="Y33" s="191"/>
      <c r="Z33" s="191"/>
      <c r="AA33" s="191"/>
      <c r="AB33" s="191"/>
    </row>
    <row r="34" spans="1:28" ht="15" thickBot="1">
      <c r="A34" s="294">
        <f>C4</f>
        <v>0</v>
      </c>
      <c r="B34" s="288"/>
      <c r="C34" s="289"/>
      <c r="D34" s="194"/>
      <c r="E34" s="195" t="s">
        <v>365</v>
      </c>
      <c r="F34" s="193"/>
      <c r="G34" s="290"/>
      <c r="H34" s="194"/>
      <c r="I34" s="291"/>
      <c r="J34" s="292"/>
      <c r="K34" s="191"/>
      <c r="L34" s="191"/>
      <c r="M34" s="239"/>
      <c r="N34" s="240"/>
      <c r="O34" s="241"/>
      <c r="P34" s="191"/>
      <c r="Q34" s="191"/>
      <c r="R34" s="191"/>
      <c r="S34" s="191"/>
      <c r="T34" s="191"/>
      <c r="U34" s="191"/>
      <c r="V34" s="191"/>
      <c r="W34" s="191"/>
      <c r="X34" s="191"/>
      <c r="Y34" s="191"/>
      <c r="Z34" s="191"/>
      <c r="AA34" s="191"/>
      <c r="AB34" s="191"/>
    </row>
    <row r="35" spans="1:28" s="2" customFormat="1">
      <c r="A35" s="285"/>
      <c r="B35" s="197"/>
      <c r="C35" s="197"/>
      <c r="D35" s="197"/>
      <c r="E35" s="197"/>
      <c r="F35" s="197"/>
      <c r="G35" s="199" t="s">
        <v>366</v>
      </c>
      <c r="H35" s="200" t="s">
        <v>367</v>
      </c>
      <c r="I35" s="199" t="s">
        <v>368</v>
      </c>
      <c r="J35" s="199" t="s">
        <v>369</v>
      </c>
      <c r="K35" s="242"/>
      <c r="L35" s="242"/>
      <c r="M35" s="242"/>
      <c r="N35" s="242"/>
      <c r="O35" s="242"/>
      <c r="P35" s="242"/>
      <c r="Q35" s="242"/>
      <c r="R35" s="242"/>
      <c r="S35" s="242"/>
      <c r="T35" s="242"/>
      <c r="U35" s="242"/>
      <c r="V35" s="242"/>
      <c r="W35" s="242"/>
      <c r="X35" s="242"/>
      <c r="Y35" s="242"/>
      <c r="Z35" s="242"/>
      <c r="AA35" s="242"/>
      <c r="AB35" s="242"/>
    </row>
    <row r="36" spans="1:28" s="2" customFormat="1">
      <c r="A36" s="196"/>
      <c r="B36" s="197"/>
      <c r="C36" s="197" t="s">
        <v>370</v>
      </c>
      <c r="D36" s="198" t="s">
        <v>371</v>
      </c>
      <c r="E36" s="197"/>
      <c r="F36" s="197" t="s">
        <v>372</v>
      </c>
      <c r="G36" s="199" t="s">
        <v>373</v>
      </c>
      <c r="H36" s="200" t="s">
        <v>373</v>
      </c>
      <c r="I36" s="199" t="s">
        <v>364</v>
      </c>
      <c r="J36" s="201" t="s">
        <v>314</v>
      </c>
      <c r="K36" s="242"/>
      <c r="L36" s="242"/>
      <c r="M36" s="242"/>
      <c r="N36" s="242"/>
      <c r="O36" s="242"/>
      <c r="P36" s="242"/>
      <c r="Q36" s="242"/>
      <c r="R36" s="242"/>
      <c r="S36" s="242"/>
      <c r="T36" s="242"/>
      <c r="U36" s="242"/>
      <c r="V36" s="242"/>
      <c r="W36" s="242"/>
      <c r="X36" s="242"/>
      <c r="Y36" s="242"/>
      <c r="Z36" s="242"/>
      <c r="AA36" s="242"/>
      <c r="AB36" s="242"/>
    </row>
    <row r="37" spans="1:28" s="2" customFormat="1">
      <c r="A37" s="202" t="s">
        <v>370</v>
      </c>
      <c r="B37" s="197" t="s">
        <v>374</v>
      </c>
      <c r="C37" s="197" t="s">
        <v>42</v>
      </c>
      <c r="D37" s="198" t="s">
        <v>375</v>
      </c>
      <c r="E37" s="197" t="s">
        <v>126</v>
      </c>
      <c r="F37" s="197" t="s">
        <v>42</v>
      </c>
      <c r="G37" s="199" t="s">
        <v>376</v>
      </c>
      <c r="H37" s="200" t="s">
        <v>376</v>
      </c>
      <c r="I37" s="199"/>
      <c r="J37" s="203" t="s">
        <v>377</v>
      </c>
      <c r="K37" s="242"/>
      <c r="L37" s="242"/>
      <c r="M37" s="242"/>
      <c r="N37" s="242"/>
      <c r="O37" s="242"/>
      <c r="P37" s="242"/>
      <c r="Q37" s="242"/>
      <c r="R37" s="242"/>
      <c r="S37" s="242"/>
      <c r="T37" s="242"/>
      <c r="U37" s="242"/>
      <c r="V37" s="242"/>
      <c r="W37" s="242"/>
      <c r="X37" s="242"/>
      <c r="Y37" s="242"/>
      <c r="Z37" s="242"/>
      <c r="AA37" s="242"/>
      <c r="AB37" s="242"/>
    </row>
    <row r="38" spans="1:28" s="2" customFormat="1">
      <c r="A38" s="202" t="s">
        <v>337</v>
      </c>
      <c r="B38" s="197" t="s">
        <v>378</v>
      </c>
      <c r="C38" s="197" t="s">
        <v>379</v>
      </c>
      <c r="D38" s="198" t="s">
        <v>380</v>
      </c>
      <c r="E38" s="197" t="s">
        <v>381</v>
      </c>
      <c r="F38" s="197" t="s">
        <v>379</v>
      </c>
      <c r="G38" s="199" t="s">
        <v>379</v>
      </c>
      <c r="H38" s="200" t="s">
        <v>379</v>
      </c>
      <c r="I38" s="199"/>
      <c r="J38" s="203"/>
      <c r="K38" s="242"/>
      <c r="L38" s="242"/>
      <c r="M38" s="242"/>
      <c r="N38" s="242"/>
      <c r="O38" s="242"/>
      <c r="P38" s="242"/>
      <c r="Q38" s="242"/>
      <c r="R38" s="242"/>
      <c r="S38" s="242"/>
      <c r="T38" s="242"/>
      <c r="U38" s="242"/>
      <c r="V38" s="242"/>
      <c r="W38" s="242"/>
      <c r="X38" s="242"/>
      <c r="Y38" s="242"/>
      <c r="Z38" s="242"/>
      <c r="AA38" s="242"/>
      <c r="AB38" s="242"/>
    </row>
    <row r="39" spans="1:28" ht="13.5" thickBot="1">
      <c r="A39" s="204"/>
      <c r="B39" s="205"/>
      <c r="C39" s="205"/>
      <c r="D39" s="205"/>
      <c r="E39" s="205"/>
      <c r="F39" s="206"/>
      <c r="G39" s="207"/>
      <c r="H39" s="208"/>
      <c r="I39" s="199"/>
      <c r="J39" s="209"/>
      <c r="K39" s="191"/>
      <c r="L39" s="191"/>
      <c r="M39" s="191"/>
      <c r="N39" s="191"/>
      <c r="O39" s="191"/>
      <c r="P39" s="243"/>
      <c r="Q39" s="191"/>
      <c r="R39" s="191"/>
      <c r="S39" s="191"/>
      <c r="T39" s="191"/>
      <c r="U39" s="191"/>
      <c r="V39" s="191"/>
      <c r="W39" s="191"/>
      <c r="X39" s="191"/>
      <c r="Y39" s="191"/>
      <c r="Z39" s="191"/>
      <c r="AA39" s="191"/>
      <c r="AB39" s="191"/>
    </row>
    <row r="40" spans="1:28">
      <c r="A40" s="210"/>
      <c r="B40" s="210"/>
      <c r="C40" s="423">
        <f>I31</f>
        <v>0.3</v>
      </c>
      <c r="D40" s="424"/>
      <c r="E40" s="250" t="s">
        <v>382</v>
      </c>
      <c r="F40" s="211">
        <f>IF(C40="","",C40)</f>
        <v>0.3</v>
      </c>
      <c r="G40" s="245">
        <f t="shared" ref="G40:G106" si="0">IF(F40="","",$H$40-F40)</f>
        <v>-0.3</v>
      </c>
      <c r="H40" s="245">
        <f>H18</f>
        <v>0</v>
      </c>
      <c r="I40" s="255"/>
      <c r="J40" s="211"/>
      <c r="K40" s="191"/>
      <c r="L40" s="191"/>
      <c r="M40" s="191"/>
      <c r="N40" s="191"/>
      <c r="O40" s="191"/>
      <c r="P40" s="243"/>
      <c r="Q40" s="191"/>
      <c r="R40" s="191"/>
      <c r="S40" s="191"/>
      <c r="T40" s="191"/>
      <c r="U40" s="191"/>
      <c r="V40" s="191"/>
      <c r="W40" s="191"/>
      <c r="X40" s="191"/>
      <c r="Y40" s="191"/>
      <c r="Z40" s="191"/>
      <c r="AA40" s="191"/>
      <c r="AB40" s="191"/>
    </row>
    <row r="41" spans="1:28">
      <c r="A41" s="212">
        <v>1</v>
      </c>
      <c r="B41" s="212">
        <v>1</v>
      </c>
      <c r="C41" s="425">
        <v>13.38</v>
      </c>
      <c r="D41" s="426"/>
      <c r="E41" s="252" t="s">
        <v>383</v>
      </c>
      <c r="F41" s="213">
        <f>IF(C41="","",IF(D41="O",F40,F40+C41))</f>
        <v>13.680000000000001</v>
      </c>
      <c r="G41" s="246">
        <f t="shared" si="0"/>
        <v>-13.680000000000001</v>
      </c>
      <c r="H41" s="246">
        <f t="shared" ref="H41:H104" si="1">IF(F41="","",$H$40-F40)</f>
        <v>-0.3</v>
      </c>
      <c r="I41" s="256"/>
      <c r="J41" s="213"/>
      <c r="K41" s="191"/>
      <c r="L41" s="191"/>
      <c r="M41" s="191"/>
      <c r="N41" s="191"/>
      <c r="O41" s="191"/>
      <c r="P41" s="191"/>
      <c r="Q41" s="191"/>
      <c r="R41" s="191"/>
      <c r="S41" s="191"/>
      <c r="T41" s="191"/>
      <c r="U41" s="191"/>
      <c r="V41" s="191"/>
      <c r="W41" s="191"/>
      <c r="X41" s="191"/>
      <c r="Y41" s="191"/>
      <c r="Z41" s="191"/>
      <c r="AA41" s="191"/>
      <c r="AB41" s="191"/>
    </row>
    <row r="42" spans="1:28">
      <c r="A42" s="212"/>
      <c r="B42" s="212"/>
      <c r="C42" s="425">
        <f>I32</f>
        <v>0.4</v>
      </c>
      <c r="D42" s="426"/>
      <c r="E42" s="250" t="s">
        <v>384</v>
      </c>
      <c r="F42" s="213">
        <f t="shared" ref="F42:F105" si="2">IF(C42="","",IF(D42="O",F41,F41+C42))</f>
        <v>14.080000000000002</v>
      </c>
      <c r="G42" s="247">
        <f>IF(F42="","",$H$40-F42)</f>
        <v>-14.080000000000002</v>
      </c>
      <c r="H42" s="246">
        <f t="shared" si="1"/>
        <v>-13.680000000000001</v>
      </c>
      <c r="I42" s="257"/>
      <c r="J42" s="213"/>
      <c r="K42" s="191"/>
      <c r="L42" s="191"/>
      <c r="M42" s="191"/>
      <c r="N42" s="191"/>
      <c r="O42" s="191"/>
      <c r="P42" s="191"/>
      <c r="Q42" s="191"/>
      <c r="R42" s="191"/>
      <c r="S42" s="191"/>
      <c r="T42" s="191"/>
      <c r="U42" s="191"/>
      <c r="V42" s="191"/>
      <c r="W42" s="191"/>
      <c r="X42" s="191"/>
      <c r="Y42" s="191"/>
      <c r="Z42" s="191"/>
      <c r="AA42" s="191"/>
      <c r="AB42" s="191"/>
    </row>
    <row r="43" spans="1:28">
      <c r="A43" s="212">
        <v>2</v>
      </c>
      <c r="B43" s="212">
        <v>2</v>
      </c>
      <c r="C43" s="425">
        <v>13.28</v>
      </c>
      <c r="D43" s="426"/>
      <c r="E43" s="251" t="s">
        <v>385</v>
      </c>
      <c r="F43" s="213">
        <f t="shared" si="2"/>
        <v>27.36</v>
      </c>
      <c r="G43" s="246">
        <f t="shared" si="0"/>
        <v>-27.36</v>
      </c>
      <c r="H43" s="246">
        <f t="shared" si="1"/>
        <v>-14.080000000000002</v>
      </c>
      <c r="I43" s="256"/>
      <c r="J43" s="213">
        <f>IF(C43="","",IF(D43="O",J42,$C$12*C43))</f>
        <v>0.16488448</v>
      </c>
      <c r="K43" s="191"/>
      <c r="L43" s="191"/>
      <c r="M43" s="191"/>
      <c r="N43" s="191"/>
      <c r="O43" s="191"/>
      <c r="P43" s="191"/>
      <c r="Q43" s="191"/>
      <c r="R43" s="191"/>
      <c r="S43" s="191"/>
      <c r="T43" s="191"/>
      <c r="U43" s="191"/>
      <c r="V43" s="191"/>
      <c r="W43" s="191"/>
      <c r="X43" s="191"/>
      <c r="Y43" s="191"/>
      <c r="Z43" s="191"/>
      <c r="AA43" s="191"/>
      <c r="AB43" s="191"/>
    </row>
    <row r="44" spans="1:28">
      <c r="A44" s="212">
        <v>3</v>
      </c>
      <c r="B44" s="212">
        <v>3</v>
      </c>
      <c r="C44" s="425">
        <v>3.04</v>
      </c>
      <c r="D44" s="426"/>
      <c r="E44" s="250"/>
      <c r="F44" s="213">
        <f t="shared" si="2"/>
        <v>30.4</v>
      </c>
      <c r="G44" s="246">
        <f t="shared" si="0"/>
        <v>-30.4</v>
      </c>
      <c r="H44" s="246">
        <f t="shared" si="1"/>
        <v>-27.36</v>
      </c>
      <c r="I44" s="257"/>
      <c r="J44" s="213">
        <f>IF(C44="","",IF(D44="O",J43,$C$12*C44+J43))</f>
        <v>0.20262912</v>
      </c>
      <c r="K44" s="191"/>
      <c r="L44" s="191"/>
      <c r="M44" s="191"/>
      <c r="N44" s="191"/>
      <c r="O44" s="191"/>
      <c r="P44" s="191"/>
      <c r="Q44" s="191"/>
      <c r="R44" s="191"/>
      <c r="S44" s="191"/>
      <c r="T44" s="191"/>
      <c r="U44" s="191"/>
      <c r="V44" s="191"/>
      <c r="W44" s="191"/>
      <c r="X44" s="191"/>
      <c r="Y44" s="191"/>
      <c r="Z44" s="191"/>
      <c r="AA44" s="191"/>
      <c r="AB44" s="191"/>
    </row>
    <row r="45" spans="1:28">
      <c r="A45" s="212">
        <v>4</v>
      </c>
      <c r="B45" s="212">
        <v>4</v>
      </c>
      <c r="C45" s="425">
        <v>13.27</v>
      </c>
      <c r="D45" s="426"/>
      <c r="E45" s="251"/>
      <c r="F45" s="213">
        <f t="shared" si="2"/>
        <v>43.67</v>
      </c>
      <c r="G45" s="246">
        <f t="shared" si="0"/>
        <v>-43.67</v>
      </c>
      <c r="H45" s="246">
        <f t="shared" si="1"/>
        <v>-30.4</v>
      </c>
      <c r="I45" s="256"/>
      <c r="J45" s="213">
        <f>IF(C45="","",IF(D45="O",J44,$C$12*C45+J44))</f>
        <v>0.36738943999999996</v>
      </c>
      <c r="K45" s="191"/>
      <c r="L45" s="191"/>
      <c r="M45" s="191"/>
      <c r="N45" s="191"/>
      <c r="O45" s="191"/>
      <c r="P45" s="191"/>
      <c r="Q45" s="191"/>
      <c r="R45" s="191"/>
      <c r="S45" s="191"/>
      <c r="T45" s="191"/>
      <c r="U45" s="191"/>
      <c r="V45" s="191"/>
      <c r="W45" s="191"/>
      <c r="X45" s="191"/>
      <c r="Y45" s="191"/>
      <c r="Z45" s="191"/>
      <c r="AA45" s="191"/>
      <c r="AB45" s="191"/>
    </row>
    <row r="46" spans="1:28">
      <c r="A46" s="212">
        <v>5</v>
      </c>
      <c r="B46" s="212">
        <v>5</v>
      </c>
      <c r="C46" s="425">
        <v>3.08</v>
      </c>
      <c r="D46" s="426"/>
      <c r="E46" s="250"/>
      <c r="F46" s="213">
        <f t="shared" si="2"/>
        <v>46.75</v>
      </c>
      <c r="G46" s="246">
        <f t="shared" si="0"/>
        <v>-46.75</v>
      </c>
      <c r="H46" s="246">
        <f t="shared" si="1"/>
        <v>-43.67</v>
      </c>
      <c r="I46" s="257"/>
      <c r="J46" s="213">
        <f t="shared" ref="J46:J106" si="3">IF(C46="","",IF(D46="O",J45,$C$12*C46+J45))</f>
        <v>0.40563071999999994</v>
      </c>
      <c r="K46" s="191"/>
      <c r="L46" s="191"/>
      <c r="M46" s="191"/>
      <c r="N46" s="191"/>
      <c r="O46" s="191"/>
      <c r="P46" s="191"/>
      <c r="Q46" s="191"/>
      <c r="R46" s="191"/>
      <c r="S46" s="191"/>
      <c r="T46" s="191"/>
      <c r="U46" s="191"/>
      <c r="V46" s="191"/>
      <c r="W46" s="191"/>
      <c r="X46" s="191"/>
      <c r="Y46" s="191"/>
      <c r="Z46" s="191"/>
      <c r="AA46" s="191"/>
      <c r="AB46" s="191"/>
    </row>
    <row r="47" spans="1:28">
      <c r="A47" s="212">
        <v>6</v>
      </c>
      <c r="B47" s="212">
        <v>6</v>
      </c>
      <c r="C47" s="425">
        <v>13.38</v>
      </c>
      <c r="D47" s="426"/>
      <c r="E47" s="251"/>
      <c r="F47" s="213">
        <f t="shared" si="2"/>
        <v>60.13</v>
      </c>
      <c r="G47" s="246">
        <f t="shared" si="0"/>
        <v>-60.13</v>
      </c>
      <c r="H47" s="246">
        <f t="shared" si="1"/>
        <v>-46.75</v>
      </c>
      <c r="I47" s="256"/>
      <c r="J47" s="213">
        <f t="shared" si="3"/>
        <v>0.57175679999999995</v>
      </c>
      <c r="K47" s="191"/>
      <c r="L47" s="191"/>
      <c r="M47" s="191"/>
      <c r="N47" s="191"/>
      <c r="O47" s="191"/>
      <c r="P47" s="191"/>
      <c r="Q47" s="191"/>
      <c r="R47" s="191"/>
      <c r="S47" s="191"/>
      <c r="T47" s="191"/>
      <c r="U47" s="191"/>
      <c r="V47" s="191"/>
      <c r="W47" s="191"/>
      <c r="X47" s="191"/>
      <c r="Y47" s="191"/>
      <c r="Z47" s="191"/>
      <c r="AA47" s="191"/>
      <c r="AB47" s="191"/>
    </row>
    <row r="48" spans="1:28">
      <c r="A48" s="212">
        <v>7</v>
      </c>
      <c r="B48" s="212">
        <v>7</v>
      </c>
      <c r="C48" s="425">
        <v>5</v>
      </c>
      <c r="D48" s="426" t="s">
        <v>386</v>
      </c>
      <c r="E48" s="250"/>
      <c r="F48" s="213">
        <f t="shared" si="2"/>
        <v>60.13</v>
      </c>
      <c r="G48" s="246">
        <f t="shared" si="0"/>
        <v>-60.13</v>
      </c>
      <c r="H48" s="246">
        <f t="shared" si="1"/>
        <v>-60.13</v>
      </c>
      <c r="I48" s="256"/>
      <c r="J48" s="213">
        <f t="shared" si="3"/>
        <v>0.57175679999999995</v>
      </c>
      <c r="K48" s="191"/>
      <c r="L48" s="191"/>
      <c r="M48" s="191"/>
      <c r="N48" s="191"/>
      <c r="O48" s="191"/>
      <c r="P48" s="191"/>
      <c r="Q48" s="191"/>
      <c r="R48" s="191"/>
      <c r="S48" s="191"/>
      <c r="T48" s="191"/>
      <c r="U48" s="191"/>
      <c r="V48" s="191"/>
      <c r="W48" s="191"/>
      <c r="X48" s="191"/>
      <c r="Y48" s="191"/>
      <c r="Z48" s="191"/>
      <c r="AA48" s="191"/>
      <c r="AB48" s="191"/>
    </row>
    <row r="49" spans="1:28">
      <c r="A49" s="212">
        <v>8</v>
      </c>
      <c r="B49" s="212">
        <v>8</v>
      </c>
      <c r="C49" s="425">
        <v>13.38</v>
      </c>
      <c r="D49" s="426"/>
      <c r="E49" s="252"/>
      <c r="F49" s="213">
        <f>IF(C49="","",IF(D49="O",F48,F48+C49))</f>
        <v>73.510000000000005</v>
      </c>
      <c r="G49" s="246">
        <f t="shared" si="0"/>
        <v>-73.510000000000005</v>
      </c>
      <c r="H49" s="246">
        <f t="shared" si="1"/>
        <v>-60.13</v>
      </c>
      <c r="I49" s="257"/>
      <c r="J49" s="213">
        <f t="shared" si="3"/>
        <v>0.73788287999999991</v>
      </c>
      <c r="K49" s="191"/>
      <c r="L49" s="191"/>
      <c r="M49" s="191"/>
      <c r="N49" s="191"/>
      <c r="O49" s="191"/>
      <c r="P49" s="191"/>
      <c r="Q49" s="191"/>
      <c r="R49" s="191"/>
      <c r="S49" s="191"/>
      <c r="T49" s="191"/>
      <c r="U49" s="191"/>
      <c r="V49" s="191"/>
      <c r="W49" s="191"/>
      <c r="X49" s="191"/>
      <c r="Y49" s="191"/>
      <c r="Z49" s="191"/>
      <c r="AA49" s="191"/>
      <c r="AB49" s="191"/>
    </row>
    <row r="50" spans="1:28">
      <c r="A50" s="212">
        <v>9</v>
      </c>
      <c r="B50" s="212">
        <v>9</v>
      </c>
      <c r="C50" s="425">
        <v>13.38</v>
      </c>
      <c r="D50" s="426"/>
      <c r="E50" s="251"/>
      <c r="F50" s="213">
        <f t="shared" si="2"/>
        <v>86.89</v>
      </c>
      <c r="G50" s="246">
        <f t="shared" si="0"/>
        <v>-86.89</v>
      </c>
      <c r="H50" s="246">
        <f t="shared" si="1"/>
        <v>-73.510000000000005</v>
      </c>
      <c r="I50" s="256"/>
      <c r="J50" s="213">
        <f t="shared" si="3"/>
        <v>0.90400895999999986</v>
      </c>
      <c r="K50" s="191"/>
      <c r="L50" s="191"/>
      <c r="M50" s="191"/>
      <c r="N50" s="191"/>
      <c r="O50" s="191"/>
      <c r="P50" s="191"/>
      <c r="Q50" s="191"/>
      <c r="R50" s="191"/>
      <c r="S50" s="191"/>
      <c r="T50" s="191"/>
      <c r="U50" s="191"/>
      <c r="V50" s="191"/>
      <c r="W50" s="191"/>
      <c r="X50" s="191"/>
      <c r="Y50" s="191"/>
      <c r="Z50" s="191"/>
      <c r="AA50" s="191"/>
      <c r="AB50" s="191"/>
    </row>
    <row r="51" spans="1:28">
      <c r="A51" s="212">
        <v>10</v>
      </c>
      <c r="B51" s="212">
        <v>10</v>
      </c>
      <c r="C51" s="425">
        <v>6.39</v>
      </c>
      <c r="D51" s="426"/>
      <c r="E51" s="250"/>
      <c r="F51" s="213">
        <f t="shared" si="2"/>
        <v>93.28</v>
      </c>
      <c r="G51" s="246">
        <f t="shared" si="0"/>
        <v>-93.28</v>
      </c>
      <c r="H51" s="246">
        <f t="shared" si="1"/>
        <v>-86.89</v>
      </c>
      <c r="I51" s="257"/>
      <c r="J51" s="213">
        <f t="shared" si="3"/>
        <v>0.98334719999999987</v>
      </c>
      <c r="K51" s="191"/>
      <c r="L51" s="191"/>
      <c r="M51" s="191"/>
      <c r="N51" s="191"/>
      <c r="O51" s="191"/>
      <c r="P51" s="191"/>
      <c r="Q51" s="191"/>
      <c r="R51" s="191"/>
      <c r="S51" s="191"/>
      <c r="T51" s="191"/>
      <c r="U51" s="191"/>
      <c r="V51" s="191"/>
      <c r="W51" s="191"/>
      <c r="X51" s="191"/>
      <c r="Y51" s="191"/>
      <c r="Z51" s="191"/>
      <c r="AA51" s="191"/>
      <c r="AB51" s="191"/>
    </row>
    <row r="52" spans="1:28">
      <c r="A52" s="212">
        <v>11</v>
      </c>
      <c r="B52" s="212">
        <v>11</v>
      </c>
      <c r="C52" s="425">
        <v>13.38</v>
      </c>
      <c r="D52" s="426"/>
      <c r="E52" s="251"/>
      <c r="F52" s="213">
        <f t="shared" si="2"/>
        <v>106.66</v>
      </c>
      <c r="G52" s="246">
        <f>IF(F52="","",$H$40-F52)</f>
        <v>-106.66</v>
      </c>
      <c r="H52" s="246">
        <f t="shared" si="1"/>
        <v>-93.28</v>
      </c>
      <c r="I52" s="256"/>
      <c r="J52" s="213">
        <f t="shared" si="3"/>
        <v>1.1494732799999998</v>
      </c>
      <c r="K52" s="191"/>
      <c r="L52" s="191"/>
      <c r="M52" s="191"/>
      <c r="N52" s="191"/>
      <c r="O52" s="191"/>
      <c r="P52" s="191"/>
      <c r="Q52" s="191"/>
      <c r="R52" s="191"/>
      <c r="S52" s="191"/>
      <c r="T52" s="191"/>
      <c r="U52" s="191"/>
      <c r="V52" s="191"/>
      <c r="W52" s="191"/>
      <c r="X52" s="191"/>
      <c r="Y52" s="191"/>
      <c r="Z52" s="191"/>
      <c r="AA52" s="191"/>
      <c r="AB52" s="191"/>
    </row>
    <row r="53" spans="1:28">
      <c r="A53" s="212">
        <v>12</v>
      </c>
      <c r="B53" s="212">
        <v>12</v>
      </c>
      <c r="C53" s="425">
        <v>13.38</v>
      </c>
      <c r="D53" s="426"/>
      <c r="E53" s="251"/>
      <c r="F53" s="213">
        <f>IF(C53="","",IF(D53="O",F52,F52+C53))</f>
        <v>120.03999999999999</v>
      </c>
      <c r="G53" s="246">
        <f t="shared" si="0"/>
        <v>-120.03999999999999</v>
      </c>
      <c r="H53" s="246">
        <f t="shared" si="1"/>
        <v>-106.66</v>
      </c>
      <c r="I53" s="256"/>
      <c r="J53" s="213">
        <f t="shared" si="3"/>
        <v>1.3155993599999998</v>
      </c>
      <c r="K53" s="191"/>
      <c r="L53" s="191"/>
      <c r="M53" s="191"/>
      <c r="N53" s="191"/>
      <c r="O53" s="191"/>
      <c r="P53" s="191"/>
      <c r="Q53" s="191"/>
      <c r="R53" s="191"/>
      <c r="S53" s="191"/>
      <c r="T53" s="191"/>
      <c r="U53" s="191"/>
      <c r="V53" s="191"/>
      <c r="W53" s="191"/>
      <c r="X53" s="191"/>
      <c r="Y53" s="191"/>
      <c r="Z53" s="191"/>
      <c r="AA53" s="191"/>
      <c r="AB53" s="191"/>
    </row>
    <row r="54" spans="1:28">
      <c r="A54" s="212">
        <v>13</v>
      </c>
      <c r="B54" s="212">
        <v>13</v>
      </c>
      <c r="C54" s="425">
        <v>3</v>
      </c>
      <c r="D54" s="426" t="s">
        <v>380</v>
      </c>
      <c r="E54" s="250"/>
      <c r="F54" s="213">
        <f t="shared" si="2"/>
        <v>120.03999999999999</v>
      </c>
      <c r="G54" s="246">
        <f t="shared" si="0"/>
        <v>-120.03999999999999</v>
      </c>
      <c r="H54" s="246">
        <f t="shared" si="1"/>
        <v>-120.03999999999999</v>
      </c>
      <c r="I54" s="257"/>
      <c r="J54" s="213">
        <f t="shared" si="3"/>
        <v>1.3155993599999998</v>
      </c>
      <c r="K54" s="191"/>
      <c r="L54" s="191"/>
      <c r="M54" s="191"/>
      <c r="N54" s="191"/>
      <c r="O54" s="191"/>
      <c r="P54" s="191"/>
      <c r="Q54" s="191"/>
      <c r="R54" s="191"/>
      <c r="S54" s="191"/>
      <c r="T54" s="191"/>
      <c r="U54" s="191"/>
      <c r="V54" s="191"/>
      <c r="W54" s="191"/>
      <c r="X54" s="191"/>
      <c r="Y54" s="191"/>
      <c r="Z54" s="191"/>
      <c r="AA54" s="191"/>
      <c r="AB54" s="191"/>
    </row>
    <row r="55" spans="1:28">
      <c r="A55" s="212">
        <v>14</v>
      </c>
      <c r="B55" s="212">
        <v>14</v>
      </c>
      <c r="C55" s="425">
        <v>13.38</v>
      </c>
      <c r="D55" s="426" t="s">
        <v>380</v>
      </c>
      <c r="E55" s="251"/>
      <c r="F55" s="213">
        <f t="shared" si="2"/>
        <v>120.03999999999999</v>
      </c>
      <c r="G55" s="246">
        <f t="shared" si="0"/>
        <v>-120.03999999999999</v>
      </c>
      <c r="H55" s="246">
        <f t="shared" si="1"/>
        <v>-120.03999999999999</v>
      </c>
      <c r="I55" s="256"/>
      <c r="J55" s="213">
        <f t="shared" si="3"/>
        <v>1.3155993599999998</v>
      </c>
      <c r="K55" s="191"/>
      <c r="L55" s="191"/>
      <c r="M55" s="191"/>
      <c r="N55" s="191"/>
      <c r="O55" s="191"/>
      <c r="P55" s="191"/>
      <c r="Q55" s="191"/>
      <c r="R55" s="191"/>
      <c r="S55" s="191"/>
      <c r="T55" s="191"/>
      <c r="U55" s="191"/>
      <c r="V55" s="191"/>
      <c r="W55" s="191"/>
      <c r="X55" s="191"/>
      <c r="Y55" s="191"/>
      <c r="Z55" s="191"/>
      <c r="AA55" s="191"/>
      <c r="AB55" s="191"/>
    </row>
    <row r="56" spans="1:28">
      <c r="A56" s="212">
        <v>15</v>
      </c>
      <c r="B56" s="212">
        <v>15</v>
      </c>
      <c r="C56" s="425">
        <v>6.38</v>
      </c>
      <c r="D56" s="426" t="s">
        <v>380</v>
      </c>
      <c r="E56" s="250"/>
      <c r="F56" s="213">
        <f t="shared" si="2"/>
        <v>120.03999999999999</v>
      </c>
      <c r="G56" s="246">
        <f t="shared" si="0"/>
        <v>-120.03999999999999</v>
      </c>
      <c r="H56" s="246">
        <f t="shared" si="1"/>
        <v>-120.03999999999999</v>
      </c>
      <c r="I56" s="257"/>
      <c r="J56" s="213">
        <f t="shared" si="3"/>
        <v>1.3155993599999998</v>
      </c>
      <c r="K56" s="191"/>
      <c r="L56" s="191"/>
      <c r="M56" s="191"/>
      <c r="N56" s="191"/>
      <c r="O56" s="191"/>
      <c r="P56" s="191"/>
      <c r="Q56" s="191"/>
      <c r="R56" s="191"/>
      <c r="S56" s="191"/>
      <c r="T56" s="191"/>
      <c r="U56" s="191"/>
      <c r="V56" s="191"/>
      <c r="W56" s="191"/>
      <c r="X56" s="191"/>
      <c r="Y56" s="191"/>
      <c r="Z56" s="191"/>
      <c r="AA56" s="191"/>
      <c r="AB56" s="191"/>
    </row>
    <row r="57" spans="1:28">
      <c r="A57" s="212">
        <v>16</v>
      </c>
      <c r="B57" s="212">
        <v>16</v>
      </c>
      <c r="C57" s="425">
        <v>13.37</v>
      </c>
      <c r="D57" s="426" t="s">
        <v>380</v>
      </c>
      <c r="E57" s="251"/>
      <c r="F57" s="213">
        <f t="shared" si="2"/>
        <v>120.03999999999999</v>
      </c>
      <c r="G57" s="246">
        <f t="shared" si="0"/>
        <v>-120.03999999999999</v>
      </c>
      <c r="H57" s="246">
        <f t="shared" si="1"/>
        <v>-120.03999999999999</v>
      </c>
      <c r="I57" s="256"/>
      <c r="J57" s="213">
        <f t="shared" si="3"/>
        <v>1.3155993599999998</v>
      </c>
      <c r="K57" s="191"/>
      <c r="L57" s="191"/>
      <c r="M57" s="191"/>
      <c r="N57" s="191"/>
      <c r="O57" s="191"/>
      <c r="P57" s="191"/>
      <c r="Q57" s="191"/>
      <c r="R57" s="191"/>
      <c r="S57" s="191"/>
      <c r="T57" s="191"/>
      <c r="U57" s="191"/>
      <c r="V57" s="191"/>
      <c r="W57" s="191"/>
      <c r="X57" s="191"/>
      <c r="Y57" s="191"/>
      <c r="Z57" s="191"/>
      <c r="AA57" s="191"/>
      <c r="AB57" s="191"/>
    </row>
    <row r="58" spans="1:28">
      <c r="A58" s="212">
        <v>17</v>
      </c>
      <c r="B58" s="212">
        <v>17</v>
      </c>
      <c r="C58" s="425">
        <v>13.39</v>
      </c>
      <c r="D58" s="426" t="s">
        <v>380</v>
      </c>
      <c r="E58" s="252"/>
      <c r="F58" s="213">
        <f t="shared" si="2"/>
        <v>120.03999999999999</v>
      </c>
      <c r="G58" s="246">
        <f t="shared" si="0"/>
        <v>-120.03999999999999</v>
      </c>
      <c r="H58" s="246">
        <f t="shared" si="1"/>
        <v>-120.03999999999999</v>
      </c>
      <c r="I58" s="257"/>
      <c r="J58" s="213">
        <f t="shared" si="3"/>
        <v>1.3155993599999998</v>
      </c>
      <c r="K58" s="191"/>
      <c r="L58" s="191"/>
      <c r="M58" s="191"/>
      <c r="N58" s="191"/>
      <c r="O58" s="191"/>
      <c r="P58" s="191"/>
      <c r="Q58" s="191"/>
      <c r="R58" s="191"/>
      <c r="S58" s="191"/>
      <c r="T58" s="191"/>
      <c r="U58" s="191"/>
      <c r="V58" s="191"/>
      <c r="W58" s="191"/>
      <c r="X58" s="191"/>
      <c r="Y58" s="191"/>
      <c r="Z58" s="191"/>
      <c r="AA58" s="191"/>
      <c r="AB58" s="191"/>
    </row>
    <row r="59" spans="1:28">
      <c r="A59" s="212">
        <v>18</v>
      </c>
      <c r="B59" s="212">
        <v>18</v>
      </c>
      <c r="C59" s="425">
        <v>3</v>
      </c>
      <c r="D59" s="426" t="s">
        <v>380</v>
      </c>
      <c r="E59" s="250"/>
      <c r="F59" s="213">
        <f t="shared" si="2"/>
        <v>120.03999999999999</v>
      </c>
      <c r="G59" s="246">
        <f t="shared" si="0"/>
        <v>-120.03999999999999</v>
      </c>
      <c r="H59" s="246">
        <f t="shared" si="1"/>
        <v>-120.03999999999999</v>
      </c>
      <c r="I59" s="256"/>
      <c r="J59" s="213">
        <f t="shared" si="3"/>
        <v>1.3155993599999998</v>
      </c>
      <c r="K59" s="191"/>
      <c r="L59" s="191"/>
      <c r="M59" s="191"/>
      <c r="N59" s="191"/>
      <c r="O59" s="191"/>
      <c r="P59" s="191"/>
      <c r="Q59" s="191"/>
      <c r="R59" s="191"/>
      <c r="S59" s="191"/>
      <c r="T59" s="191"/>
      <c r="U59" s="191"/>
      <c r="V59" s="191"/>
      <c r="W59" s="191"/>
      <c r="X59" s="191"/>
      <c r="Y59" s="191"/>
      <c r="Z59" s="191"/>
      <c r="AA59" s="191"/>
      <c r="AB59" s="191"/>
    </row>
    <row r="60" spans="1:28">
      <c r="A60" s="212">
        <v>19</v>
      </c>
      <c r="B60" s="212">
        <v>19</v>
      </c>
      <c r="C60" s="425">
        <v>13.39</v>
      </c>
      <c r="D60" s="426" t="s">
        <v>380</v>
      </c>
      <c r="E60" s="251"/>
      <c r="F60" s="213">
        <f t="shared" si="2"/>
        <v>120.03999999999999</v>
      </c>
      <c r="G60" s="246">
        <f t="shared" si="0"/>
        <v>-120.03999999999999</v>
      </c>
      <c r="H60" s="246">
        <f t="shared" si="1"/>
        <v>-120.03999999999999</v>
      </c>
      <c r="I60" s="257"/>
      <c r="J60" s="213">
        <f t="shared" si="3"/>
        <v>1.3155993599999998</v>
      </c>
      <c r="K60" s="191"/>
      <c r="L60" s="191"/>
      <c r="M60" s="191"/>
      <c r="N60" s="191"/>
      <c r="O60" s="191"/>
      <c r="P60" s="191"/>
      <c r="Q60" s="191"/>
      <c r="R60" s="191"/>
      <c r="S60" s="191"/>
      <c r="T60" s="191"/>
      <c r="U60" s="191"/>
      <c r="V60" s="191"/>
      <c r="W60" s="191"/>
      <c r="X60" s="191"/>
      <c r="Y60" s="191"/>
      <c r="Z60" s="191"/>
      <c r="AA60" s="191"/>
      <c r="AB60" s="191"/>
    </row>
    <row r="61" spans="1:28">
      <c r="A61" s="212">
        <v>20</v>
      </c>
      <c r="B61" s="212">
        <v>20</v>
      </c>
      <c r="C61" s="425">
        <v>6.39</v>
      </c>
      <c r="D61" s="426" t="s">
        <v>380</v>
      </c>
      <c r="E61" s="250"/>
      <c r="F61" s="213">
        <f t="shared" si="2"/>
        <v>120.03999999999999</v>
      </c>
      <c r="G61" s="246">
        <f t="shared" si="0"/>
        <v>-120.03999999999999</v>
      </c>
      <c r="H61" s="246">
        <f t="shared" si="1"/>
        <v>-120.03999999999999</v>
      </c>
      <c r="I61" s="256"/>
      <c r="J61" s="213">
        <f t="shared" si="3"/>
        <v>1.3155993599999998</v>
      </c>
      <c r="K61" s="191"/>
      <c r="L61" s="191"/>
      <c r="M61" s="191"/>
      <c r="N61" s="191"/>
      <c r="O61" s="191"/>
      <c r="P61" s="191"/>
      <c r="Q61" s="191"/>
      <c r="R61" s="191"/>
      <c r="S61" s="191"/>
      <c r="T61" s="191"/>
      <c r="U61" s="191"/>
      <c r="V61" s="191"/>
      <c r="W61" s="191"/>
      <c r="X61" s="191"/>
      <c r="Y61" s="191"/>
      <c r="Z61" s="191"/>
      <c r="AA61" s="191"/>
      <c r="AB61" s="191"/>
    </row>
    <row r="62" spans="1:28">
      <c r="A62" s="212">
        <v>21</v>
      </c>
      <c r="B62" s="212">
        <v>21</v>
      </c>
      <c r="C62" s="425">
        <v>13.37</v>
      </c>
      <c r="D62" s="426" t="s">
        <v>380</v>
      </c>
      <c r="E62" s="251"/>
      <c r="F62" s="213">
        <f t="shared" si="2"/>
        <v>120.03999999999999</v>
      </c>
      <c r="G62" s="246">
        <f t="shared" si="0"/>
        <v>-120.03999999999999</v>
      </c>
      <c r="H62" s="246">
        <f t="shared" si="1"/>
        <v>-120.03999999999999</v>
      </c>
      <c r="I62" s="256"/>
      <c r="J62" s="213">
        <f t="shared" si="3"/>
        <v>1.3155993599999998</v>
      </c>
      <c r="K62" s="191"/>
      <c r="L62" s="191"/>
      <c r="M62" s="191"/>
      <c r="N62" s="191"/>
      <c r="O62" s="191"/>
      <c r="P62" s="191"/>
      <c r="Q62" s="191"/>
      <c r="R62" s="191"/>
      <c r="S62" s="191"/>
      <c r="T62" s="191"/>
      <c r="U62" s="191"/>
      <c r="V62" s="191"/>
      <c r="W62" s="191"/>
      <c r="X62" s="191"/>
      <c r="Y62" s="191"/>
      <c r="Z62" s="191"/>
      <c r="AA62" s="191"/>
      <c r="AB62" s="191"/>
    </row>
    <row r="63" spans="1:28">
      <c r="A63" s="212">
        <v>22</v>
      </c>
      <c r="B63" s="212">
        <v>22</v>
      </c>
      <c r="C63" s="425">
        <v>13.39</v>
      </c>
      <c r="D63" s="426" t="s">
        <v>380</v>
      </c>
      <c r="E63" s="251"/>
      <c r="F63" s="213">
        <f t="shared" si="2"/>
        <v>120.03999999999999</v>
      </c>
      <c r="G63" s="246">
        <f t="shared" si="0"/>
        <v>-120.03999999999999</v>
      </c>
      <c r="H63" s="246">
        <f t="shared" si="1"/>
        <v>-120.03999999999999</v>
      </c>
      <c r="I63" s="256"/>
      <c r="J63" s="213">
        <f t="shared" si="3"/>
        <v>1.3155993599999998</v>
      </c>
      <c r="K63" s="191"/>
      <c r="L63" s="191"/>
      <c r="M63" s="191"/>
      <c r="N63" s="191"/>
      <c r="O63" s="191"/>
      <c r="P63" s="191"/>
      <c r="Q63" s="191"/>
      <c r="R63" s="191"/>
      <c r="S63" s="191"/>
      <c r="T63" s="191"/>
      <c r="U63" s="191"/>
      <c r="V63" s="191"/>
      <c r="W63" s="191"/>
      <c r="X63" s="191"/>
      <c r="Y63" s="191"/>
      <c r="Z63" s="191"/>
      <c r="AA63" s="191"/>
      <c r="AB63" s="191"/>
    </row>
    <row r="64" spans="1:28">
      <c r="A64" s="212">
        <v>23</v>
      </c>
      <c r="B64" s="212">
        <v>23</v>
      </c>
      <c r="C64" s="425">
        <v>3.06</v>
      </c>
      <c r="D64" s="426" t="s">
        <v>380</v>
      </c>
      <c r="E64" s="253"/>
      <c r="F64" s="213">
        <f t="shared" si="2"/>
        <v>120.03999999999999</v>
      </c>
      <c r="G64" s="246">
        <f t="shared" si="0"/>
        <v>-120.03999999999999</v>
      </c>
      <c r="H64" s="246">
        <f t="shared" si="1"/>
        <v>-120.03999999999999</v>
      </c>
      <c r="I64" s="257"/>
      <c r="J64" s="213">
        <f t="shared" si="3"/>
        <v>1.3155993599999998</v>
      </c>
      <c r="K64" s="191"/>
      <c r="L64" s="191"/>
      <c r="M64" s="191"/>
      <c r="N64" s="191"/>
      <c r="O64" s="191"/>
      <c r="P64" s="191"/>
      <c r="Q64" s="191"/>
      <c r="R64" s="191"/>
      <c r="S64" s="191"/>
      <c r="T64" s="191"/>
      <c r="U64" s="191"/>
      <c r="V64" s="191"/>
      <c r="W64" s="191"/>
      <c r="X64" s="191"/>
      <c r="Y64" s="191"/>
      <c r="Z64" s="191"/>
      <c r="AA64" s="191"/>
      <c r="AB64" s="191"/>
    </row>
    <row r="65" spans="1:28">
      <c r="A65" s="212">
        <v>24</v>
      </c>
      <c r="B65" s="212">
        <v>24</v>
      </c>
      <c r="C65" s="425">
        <v>13.38</v>
      </c>
      <c r="D65" s="426" t="s">
        <v>380</v>
      </c>
      <c r="E65" s="251"/>
      <c r="F65" s="213">
        <f t="shared" si="2"/>
        <v>120.03999999999999</v>
      </c>
      <c r="G65" s="246">
        <f t="shared" si="0"/>
        <v>-120.03999999999999</v>
      </c>
      <c r="H65" s="246">
        <f t="shared" si="1"/>
        <v>-120.03999999999999</v>
      </c>
      <c r="I65" s="256"/>
      <c r="J65" s="213">
        <f t="shared" si="3"/>
        <v>1.3155993599999998</v>
      </c>
      <c r="K65" s="191"/>
      <c r="L65" s="191"/>
      <c r="M65" s="191"/>
      <c r="N65" s="191"/>
      <c r="O65" s="191"/>
      <c r="P65" s="191"/>
      <c r="Q65" s="191"/>
      <c r="R65" s="191"/>
      <c r="S65" s="191"/>
      <c r="T65" s="191"/>
      <c r="U65" s="191"/>
      <c r="V65" s="191"/>
      <c r="W65" s="191"/>
      <c r="X65" s="191"/>
      <c r="Y65" s="191"/>
      <c r="Z65" s="191"/>
      <c r="AA65" s="191"/>
      <c r="AB65" s="191"/>
    </row>
    <row r="66" spans="1:28">
      <c r="A66" s="212">
        <v>25</v>
      </c>
      <c r="B66" s="212">
        <v>25</v>
      </c>
      <c r="C66" s="425">
        <v>6.37</v>
      </c>
      <c r="D66" s="426" t="s">
        <v>380</v>
      </c>
      <c r="E66" s="253"/>
      <c r="F66" s="213">
        <f t="shared" si="2"/>
        <v>120.03999999999999</v>
      </c>
      <c r="G66" s="246">
        <f t="shared" si="0"/>
        <v>-120.03999999999999</v>
      </c>
      <c r="H66" s="246">
        <f t="shared" si="1"/>
        <v>-120.03999999999999</v>
      </c>
      <c r="I66" s="257"/>
      <c r="J66" s="213">
        <f t="shared" si="3"/>
        <v>1.3155993599999998</v>
      </c>
      <c r="K66" s="191"/>
      <c r="L66" s="191"/>
      <c r="M66" s="191"/>
      <c r="N66" s="191"/>
      <c r="O66" s="191"/>
      <c r="P66" s="191"/>
      <c r="Q66" s="191"/>
      <c r="R66" s="191"/>
      <c r="S66" s="191"/>
      <c r="T66" s="191"/>
      <c r="U66" s="191"/>
      <c r="V66" s="191"/>
      <c r="W66" s="191"/>
      <c r="X66" s="191"/>
      <c r="Y66" s="191"/>
      <c r="Z66" s="191"/>
      <c r="AA66" s="191"/>
      <c r="AB66" s="191"/>
    </row>
    <row r="67" spans="1:28">
      <c r="A67" s="212">
        <v>26</v>
      </c>
      <c r="B67" s="212">
        <v>26</v>
      </c>
      <c r="C67" s="425">
        <v>13.37</v>
      </c>
      <c r="D67" s="426" t="s">
        <v>380</v>
      </c>
      <c r="E67" s="251"/>
      <c r="F67" s="213">
        <f t="shared" si="2"/>
        <v>120.03999999999999</v>
      </c>
      <c r="G67" s="246">
        <f t="shared" si="0"/>
        <v>-120.03999999999999</v>
      </c>
      <c r="H67" s="246">
        <f t="shared" si="1"/>
        <v>-120.03999999999999</v>
      </c>
      <c r="I67" s="256"/>
      <c r="J67" s="213">
        <f t="shared" si="3"/>
        <v>1.3155993599999998</v>
      </c>
      <c r="K67" s="191"/>
      <c r="L67" s="191"/>
      <c r="M67" s="191"/>
      <c r="N67" s="191"/>
      <c r="O67" s="191"/>
      <c r="P67" s="191"/>
      <c r="Q67" s="191"/>
      <c r="R67" s="191"/>
      <c r="S67" s="191"/>
      <c r="T67" s="191"/>
      <c r="U67" s="191"/>
      <c r="V67" s="191"/>
      <c r="W67" s="191"/>
      <c r="X67" s="191"/>
      <c r="Y67" s="191"/>
      <c r="Z67" s="191"/>
      <c r="AA67" s="191"/>
      <c r="AB67" s="191"/>
    </row>
    <row r="68" spans="1:28">
      <c r="A68" s="212">
        <v>27</v>
      </c>
      <c r="B68" s="212">
        <v>27</v>
      </c>
      <c r="C68" s="425">
        <v>13.38</v>
      </c>
      <c r="D68" s="426" t="s">
        <v>380</v>
      </c>
      <c r="E68" s="252"/>
      <c r="F68" s="213">
        <f t="shared" si="2"/>
        <v>120.03999999999999</v>
      </c>
      <c r="G68" s="246">
        <f t="shared" si="0"/>
        <v>-120.03999999999999</v>
      </c>
      <c r="H68" s="246">
        <f t="shared" si="1"/>
        <v>-120.03999999999999</v>
      </c>
      <c r="I68" s="257"/>
      <c r="J68" s="213">
        <f t="shared" si="3"/>
        <v>1.3155993599999998</v>
      </c>
      <c r="K68" s="191"/>
      <c r="L68" s="191"/>
      <c r="M68" s="191"/>
      <c r="N68" s="191"/>
      <c r="O68" s="191"/>
      <c r="P68" s="191"/>
      <c r="Q68" s="191"/>
      <c r="R68" s="191"/>
      <c r="S68" s="191"/>
      <c r="T68" s="191"/>
      <c r="U68" s="191"/>
      <c r="V68" s="191"/>
      <c r="W68" s="191"/>
      <c r="X68" s="191"/>
      <c r="Y68" s="191"/>
      <c r="Z68" s="191"/>
      <c r="AA68" s="191"/>
      <c r="AB68" s="191"/>
    </row>
    <row r="69" spans="1:28">
      <c r="A69" s="212">
        <v>28</v>
      </c>
      <c r="B69" s="212">
        <v>28</v>
      </c>
      <c r="C69" s="425">
        <v>2.95</v>
      </c>
      <c r="D69" s="426" t="s">
        <v>380</v>
      </c>
      <c r="E69" s="253"/>
      <c r="F69" s="213">
        <f t="shared" si="2"/>
        <v>120.03999999999999</v>
      </c>
      <c r="G69" s="246">
        <f t="shared" si="0"/>
        <v>-120.03999999999999</v>
      </c>
      <c r="H69" s="246">
        <f t="shared" si="1"/>
        <v>-120.03999999999999</v>
      </c>
      <c r="I69" s="256"/>
      <c r="J69" s="213">
        <f t="shared" si="3"/>
        <v>1.3155993599999998</v>
      </c>
      <c r="K69" s="191"/>
      <c r="L69" s="191"/>
      <c r="M69" s="191"/>
      <c r="N69" s="191"/>
      <c r="O69" s="191"/>
      <c r="P69" s="191"/>
      <c r="Q69" s="191"/>
      <c r="R69" s="191"/>
      <c r="S69" s="191"/>
      <c r="T69" s="191"/>
      <c r="U69" s="191"/>
      <c r="V69" s="191"/>
      <c r="W69" s="191"/>
      <c r="X69" s="191"/>
      <c r="Y69" s="191"/>
      <c r="Z69" s="191"/>
      <c r="AA69" s="191"/>
      <c r="AB69" s="191"/>
    </row>
    <row r="70" spans="1:28">
      <c r="A70" s="212">
        <v>29</v>
      </c>
      <c r="B70" s="212">
        <v>29</v>
      </c>
      <c r="C70" s="425">
        <v>13.28</v>
      </c>
      <c r="D70" s="426" t="s">
        <v>380</v>
      </c>
      <c r="E70" s="251"/>
      <c r="F70" s="213">
        <f t="shared" si="2"/>
        <v>120.03999999999999</v>
      </c>
      <c r="G70" s="246">
        <f t="shared" si="0"/>
        <v>-120.03999999999999</v>
      </c>
      <c r="H70" s="246">
        <f t="shared" si="1"/>
        <v>-120.03999999999999</v>
      </c>
      <c r="I70" s="257"/>
      <c r="J70" s="213">
        <f t="shared" si="3"/>
        <v>1.3155993599999998</v>
      </c>
      <c r="K70" s="191"/>
      <c r="L70" s="191"/>
      <c r="M70" s="191"/>
      <c r="N70" s="191"/>
      <c r="O70" s="191"/>
      <c r="P70" s="191"/>
      <c r="Q70" s="191"/>
      <c r="R70" s="191"/>
      <c r="S70" s="191"/>
      <c r="T70" s="191"/>
      <c r="U70" s="191"/>
      <c r="V70" s="191"/>
      <c r="W70" s="191"/>
      <c r="X70" s="191"/>
      <c r="Y70" s="191"/>
      <c r="Z70" s="191"/>
      <c r="AA70" s="191"/>
      <c r="AB70" s="191"/>
    </row>
    <row r="71" spans="1:28">
      <c r="A71" s="212">
        <v>30</v>
      </c>
      <c r="B71" s="212">
        <v>30</v>
      </c>
      <c r="C71" s="425">
        <v>6.38</v>
      </c>
      <c r="D71" s="426" t="s">
        <v>380</v>
      </c>
      <c r="E71" s="253"/>
      <c r="F71" s="213">
        <f t="shared" si="2"/>
        <v>120.03999999999999</v>
      </c>
      <c r="G71" s="246">
        <f t="shared" si="0"/>
        <v>-120.03999999999999</v>
      </c>
      <c r="H71" s="246">
        <f t="shared" si="1"/>
        <v>-120.03999999999999</v>
      </c>
      <c r="I71" s="256"/>
      <c r="J71" s="213">
        <f t="shared" si="3"/>
        <v>1.3155993599999998</v>
      </c>
      <c r="K71" s="191"/>
      <c r="L71" s="191"/>
      <c r="M71" s="191"/>
      <c r="N71" s="191"/>
      <c r="O71" s="191"/>
      <c r="P71" s="191"/>
      <c r="Q71" s="191"/>
      <c r="R71" s="191"/>
      <c r="S71" s="191"/>
      <c r="T71" s="191"/>
      <c r="U71" s="191"/>
      <c r="V71" s="191"/>
      <c r="W71" s="191"/>
      <c r="X71" s="191"/>
      <c r="Y71" s="191"/>
      <c r="Z71" s="191"/>
      <c r="AA71" s="191"/>
      <c r="AB71" s="191"/>
    </row>
    <row r="72" spans="1:28">
      <c r="A72" s="212">
        <v>31</v>
      </c>
      <c r="B72" s="212">
        <v>31</v>
      </c>
      <c r="C72" s="425">
        <v>13.39</v>
      </c>
      <c r="D72" s="426" t="s">
        <v>380</v>
      </c>
      <c r="E72" s="251"/>
      <c r="F72" s="213">
        <f t="shared" si="2"/>
        <v>120.03999999999999</v>
      </c>
      <c r="G72" s="246">
        <f t="shared" si="0"/>
        <v>-120.03999999999999</v>
      </c>
      <c r="H72" s="246">
        <f t="shared" si="1"/>
        <v>-120.03999999999999</v>
      </c>
      <c r="I72" s="257"/>
      <c r="J72" s="213">
        <f t="shared" si="3"/>
        <v>1.3155993599999998</v>
      </c>
      <c r="K72" s="191"/>
      <c r="L72" s="191"/>
      <c r="M72" s="191"/>
      <c r="N72" s="191"/>
      <c r="O72" s="191"/>
      <c r="P72" s="191"/>
      <c r="Q72" s="191"/>
      <c r="R72" s="191"/>
      <c r="S72" s="191"/>
      <c r="T72" s="191"/>
      <c r="U72" s="191"/>
      <c r="V72" s="191"/>
      <c r="W72" s="191"/>
      <c r="X72" s="191"/>
      <c r="Y72" s="191"/>
      <c r="Z72" s="191"/>
      <c r="AA72" s="191"/>
      <c r="AB72" s="191"/>
    </row>
    <row r="73" spans="1:28">
      <c r="A73" s="212">
        <v>32</v>
      </c>
      <c r="B73" s="212">
        <v>32</v>
      </c>
      <c r="C73" s="425">
        <v>13.38</v>
      </c>
      <c r="D73" s="426" t="s">
        <v>380</v>
      </c>
      <c r="E73" s="251"/>
      <c r="F73" s="213">
        <f t="shared" si="2"/>
        <v>120.03999999999999</v>
      </c>
      <c r="G73" s="246">
        <f t="shared" si="0"/>
        <v>-120.03999999999999</v>
      </c>
      <c r="H73" s="246">
        <f t="shared" si="1"/>
        <v>-120.03999999999999</v>
      </c>
      <c r="I73" s="256"/>
      <c r="J73" s="213">
        <f t="shared" si="3"/>
        <v>1.3155993599999998</v>
      </c>
      <c r="K73" s="191"/>
      <c r="L73" s="191"/>
      <c r="M73" s="191"/>
      <c r="N73" s="191"/>
      <c r="O73" s="191"/>
      <c r="P73" s="191"/>
      <c r="Q73" s="191"/>
      <c r="R73" s="191"/>
      <c r="S73" s="191"/>
      <c r="T73" s="191"/>
      <c r="U73" s="191"/>
      <c r="V73" s="191"/>
      <c r="W73" s="191"/>
      <c r="X73" s="191"/>
      <c r="Y73" s="191"/>
      <c r="Z73" s="191"/>
      <c r="AA73" s="191"/>
      <c r="AB73" s="191"/>
    </row>
    <row r="74" spans="1:28">
      <c r="A74" s="212">
        <v>33</v>
      </c>
      <c r="B74" s="212">
        <v>33</v>
      </c>
      <c r="C74" s="425">
        <v>13.38</v>
      </c>
      <c r="D74" s="426" t="s">
        <v>380</v>
      </c>
      <c r="E74" s="251"/>
      <c r="F74" s="213">
        <f t="shared" si="2"/>
        <v>120.03999999999999</v>
      </c>
      <c r="G74" s="246">
        <f t="shared" si="0"/>
        <v>-120.03999999999999</v>
      </c>
      <c r="H74" s="246">
        <f t="shared" si="1"/>
        <v>-120.03999999999999</v>
      </c>
      <c r="I74" s="257"/>
      <c r="J74" s="213">
        <f t="shared" si="3"/>
        <v>1.3155993599999998</v>
      </c>
      <c r="K74" s="191"/>
      <c r="L74" s="191"/>
      <c r="M74" s="191"/>
      <c r="N74" s="191"/>
      <c r="O74" s="191"/>
      <c r="P74" s="191"/>
      <c r="Q74" s="191"/>
      <c r="R74" s="191"/>
      <c r="S74" s="191"/>
      <c r="T74" s="191"/>
      <c r="U74" s="191"/>
      <c r="V74" s="191"/>
      <c r="W74" s="191"/>
      <c r="X74" s="191"/>
      <c r="Y74" s="191"/>
      <c r="Z74" s="191"/>
      <c r="AA74" s="191"/>
      <c r="AB74" s="191"/>
    </row>
    <row r="75" spans="1:28">
      <c r="A75" s="212">
        <v>34</v>
      </c>
      <c r="B75" s="212">
        <v>34</v>
      </c>
      <c r="C75" s="425">
        <v>6.38</v>
      </c>
      <c r="D75" s="426" t="s">
        <v>380</v>
      </c>
      <c r="E75" s="250"/>
      <c r="F75" s="213">
        <f t="shared" si="2"/>
        <v>120.03999999999999</v>
      </c>
      <c r="G75" s="246">
        <f t="shared" si="0"/>
        <v>-120.03999999999999</v>
      </c>
      <c r="H75" s="246">
        <f t="shared" si="1"/>
        <v>-120.03999999999999</v>
      </c>
      <c r="I75" s="256"/>
      <c r="J75" s="213">
        <f t="shared" si="3"/>
        <v>1.3155993599999998</v>
      </c>
      <c r="K75" s="191"/>
      <c r="L75" s="191"/>
      <c r="M75" s="191"/>
      <c r="N75" s="191"/>
      <c r="O75" s="191"/>
      <c r="P75" s="191"/>
      <c r="Q75" s="191"/>
      <c r="R75" s="191"/>
      <c r="S75" s="191"/>
      <c r="T75" s="191"/>
      <c r="U75" s="191"/>
      <c r="V75" s="191"/>
      <c r="W75" s="191"/>
      <c r="X75" s="191"/>
      <c r="Y75" s="191"/>
      <c r="Z75" s="191"/>
      <c r="AA75" s="191"/>
      <c r="AB75" s="191"/>
    </row>
    <row r="76" spans="1:28">
      <c r="A76" s="212">
        <v>35</v>
      </c>
      <c r="B76" s="212">
        <v>35</v>
      </c>
      <c r="C76" s="425">
        <v>13.39</v>
      </c>
      <c r="D76" s="426" t="s">
        <v>380</v>
      </c>
      <c r="E76" s="251"/>
      <c r="F76" s="213">
        <f t="shared" si="2"/>
        <v>120.03999999999999</v>
      </c>
      <c r="G76" s="246">
        <f t="shared" si="0"/>
        <v>-120.03999999999999</v>
      </c>
      <c r="H76" s="246">
        <f t="shared" si="1"/>
        <v>-120.03999999999999</v>
      </c>
      <c r="I76" s="257"/>
      <c r="J76" s="213">
        <f t="shared" si="3"/>
        <v>1.3155993599999998</v>
      </c>
      <c r="K76" s="191"/>
      <c r="L76" s="191"/>
      <c r="M76" s="191"/>
      <c r="N76" s="191"/>
      <c r="O76" s="191"/>
      <c r="P76" s="191"/>
      <c r="Q76" s="191"/>
      <c r="R76" s="191"/>
      <c r="S76" s="191"/>
      <c r="T76" s="191"/>
      <c r="U76" s="191"/>
      <c r="V76" s="191"/>
      <c r="W76" s="191"/>
      <c r="X76" s="191"/>
      <c r="Y76" s="191"/>
      <c r="Z76" s="191"/>
      <c r="AA76" s="191"/>
      <c r="AB76" s="191"/>
    </row>
    <row r="77" spans="1:28">
      <c r="A77" s="212">
        <v>36</v>
      </c>
      <c r="B77" s="212">
        <v>36</v>
      </c>
      <c r="C77" s="425">
        <v>13.38</v>
      </c>
      <c r="D77" s="426" t="s">
        <v>380</v>
      </c>
      <c r="E77" s="252"/>
      <c r="F77" s="213">
        <f t="shared" si="2"/>
        <v>120.03999999999999</v>
      </c>
      <c r="G77" s="246">
        <f t="shared" si="0"/>
        <v>-120.03999999999999</v>
      </c>
      <c r="H77" s="246">
        <f t="shared" si="1"/>
        <v>-120.03999999999999</v>
      </c>
      <c r="I77" s="256"/>
      <c r="J77" s="213">
        <f t="shared" si="3"/>
        <v>1.3155993599999998</v>
      </c>
      <c r="K77" s="191"/>
      <c r="L77" s="191"/>
      <c r="M77" s="191"/>
      <c r="N77" s="191"/>
      <c r="O77" s="191"/>
      <c r="P77" s="191"/>
      <c r="Q77" s="191"/>
      <c r="R77" s="191"/>
      <c r="S77" s="191"/>
      <c r="T77" s="191"/>
      <c r="U77" s="191"/>
      <c r="V77" s="191"/>
      <c r="W77" s="191"/>
      <c r="X77" s="191"/>
      <c r="Y77" s="191"/>
      <c r="Z77" s="191"/>
      <c r="AA77" s="191"/>
      <c r="AB77" s="191"/>
    </row>
    <row r="78" spans="1:28">
      <c r="A78" s="212">
        <v>37</v>
      </c>
      <c r="B78" s="212">
        <v>37</v>
      </c>
      <c r="C78" s="425">
        <v>3.02</v>
      </c>
      <c r="D78" s="426" t="s">
        <v>380</v>
      </c>
      <c r="E78" s="250"/>
      <c r="F78" s="213">
        <f t="shared" si="2"/>
        <v>120.03999999999999</v>
      </c>
      <c r="G78" s="246">
        <f t="shared" si="0"/>
        <v>-120.03999999999999</v>
      </c>
      <c r="H78" s="246">
        <f t="shared" si="1"/>
        <v>-120.03999999999999</v>
      </c>
      <c r="I78" s="257"/>
      <c r="J78" s="213">
        <f t="shared" si="3"/>
        <v>1.3155993599999998</v>
      </c>
      <c r="K78" s="191"/>
      <c r="L78" s="191"/>
      <c r="M78" s="191"/>
      <c r="N78" s="191"/>
      <c r="O78" s="191"/>
      <c r="P78" s="191"/>
      <c r="Q78" s="191"/>
      <c r="R78" s="191"/>
      <c r="S78" s="191"/>
      <c r="T78" s="191"/>
      <c r="U78" s="191"/>
      <c r="V78" s="191"/>
      <c r="W78" s="191"/>
      <c r="X78" s="191"/>
      <c r="Y78" s="191"/>
      <c r="Z78" s="191"/>
      <c r="AA78" s="191"/>
      <c r="AB78" s="191"/>
    </row>
    <row r="79" spans="1:28">
      <c r="A79" s="212">
        <v>38</v>
      </c>
      <c r="B79" s="212">
        <v>38</v>
      </c>
      <c r="C79" s="425">
        <v>13.38</v>
      </c>
      <c r="D79" s="426" t="s">
        <v>380</v>
      </c>
      <c r="E79" s="251"/>
      <c r="F79" s="213">
        <f t="shared" si="2"/>
        <v>120.03999999999999</v>
      </c>
      <c r="G79" s="246">
        <f t="shared" si="0"/>
        <v>-120.03999999999999</v>
      </c>
      <c r="H79" s="246">
        <f t="shared" si="1"/>
        <v>-120.03999999999999</v>
      </c>
      <c r="I79" s="256"/>
      <c r="J79" s="213">
        <f t="shared" si="3"/>
        <v>1.3155993599999998</v>
      </c>
      <c r="K79" s="191"/>
      <c r="L79" s="191"/>
      <c r="M79" s="191"/>
      <c r="N79" s="191"/>
      <c r="O79" s="191"/>
      <c r="P79" s="191"/>
      <c r="Q79" s="191"/>
      <c r="R79" s="191"/>
      <c r="S79" s="191"/>
      <c r="T79" s="191"/>
      <c r="U79" s="191"/>
      <c r="V79" s="191"/>
      <c r="W79" s="191"/>
      <c r="X79" s="191"/>
      <c r="Y79" s="191"/>
      <c r="Z79" s="191"/>
      <c r="AA79" s="191"/>
      <c r="AB79" s="191"/>
    </row>
    <row r="80" spans="1:28">
      <c r="A80" s="212">
        <v>39</v>
      </c>
      <c r="B80" s="212">
        <v>39</v>
      </c>
      <c r="C80" s="425">
        <v>6.39</v>
      </c>
      <c r="D80" s="426" t="s">
        <v>380</v>
      </c>
      <c r="E80" s="253"/>
      <c r="F80" s="213">
        <f t="shared" si="2"/>
        <v>120.03999999999999</v>
      </c>
      <c r="G80" s="246">
        <f t="shared" si="0"/>
        <v>-120.03999999999999</v>
      </c>
      <c r="H80" s="246">
        <f t="shared" si="1"/>
        <v>-120.03999999999999</v>
      </c>
      <c r="I80" s="257"/>
      <c r="J80" s="213">
        <f t="shared" si="3"/>
        <v>1.3155993599999998</v>
      </c>
      <c r="K80" s="191"/>
      <c r="L80" s="191"/>
      <c r="M80" s="191"/>
      <c r="N80" s="191"/>
      <c r="O80" s="191"/>
      <c r="P80" s="191"/>
      <c r="Q80" s="191"/>
      <c r="R80" s="191"/>
      <c r="S80" s="191"/>
      <c r="T80" s="191"/>
      <c r="U80" s="191"/>
      <c r="V80" s="191"/>
      <c r="W80" s="191"/>
      <c r="X80" s="191"/>
      <c r="Y80" s="191"/>
      <c r="Z80" s="191"/>
      <c r="AA80" s="191"/>
      <c r="AB80" s="191"/>
    </row>
    <row r="81" spans="1:28">
      <c r="A81" s="212">
        <v>40</v>
      </c>
      <c r="B81" s="212">
        <v>40</v>
      </c>
      <c r="C81" s="425">
        <v>13.39</v>
      </c>
      <c r="D81" s="426" t="s">
        <v>380</v>
      </c>
      <c r="E81" s="251"/>
      <c r="F81" s="213">
        <f>IF(C81="","",IF(D81="O",F80,F80+C81))</f>
        <v>120.03999999999999</v>
      </c>
      <c r="G81" s="246">
        <f t="shared" si="0"/>
        <v>-120.03999999999999</v>
      </c>
      <c r="H81" s="246">
        <f t="shared" si="1"/>
        <v>-120.03999999999999</v>
      </c>
      <c r="I81" s="256"/>
      <c r="J81" s="213">
        <f t="shared" si="3"/>
        <v>1.3155993599999998</v>
      </c>
      <c r="K81" s="191"/>
      <c r="L81" s="191"/>
      <c r="M81" s="191"/>
      <c r="N81" s="191"/>
      <c r="O81" s="191"/>
      <c r="P81" s="191"/>
      <c r="Q81" s="191"/>
      <c r="R81" s="191"/>
      <c r="S81" s="191"/>
      <c r="T81" s="191"/>
      <c r="U81" s="191"/>
      <c r="V81" s="191"/>
      <c r="W81" s="191"/>
      <c r="X81" s="191"/>
      <c r="Y81" s="191"/>
      <c r="Z81" s="191"/>
      <c r="AA81" s="191"/>
      <c r="AB81" s="191"/>
    </row>
    <row r="82" spans="1:28">
      <c r="A82" s="212">
        <v>41</v>
      </c>
      <c r="B82" s="212">
        <v>41</v>
      </c>
      <c r="C82" s="425">
        <v>3.01</v>
      </c>
      <c r="D82" s="426" t="s">
        <v>380</v>
      </c>
      <c r="E82" s="250"/>
      <c r="F82" s="213">
        <f t="shared" si="2"/>
        <v>120.03999999999999</v>
      </c>
      <c r="G82" s="246">
        <f t="shared" si="0"/>
        <v>-120.03999999999999</v>
      </c>
      <c r="H82" s="246">
        <f t="shared" si="1"/>
        <v>-120.03999999999999</v>
      </c>
      <c r="I82" s="257"/>
      <c r="J82" s="213">
        <f t="shared" si="3"/>
        <v>1.3155993599999998</v>
      </c>
      <c r="K82" s="191"/>
      <c r="L82" s="191"/>
      <c r="M82" s="191"/>
      <c r="N82" s="191"/>
      <c r="O82" s="191"/>
      <c r="P82" s="191"/>
      <c r="Q82" s="191"/>
      <c r="R82" s="191"/>
      <c r="S82" s="191"/>
      <c r="T82" s="191"/>
      <c r="U82" s="191"/>
      <c r="V82" s="191"/>
      <c r="W82" s="191"/>
      <c r="X82" s="191"/>
      <c r="Y82" s="191"/>
      <c r="Z82" s="191"/>
      <c r="AA82" s="191"/>
      <c r="AB82" s="191"/>
    </row>
    <row r="83" spans="1:28">
      <c r="A83" s="212">
        <v>42</v>
      </c>
      <c r="B83" s="212">
        <v>42</v>
      </c>
      <c r="C83" s="425">
        <v>13.33</v>
      </c>
      <c r="D83" s="426" t="s">
        <v>380</v>
      </c>
      <c r="E83" s="251"/>
      <c r="F83" s="213">
        <f t="shared" si="2"/>
        <v>120.03999999999999</v>
      </c>
      <c r="G83" s="246">
        <f t="shared" si="0"/>
        <v>-120.03999999999999</v>
      </c>
      <c r="H83" s="246">
        <f t="shared" si="1"/>
        <v>-120.03999999999999</v>
      </c>
      <c r="I83" s="256"/>
      <c r="J83" s="213">
        <f t="shared" si="3"/>
        <v>1.3155993599999998</v>
      </c>
      <c r="K83" s="191"/>
      <c r="L83" s="191"/>
      <c r="M83" s="191"/>
      <c r="N83" s="191"/>
      <c r="O83" s="191"/>
      <c r="P83" s="191"/>
      <c r="Q83" s="191"/>
      <c r="R83" s="191"/>
      <c r="S83" s="191"/>
      <c r="T83" s="191"/>
      <c r="U83" s="191"/>
      <c r="V83" s="191"/>
      <c r="W83" s="191"/>
      <c r="X83" s="191"/>
      <c r="Y83" s="191"/>
      <c r="Z83" s="191"/>
      <c r="AA83" s="191"/>
      <c r="AB83" s="191"/>
    </row>
    <row r="84" spans="1:28">
      <c r="A84" s="212">
        <v>43</v>
      </c>
      <c r="B84" s="212">
        <v>43</v>
      </c>
      <c r="C84" s="425">
        <v>13.38</v>
      </c>
      <c r="D84" s="426" t="s">
        <v>380</v>
      </c>
      <c r="E84" s="253"/>
      <c r="F84" s="213">
        <f t="shared" si="2"/>
        <v>120.03999999999999</v>
      </c>
      <c r="G84" s="246">
        <f t="shared" si="0"/>
        <v>-120.03999999999999</v>
      </c>
      <c r="H84" s="246">
        <f t="shared" si="1"/>
        <v>-120.03999999999999</v>
      </c>
      <c r="I84" s="257"/>
      <c r="J84" s="213">
        <f t="shared" si="3"/>
        <v>1.3155993599999998</v>
      </c>
      <c r="K84" s="191"/>
      <c r="L84" s="191"/>
      <c r="M84" s="191"/>
      <c r="N84" s="191"/>
      <c r="O84" s="191"/>
      <c r="P84" s="191"/>
      <c r="Q84" s="191"/>
      <c r="R84" s="191"/>
      <c r="S84" s="191"/>
      <c r="T84" s="191"/>
      <c r="U84" s="191"/>
      <c r="V84" s="191"/>
      <c r="W84" s="191"/>
      <c r="X84" s="191"/>
      <c r="Y84" s="191"/>
      <c r="Z84" s="191"/>
      <c r="AA84" s="191"/>
      <c r="AB84" s="191"/>
    </row>
    <row r="85" spans="1:28">
      <c r="A85" s="212">
        <v>44</v>
      </c>
      <c r="B85" s="212">
        <v>44</v>
      </c>
      <c r="C85" s="425">
        <v>6.38</v>
      </c>
      <c r="D85" s="426" t="s">
        <v>380</v>
      </c>
      <c r="E85" s="250"/>
      <c r="F85" s="213">
        <f t="shared" si="2"/>
        <v>120.03999999999999</v>
      </c>
      <c r="G85" s="246">
        <f t="shared" si="0"/>
        <v>-120.03999999999999</v>
      </c>
      <c r="H85" s="246">
        <f t="shared" si="1"/>
        <v>-120.03999999999999</v>
      </c>
      <c r="I85" s="256"/>
      <c r="J85" s="213">
        <f t="shared" si="3"/>
        <v>1.3155993599999998</v>
      </c>
      <c r="K85" s="191"/>
      <c r="L85" s="191"/>
      <c r="M85" s="191"/>
      <c r="N85" s="191"/>
      <c r="O85" s="191"/>
      <c r="P85" s="191"/>
      <c r="Q85" s="191"/>
      <c r="R85" s="191"/>
      <c r="S85" s="191"/>
      <c r="T85" s="191"/>
      <c r="U85" s="191"/>
      <c r="V85" s="191"/>
      <c r="W85" s="191"/>
      <c r="X85" s="191"/>
      <c r="Y85" s="191"/>
      <c r="Z85" s="191"/>
      <c r="AA85" s="191"/>
      <c r="AB85" s="191"/>
    </row>
    <row r="86" spans="1:28">
      <c r="A86" s="212">
        <v>45</v>
      </c>
      <c r="B86" s="212">
        <v>45</v>
      </c>
      <c r="C86" s="425">
        <v>13.38</v>
      </c>
      <c r="D86" s="426" t="s">
        <v>380</v>
      </c>
      <c r="E86" s="251"/>
      <c r="F86" s="213">
        <f t="shared" si="2"/>
        <v>120.03999999999999</v>
      </c>
      <c r="G86" s="246">
        <f t="shared" si="0"/>
        <v>-120.03999999999999</v>
      </c>
      <c r="H86" s="246">
        <f t="shared" si="1"/>
        <v>-120.03999999999999</v>
      </c>
      <c r="I86" s="257"/>
      <c r="J86" s="213">
        <f t="shared" si="3"/>
        <v>1.3155993599999998</v>
      </c>
      <c r="K86" s="191"/>
      <c r="L86" s="191"/>
      <c r="M86" s="191"/>
      <c r="N86" s="191"/>
      <c r="O86" s="191"/>
      <c r="P86" s="191"/>
      <c r="Q86" s="191"/>
      <c r="R86" s="191"/>
      <c r="S86" s="191"/>
      <c r="T86" s="191"/>
      <c r="U86" s="191"/>
      <c r="V86" s="191"/>
      <c r="W86" s="191"/>
      <c r="X86" s="191"/>
      <c r="Y86" s="191"/>
      <c r="Z86" s="191"/>
      <c r="AA86" s="191"/>
      <c r="AB86" s="191"/>
    </row>
    <row r="87" spans="1:28">
      <c r="A87" s="212">
        <v>46</v>
      </c>
      <c r="B87" s="212">
        <v>46</v>
      </c>
      <c r="C87" s="425">
        <v>13.38</v>
      </c>
      <c r="D87" s="426" t="s">
        <v>380</v>
      </c>
      <c r="E87" s="252"/>
      <c r="F87" s="213">
        <f t="shared" si="2"/>
        <v>120.03999999999999</v>
      </c>
      <c r="G87" s="246">
        <f t="shared" si="0"/>
        <v>-120.03999999999999</v>
      </c>
      <c r="H87" s="246">
        <f t="shared" si="1"/>
        <v>-120.03999999999999</v>
      </c>
      <c r="I87" s="256"/>
      <c r="J87" s="213">
        <f t="shared" si="3"/>
        <v>1.3155993599999998</v>
      </c>
      <c r="K87" s="191"/>
      <c r="L87" s="191"/>
      <c r="M87" s="191"/>
      <c r="N87" s="191"/>
      <c r="O87" s="191"/>
      <c r="P87" s="191"/>
      <c r="Q87" s="191"/>
      <c r="R87" s="191"/>
      <c r="S87" s="191"/>
      <c r="T87" s="191"/>
      <c r="U87" s="191"/>
      <c r="V87" s="191"/>
      <c r="W87" s="191"/>
      <c r="X87" s="191"/>
      <c r="Y87" s="191"/>
      <c r="Z87" s="191"/>
      <c r="AA87" s="191"/>
      <c r="AB87" s="191"/>
    </row>
    <row r="88" spans="1:28">
      <c r="A88" s="212">
        <v>47</v>
      </c>
      <c r="B88" s="212">
        <v>47</v>
      </c>
      <c r="C88" s="425">
        <v>3.01</v>
      </c>
      <c r="D88" s="426" t="s">
        <v>380</v>
      </c>
      <c r="E88" s="250"/>
      <c r="F88" s="213">
        <f t="shared" si="2"/>
        <v>120.03999999999999</v>
      </c>
      <c r="G88" s="246">
        <f t="shared" si="0"/>
        <v>-120.03999999999999</v>
      </c>
      <c r="H88" s="246">
        <f t="shared" si="1"/>
        <v>-120.03999999999999</v>
      </c>
      <c r="I88" s="257"/>
      <c r="J88" s="213">
        <f t="shared" si="3"/>
        <v>1.3155993599999998</v>
      </c>
      <c r="K88" s="191"/>
      <c r="L88" s="191"/>
      <c r="M88" s="191"/>
      <c r="N88" s="191"/>
      <c r="O88" s="191"/>
      <c r="P88" s="191"/>
      <c r="Q88" s="191"/>
      <c r="R88" s="191"/>
      <c r="S88" s="191"/>
      <c r="T88" s="191"/>
      <c r="U88" s="191"/>
      <c r="V88" s="191"/>
      <c r="W88" s="191"/>
      <c r="X88" s="191"/>
      <c r="Y88" s="191"/>
      <c r="Z88" s="191"/>
      <c r="AA88" s="191"/>
      <c r="AB88" s="191"/>
    </row>
    <row r="89" spans="1:28">
      <c r="A89" s="212">
        <v>48</v>
      </c>
      <c r="B89" s="212">
        <v>48</v>
      </c>
      <c r="C89" s="425">
        <v>13.38</v>
      </c>
      <c r="D89" s="426" t="s">
        <v>380</v>
      </c>
      <c r="E89" s="251"/>
      <c r="F89" s="213">
        <f t="shared" si="2"/>
        <v>120.03999999999999</v>
      </c>
      <c r="G89" s="246">
        <f t="shared" si="0"/>
        <v>-120.03999999999999</v>
      </c>
      <c r="H89" s="246">
        <f t="shared" si="1"/>
        <v>-120.03999999999999</v>
      </c>
      <c r="I89" s="256"/>
      <c r="J89" s="213">
        <f t="shared" si="3"/>
        <v>1.3155993599999998</v>
      </c>
      <c r="K89" s="191"/>
      <c r="L89" s="191"/>
      <c r="M89" s="191"/>
      <c r="N89" s="191"/>
      <c r="O89" s="191"/>
      <c r="P89" s="191"/>
      <c r="Q89" s="191"/>
      <c r="R89" s="191"/>
      <c r="S89" s="191"/>
      <c r="T89" s="191"/>
      <c r="U89" s="191"/>
      <c r="V89" s="191"/>
      <c r="W89" s="191"/>
      <c r="X89" s="191"/>
      <c r="Y89" s="191"/>
      <c r="Z89" s="191"/>
      <c r="AA89" s="191"/>
      <c r="AB89" s="191"/>
    </row>
    <row r="90" spans="1:28">
      <c r="A90" s="212">
        <v>49</v>
      </c>
      <c r="B90" s="212">
        <v>49</v>
      </c>
      <c r="C90" s="425">
        <v>6.37</v>
      </c>
      <c r="D90" s="426" t="s">
        <v>380</v>
      </c>
      <c r="E90" s="250"/>
      <c r="F90" s="213">
        <f t="shared" si="2"/>
        <v>120.03999999999999</v>
      </c>
      <c r="G90" s="246">
        <f t="shared" si="0"/>
        <v>-120.03999999999999</v>
      </c>
      <c r="H90" s="246">
        <f t="shared" si="1"/>
        <v>-120.03999999999999</v>
      </c>
      <c r="I90" s="257"/>
      <c r="J90" s="213">
        <f t="shared" si="3"/>
        <v>1.3155993599999998</v>
      </c>
      <c r="K90" s="191"/>
      <c r="L90" s="191"/>
      <c r="M90" s="191"/>
      <c r="N90" s="191"/>
      <c r="O90" s="191"/>
      <c r="P90" s="191"/>
      <c r="Q90" s="191"/>
      <c r="R90" s="191"/>
      <c r="S90" s="191"/>
      <c r="T90" s="191"/>
      <c r="U90" s="191"/>
      <c r="V90" s="191"/>
      <c r="W90" s="191"/>
      <c r="X90" s="191"/>
      <c r="Y90" s="191"/>
      <c r="Z90" s="191"/>
      <c r="AA90" s="191"/>
      <c r="AB90" s="191"/>
    </row>
    <row r="91" spans="1:28">
      <c r="A91" s="212">
        <v>50</v>
      </c>
      <c r="B91" s="212">
        <v>50</v>
      </c>
      <c r="C91" s="425">
        <v>13.28</v>
      </c>
      <c r="D91" s="426" t="s">
        <v>380</v>
      </c>
      <c r="E91" s="251"/>
      <c r="F91" s="213">
        <f t="shared" si="2"/>
        <v>120.03999999999999</v>
      </c>
      <c r="G91" s="246">
        <f t="shared" si="0"/>
        <v>-120.03999999999999</v>
      </c>
      <c r="H91" s="246">
        <f t="shared" si="1"/>
        <v>-120.03999999999999</v>
      </c>
      <c r="I91" s="256"/>
      <c r="J91" s="213">
        <f t="shared" si="3"/>
        <v>1.3155993599999998</v>
      </c>
      <c r="K91" s="191"/>
      <c r="L91" s="191"/>
      <c r="M91" s="191"/>
      <c r="N91" s="191"/>
      <c r="O91" s="191"/>
      <c r="P91" s="191"/>
      <c r="Q91" s="191"/>
      <c r="R91" s="191"/>
      <c r="S91" s="191"/>
      <c r="T91" s="191"/>
      <c r="U91" s="191"/>
      <c r="V91" s="191"/>
      <c r="W91" s="191"/>
      <c r="X91" s="191"/>
      <c r="Y91" s="191"/>
      <c r="Z91" s="191"/>
      <c r="AA91" s="191"/>
      <c r="AB91" s="191"/>
    </row>
    <row r="92" spans="1:28">
      <c r="A92" s="212">
        <v>51</v>
      </c>
      <c r="B92" s="212">
        <v>51</v>
      </c>
      <c r="C92" s="425">
        <v>13.27</v>
      </c>
      <c r="D92" s="426" t="s">
        <v>380</v>
      </c>
      <c r="E92" s="251"/>
      <c r="F92" s="213">
        <f t="shared" si="2"/>
        <v>120.03999999999999</v>
      </c>
      <c r="G92" s="246">
        <f t="shared" si="0"/>
        <v>-120.03999999999999</v>
      </c>
      <c r="H92" s="246">
        <f t="shared" si="1"/>
        <v>-120.03999999999999</v>
      </c>
      <c r="I92" s="257"/>
      <c r="J92" s="213">
        <f t="shared" si="3"/>
        <v>1.3155993599999998</v>
      </c>
      <c r="K92" s="191"/>
      <c r="L92" s="191"/>
      <c r="M92" s="191"/>
      <c r="N92" s="191"/>
      <c r="O92" s="191"/>
      <c r="P92" s="191"/>
      <c r="Q92" s="191"/>
      <c r="R92" s="191"/>
      <c r="S92" s="191"/>
      <c r="T92" s="191"/>
      <c r="U92" s="191"/>
      <c r="V92" s="191"/>
      <c r="W92" s="191"/>
      <c r="X92" s="191"/>
      <c r="Y92" s="191"/>
      <c r="Z92" s="191"/>
      <c r="AA92" s="191"/>
      <c r="AB92" s="191"/>
    </row>
    <row r="93" spans="1:28">
      <c r="A93" s="212">
        <v>52</v>
      </c>
      <c r="B93" s="212">
        <v>52</v>
      </c>
      <c r="C93" s="425"/>
      <c r="D93" s="426"/>
      <c r="E93" s="251"/>
      <c r="F93" s="213" t="str">
        <f t="shared" si="2"/>
        <v/>
      </c>
      <c r="G93" s="246" t="str">
        <f t="shared" si="0"/>
        <v/>
      </c>
      <c r="H93" s="246" t="str">
        <f t="shared" si="1"/>
        <v/>
      </c>
      <c r="I93" s="256"/>
      <c r="J93" s="213" t="str">
        <f t="shared" si="3"/>
        <v/>
      </c>
      <c r="K93" s="191"/>
      <c r="L93" s="191"/>
      <c r="M93" s="191"/>
      <c r="N93" s="191"/>
      <c r="O93" s="191"/>
      <c r="P93" s="191"/>
      <c r="Q93" s="191"/>
      <c r="R93" s="191"/>
      <c r="S93" s="191"/>
      <c r="T93" s="191"/>
      <c r="U93" s="191"/>
      <c r="V93" s="191"/>
      <c r="W93" s="191"/>
      <c r="X93" s="191"/>
      <c r="Y93" s="191"/>
      <c r="Z93" s="191"/>
      <c r="AA93" s="191"/>
      <c r="AB93" s="191"/>
    </row>
    <row r="94" spans="1:28">
      <c r="A94" s="212">
        <v>53</v>
      </c>
      <c r="B94" s="212">
        <v>53</v>
      </c>
      <c r="C94" s="425"/>
      <c r="D94" s="426"/>
      <c r="E94" s="251"/>
      <c r="F94" s="213" t="str">
        <f t="shared" si="2"/>
        <v/>
      </c>
      <c r="G94" s="246" t="str">
        <f t="shared" si="0"/>
        <v/>
      </c>
      <c r="H94" s="246" t="str">
        <f t="shared" si="1"/>
        <v/>
      </c>
      <c r="I94" s="257"/>
      <c r="J94" s="213" t="str">
        <f t="shared" si="3"/>
        <v/>
      </c>
      <c r="K94" s="191"/>
      <c r="L94" s="191"/>
      <c r="M94" s="191"/>
      <c r="N94" s="191"/>
      <c r="O94" s="191"/>
      <c r="P94" s="191"/>
      <c r="Q94" s="191"/>
      <c r="R94" s="191"/>
      <c r="S94" s="191"/>
      <c r="T94" s="191"/>
      <c r="U94" s="191"/>
      <c r="V94" s="191"/>
      <c r="W94" s="191"/>
      <c r="X94" s="191"/>
      <c r="Y94" s="191"/>
      <c r="Z94" s="191"/>
      <c r="AA94" s="191"/>
      <c r="AB94" s="191"/>
    </row>
    <row r="95" spans="1:28">
      <c r="A95" s="212">
        <v>54</v>
      </c>
      <c r="B95" s="212">
        <v>54</v>
      </c>
      <c r="C95" s="425"/>
      <c r="D95" s="426"/>
      <c r="E95" s="253"/>
      <c r="F95" s="213" t="str">
        <f t="shared" si="2"/>
        <v/>
      </c>
      <c r="G95" s="246" t="str">
        <f t="shared" si="0"/>
        <v/>
      </c>
      <c r="H95" s="246" t="str">
        <f t="shared" si="1"/>
        <v/>
      </c>
      <c r="I95" s="256"/>
      <c r="J95" s="213" t="str">
        <f t="shared" si="3"/>
        <v/>
      </c>
      <c r="K95" s="191"/>
      <c r="L95" s="191"/>
      <c r="M95" s="191"/>
      <c r="N95" s="191"/>
      <c r="O95" s="191"/>
      <c r="P95" s="191"/>
      <c r="Q95" s="191"/>
      <c r="R95" s="191"/>
      <c r="S95" s="191"/>
      <c r="T95" s="191"/>
      <c r="U95" s="191"/>
      <c r="V95" s="191"/>
      <c r="W95" s="191"/>
      <c r="X95" s="191"/>
      <c r="Y95" s="191"/>
      <c r="Z95" s="191"/>
      <c r="AA95" s="191"/>
      <c r="AB95" s="191"/>
    </row>
    <row r="96" spans="1:28">
      <c r="A96" s="212">
        <v>55</v>
      </c>
      <c r="B96" s="212">
        <v>55</v>
      </c>
      <c r="C96" s="425"/>
      <c r="D96" s="426"/>
      <c r="E96" s="251"/>
      <c r="F96" s="213" t="str">
        <f t="shared" si="2"/>
        <v/>
      </c>
      <c r="G96" s="246" t="str">
        <f t="shared" si="0"/>
        <v/>
      </c>
      <c r="H96" s="246" t="str">
        <f t="shared" si="1"/>
        <v/>
      </c>
      <c r="I96" s="257"/>
      <c r="J96" s="213" t="str">
        <f t="shared" si="3"/>
        <v/>
      </c>
      <c r="K96" s="191"/>
      <c r="L96" s="191"/>
      <c r="M96" s="191"/>
      <c r="N96" s="191"/>
      <c r="O96" s="191"/>
      <c r="P96" s="191"/>
      <c r="Q96" s="191"/>
      <c r="R96" s="191"/>
      <c r="S96" s="191"/>
      <c r="T96" s="191"/>
      <c r="U96" s="191"/>
      <c r="V96" s="191"/>
      <c r="W96" s="191"/>
      <c r="X96" s="191"/>
      <c r="Y96" s="191"/>
      <c r="Z96" s="191"/>
      <c r="AA96" s="191"/>
      <c r="AB96" s="191"/>
    </row>
    <row r="97" spans="1:28">
      <c r="A97" s="212">
        <v>56</v>
      </c>
      <c r="B97" s="212">
        <v>56</v>
      </c>
      <c r="C97" s="425"/>
      <c r="D97" s="426"/>
      <c r="E97" s="251"/>
      <c r="F97" s="213" t="str">
        <f t="shared" si="2"/>
        <v/>
      </c>
      <c r="G97" s="246" t="str">
        <f t="shared" si="0"/>
        <v/>
      </c>
      <c r="H97" s="246" t="str">
        <f t="shared" si="1"/>
        <v/>
      </c>
      <c r="I97" s="256"/>
      <c r="J97" s="213" t="str">
        <f t="shared" si="3"/>
        <v/>
      </c>
      <c r="K97" s="191"/>
      <c r="L97" s="191"/>
      <c r="M97" s="191"/>
      <c r="N97" s="191"/>
      <c r="O97" s="191"/>
      <c r="P97" s="191"/>
      <c r="Q97" s="191"/>
      <c r="R97" s="191"/>
      <c r="S97" s="191"/>
      <c r="T97" s="191"/>
      <c r="U97" s="191"/>
      <c r="V97" s="191"/>
      <c r="W97" s="191"/>
      <c r="X97" s="191"/>
      <c r="Y97" s="191"/>
      <c r="Z97" s="191"/>
      <c r="AA97" s="191"/>
      <c r="AB97" s="191"/>
    </row>
    <row r="98" spans="1:28">
      <c r="A98" s="212">
        <v>57</v>
      </c>
      <c r="B98" s="212">
        <v>57</v>
      </c>
      <c r="C98" s="425"/>
      <c r="D98" s="426"/>
      <c r="E98" s="251"/>
      <c r="F98" s="213" t="str">
        <f t="shared" si="2"/>
        <v/>
      </c>
      <c r="G98" s="246" t="str">
        <f t="shared" si="0"/>
        <v/>
      </c>
      <c r="H98" s="246" t="str">
        <f t="shared" si="1"/>
        <v/>
      </c>
      <c r="I98" s="257"/>
      <c r="J98" s="213" t="str">
        <f t="shared" si="3"/>
        <v/>
      </c>
      <c r="K98" s="191"/>
      <c r="L98" s="191"/>
      <c r="M98" s="191"/>
      <c r="N98" s="191"/>
      <c r="O98" s="191"/>
      <c r="P98" s="191"/>
      <c r="Q98" s="191"/>
      <c r="R98" s="191"/>
      <c r="S98" s="191"/>
      <c r="T98" s="191"/>
      <c r="U98" s="191"/>
      <c r="V98" s="191"/>
      <c r="W98" s="191"/>
      <c r="X98" s="191"/>
      <c r="Y98" s="191"/>
      <c r="Z98" s="191"/>
      <c r="AA98" s="191"/>
      <c r="AB98" s="191"/>
    </row>
    <row r="99" spans="1:28">
      <c r="A99" s="212">
        <v>58</v>
      </c>
      <c r="B99" s="212">
        <v>58</v>
      </c>
      <c r="C99" s="425"/>
      <c r="D99" s="426"/>
      <c r="E99" s="253"/>
      <c r="F99" s="213" t="str">
        <f t="shared" si="2"/>
        <v/>
      </c>
      <c r="G99" s="246" t="str">
        <f t="shared" si="0"/>
        <v/>
      </c>
      <c r="H99" s="246" t="str">
        <f t="shared" si="1"/>
        <v/>
      </c>
      <c r="I99" s="256"/>
      <c r="J99" s="213" t="str">
        <f t="shared" si="3"/>
        <v/>
      </c>
      <c r="K99" s="191"/>
      <c r="L99" s="191"/>
      <c r="M99" s="191"/>
      <c r="N99" s="191"/>
      <c r="O99" s="191"/>
      <c r="P99" s="191"/>
      <c r="Q99" s="191"/>
      <c r="R99" s="191"/>
      <c r="S99" s="191"/>
      <c r="T99" s="191"/>
      <c r="U99" s="191"/>
      <c r="V99" s="191"/>
      <c r="W99" s="191"/>
      <c r="X99" s="191"/>
      <c r="Y99" s="191"/>
      <c r="Z99" s="191"/>
      <c r="AA99" s="191"/>
      <c r="AB99" s="191"/>
    </row>
    <row r="100" spans="1:28">
      <c r="A100" s="212">
        <v>59</v>
      </c>
      <c r="B100" s="212">
        <v>59</v>
      </c>
      <c r="C100" s="425"/>
      <c r="D100" s="426"/>
      <c r="E100" s="251"/>
      <c r="F100" s="213" t="str">
        <f t="shared" si="2"/>
        <v/>
      </c>
      <c r="G100" s="246" t="str">
        <f t="shared" si="0"/>
        <v/>
      </c>
      <c r="H100" s="246" t="str">
        <f t="shared" si="1"/>
        <v/>
      </c>
      <c r="I100" s="257"/>
      <c r="J100" s="213" t="str">
        <f t="shared" si="3"/>
        <v/>
      </c>
      <c r="K100" s="191"/>
      <c r="L100" s="191"/>
      <c r="M100" s="191"/>
      <c r="N100" s="191"/>
      <c r="O100" s="191"/>
      <c r="P100" s="191"/>
      <c r="Q100" s="191"/>
      <c r="R100" s="191"/>
      <c r="S100" s="191"/>
      <c r="T100" s="191"/>
      <c r="U100" s="191"/>
      <c r="V100" s="191"/>
      <c r="W100" s="191"/>
      <c r="X100" s="191"/>
      <c r="Y100" s="191"/>
      <c r="Z100" s="191"/>
      <c r="AA100" s="191"/>
      <c r="AB100" s="191"/>
    </row>
    <row r="101" spans="1:28">
      <c r="A101" s="212">
        <v>60</v>
      </c>
      <c r="B101" s="212">
        <v>60</v>
      </c>
      <c r="C101" s="425"/>
      <c r="D101" s="426"/>
      <c r="E101" s="252"/>
      <c r="F101" s="213" t="str">
        <f t="shared" si="2"/>
        <v/>
      </c>
      <c r="G101" s="246" t="str">
        <f t="shared" si="0"/>
        <v/>
      </c>
      <c r="H101" s="246" t="str">
        <f t="shared" si="1"/>
        <v/>
      </c>
      <c r="I101" s="256"/>
      <c r="J101" s="213" t="str">
        <f t="shared" si="3"/>
        <v/>
      </c>
      <c r="K101" s="191"/>
      <c r="L101" s="191"/>
      <c r="M101" s="191"/>
      <c r="N101" s="191"/>
      <c r="O101" s="191"/>
      <c r="P101" s="191"/>
      <c r="Q101" s="191"/>
      <c r="R101" s="191"/>
      <c r="S101" s="191"/>
      <c r="T101" s="191"/>
      <c r="U101" s="191"/>
      <c r="V101" s="191"/>
      <c r="W101" s="191"/>
      <c r="X101" s="191"/>
      <c r="Y101" s="191"/>
      <c r="Z101" s="191"/>
      <c r="AA101" s="191"/>
      <c r="AB101" s="191"/>
    </row>
    <row r="102" spans="1:28">
      <c r="A102" s="212">
        <v>61</v>
      </c>
      <c r="B102" s="212">
        <v>61</v>
      </c>
      <c r="C102" s="425"/>
      <c r="D102" s="426"/>
      <c r="E102" s="251"/>
      <c r="F102" s="213" t="str">
        <f t="shared" si="2"/>
        <v/>
      </c>
      <c r="G102" s="246" t="str">
        <f t="shared" si="0"/>
        <v/>
      </c>
      <c r="H102" s="246" t="str">
        <f t="shared" si="1"/>
        <v/>
      </c>
      <c r="I102" s="257"/>
      <c r="J102" s="213" t="str">
        <f t="shared" si="3"/>
        <v/>
      </c>
      <c r="K102" s="191"/>
      <c r="L102" s="191"/>
      <c r="M102" s="191"/>
      <c r="N102" s="191"/>
      <c r="O102" s="191"/>
      <c r="P102" s="191"/>
      <c r="Q102" s="191"/>
      <c r="R102" s="191"/>
      <c r="S102" s="191"/>
      <c r="T102" s="191"/>
      <c r="U102" s="191"/>
      <c r="V102" s="191"/>
      <c r="W102" s="191"/>
      <c r="X102" s="191"/>
      <c r="Y102" s="191"/>
      <c r="Z102" s="191"/>
      <c r="AA102" s="191"/>
      <c r="AB102" s="191"/>
    </row>
    <row r="103" spans="1:28">
      <c r="A103" s="212">
        <v>62</v>
      </c>
      <c r="B103" s="212">
        <v>62</v>
      </c>
      <c r="C103" s="425"/>
      <c r="D103" s="426"/>
      <c r="E103" s="252"/>
      <c r="F103" s="213" t="str">
        <f t="shared" si="2"/>
        <v/>
      </c>
      <c r="G103" s="246" t="str">
        <f t="shared" si="0"/>
        <v/>
      </c>
      <c r="H103" s="246" t="str">
        <f t="shared" si="1"/>
        <v/>
      </c>
      <c r="I103" s="256"/>
      <c r="J103" s="213" t="str">
        <f t="shared" si="3"/>
        <v/>
      </c>
      <c r="K103" s="191"/>
      <c r="L103" s="191"/>
      <c r="M103" s="191"/>
      <c r="N103" s="191"/>
      <c r="O103" s="191"/>
      <c r="P103" s="191"/>
      <c r="Q103" s="191"/>
      <c r="R103" s="191"/>
      <c r="S103" s="191"/>
      <c r="T103" s="191"/>
      <c r="U103" s="191"/>
      <c r="V103" s="191"/>
      <c r="W103" s="191"/>
      <c r="X103" s="191"/>
      <c r="Y103" s="191"/>
      <c r="Z103" s="191"/>
      <c r="AA103" s="191"/>
      <c r="AB103" s="191"/>
    </row>
    <row r="104" spans="1:28">
      <c r="A104" s="212">
        <v>63</v>
      </c>
      <c r="B104" s="212">
        <v>63</v>
      </c>
      <c r="C104" s="425"/>
      <c r="D104" s="426"/>
      <c r="E104" s="251"/>
      <c r="F104" s="213" t="str">
        <f t="shared" si="2"/>
        <v/>
      </c>
      <c r="G104" s="246" t="str">
        <f t="shared" si="0"/>
        <v/>
      </c>
      <c r="H104" s="246" t="str">
        <f t="shared" si="1"/>
        <v/>
      </c>
      <c r="I104" s="257"/>
      <c r="J104" s="213" t="str">
        <f t="shared" si="3"/>
        <v/>
      </c>
      <c r="K104" s="191"/>
      <c r="L104" s="191"/>
      <c r="M104" s="191"/>
      <c r="N104" s="191"/>
      <c r="O104" s="191"/>
      <c r="P104" s="191"/>
      <c r="Q104" s="191"/>
      <c r="R104" s="191"/>
      <c r="S104" s="191"/>
      <c r="T104" s="191"/>
      <c r="U104" s="191"/>
      <c r="V104" s="191"/>
      <c r="W104" s="191"/>
      <c r="X104" s="191"/>
      <c r="Y104" s="191"/>
      <c r="Z104" s="191"/>
      <c r="AA104" s="191"/>
      <c r="AB104" s="191"/>
    </row>
    <row r="105" spans="1:28">
      <c r="A105" s="212">
        <v>64</v>
      </c>
      <c r="B105" s="212">
        <v>64</v>
      </c>
      <c r="C105" s="425"/>
      <c r="D105" s="426"/>
      <c r="E105" s="252"/>
      <c r="F105" s="213" t="str">
        <f t="shared" si="2"/>
        <v/>
      </c>
      <c r="G105" s="246" t="str">
        <f t="shared" si="0"/>
        <v/>
      </c>
      <c r="H105" s="246" t="str">
        <f>IF(F105="","",$H$40-F104)</f>
        <v/>
      </c>
      <c r="I105" s="256"/>
      <c r="J105" s="213" t="str">
        <f t="shared" si="3"/>
        <v/>
      </c>
      <c r="K105" s="191"/>
      <c r="L105" s="191"/>
      <c r="M105" s="191"/>
      <c r="N105" s="191"/>
      <c r="O105" s="191"/>
      <c r="P105" s="191"/>
      <c r="Q105" s="191"/>
      <c r="R105" s="191"/>
      <c r="S105" s="191"/>
      <c r="T105" s="191"/>
      <c r="U105" s="191"/>
      <c r="V105" s="191"/>
      <c r="W105" s="191"/>
      <c r="X105" s="191"/>
      <c r="Y105" s="191"/>
      <c r="Z105" s="191"/>
      <c r="AA105" s="191"/>
      <c r="AB105" s="191"/>
    </row>
    <row r="106" spans="1:28" ht="13.5" thickBot="1">
      <c r="A106" s="214">
        <v>65</v>
      </c>
      <c r="B106" s="214">
        <v>65</v>
      </c>
      <c r="C106" s="427"/>
      <c r="D106" s="428"/>
      <c r="E106" s="254"/>
      <c r="F106" s="248" t="str">
        <f>IF(C106="","",IF(D106="O",F105,F105+C106))</f>
        <v/>
      </c>
      <c r="G106" s="249" t="str">
        <f t="shared" si="0"/>
        <v/>
      </c>
      <c r="H106" s="249" t="str">
        <f>IF(F106="","",$H$40-F105)</f>
        <v/>
      </c>
      <c r="I106" s="258"/>
      <c r="J106" s="213" t="str">
        <f t="shared" si="3"/>
        <v/>
      </c>
      <c r="K106" s="191"/>
      <c r="L106" s="191"/>
      <c r="M106" s="191"/>
      <c r="N106" s="191"/>
      <c r="O106" s="191"/>
      <c r="P106" s="191"/>
      <c r="Q106" s="191"/>
      <c r="R106" s="191"/>
      <c r="S106" s="191"/>
      <c r="T106" s="191"/>
      <c r="U106" s="191"/>
      <c r="V106" s="191"/>
      <c r="W106" s="191"/>
      <c r="X106" s="191"/>
      <c r="Y106" s="191"/>
      <c r="Z106" s="191"/>
      <c r="AA106" s="191"/>
      <c r="AB106" s="191"/>
    </row>
    <row r="107" spans="1:28">
      <c r="A107" s="215"/>
      <c r="B107" s="216"/>
      <c r="C107" s="217"/>
      <c r="D107" s="218"/>
      <c r="E107" s="219"/>
      <c r="F107" s="220"/>
      <c r="G107" s="221"/>
      <c r="H107" s="221"/>
      <c r="I107" s="222"/>
      <c r="J107" s="220"/>
      <c r="K107" s="191"/>
      <c r="L107" s="191"/>
      <c r="M107" s="191"/>
      <c r="N107" s="191"/>
      <c r="O107" s="191"/>
      <c r="P107" s="191"/>
      <c r="Q107" s="191"/>
      <c r="R107" s="191"/>
      <c r="S107" s="191"/>
      <c r="T107" s="191"/>
      <c r="U107" s="191"/>
      <c r="V107" s="191"/>
      <c r="W107" s="191"/>
      <c r="X107" s="191"/>
      <c r="Y107" s="191"/>
      <c r="Z107" s="191"/>
      <c r="AA107" s="191"/>
      <c r="AB107" s="191"/>
    </row>
    <row r="108" spans="1:28">
      <c r="A108" s="223"/>
      <c r="B108" s="224"/>
      <c r="C108" s="225"/>
      <c r="D108" s="226"/>
      <c r="E108" s="227"/>
      <c r="F108" s="228"/>
      <c r="G108" s="229"/>
      <c r="H108" s="229"/>
      <c r="I108" s="230"/>
      <c r="J108" s="228"/>
      <c r="K108" s="191"/>
      <c r="L108" s="191"/>
      <c r="M108" s="191"/>
      <c r="N108" s="191"/>
      <c r="O108" s="191"/>
      <c r="P108" s="191"/>
      <c r="Q108" s="191"/>
      <c r="R108" s="191"/>
      <c r="S108" s="191"/>
      <c r="T108" s="191"/>
      <c r="U108" s="191"/>
      <c r="V108" s="191"/>
      <c r="W108" s="191"/>
      <c r="X108" s="191"/>
      <c r="Y108" s="191"/>
      <c r="Z108" s="191"/>
      <c r="AA108" s="191"/>
      <c r="AB108" s="191"/>
    </row>
    <row r="109" spans="1:28">
      <c r="A109" s="223"/>
      <c r="B109" s="224"/>
      <c r="C109" s="225"/>
      <c r="D109" s="226"/>
      <c r="E109" s="231"/>
      <c r="F109" s="228"/>
      <c r="G109" s="229"/>
      <c r="H109" s="229"/>
      <c r="I109" s="230"/>
      <c r="J109" s="228"/>
      <c r="K109" s="191"/>
      <c r="L109" s="191"/>
      <c r="M109" s="191"/>
      <c r="N109" s="191"/>
      <c r="O109" s="191"/>
      <c r="P109" s="191"/>
      <c r="Q109" s="191"/>
      <c r="R109" s="191"/>
      <c r="S109" s="191"/>
      <c r="T109" s="191"/>
      <c r="U109" s="191"/>
      <c r="V109" s="191"/>
      <c r="W109" s="191"/>
      <c r="X109" s="191"/>
      <c r="Y109" s="191"/>
      <c r="Z109" s="191"/>
      <c r="AA109" s="191"/>
      <c r="AB109" s="191"/>
    </row>
    <row r="110" spans="1:28">
      <c r="A110" s="223"/>
      <c r="B110" s="224"/>
      <c r="C110" s="225"/>
      <c r="D110" s="226"/>
      <c r="E110" s="227"/>
      <c r="F110" s="228"/>
      <c r="G110" s="229"/>
      <c r="H110" s="229"/>
      <c r="I110" s="230"/>
      <c r="J110" s="228"/>
      <c r="K110" s="191"/>
      <c r="L110" s="191"/>
      <c r="M110" s="191"/>
      <c r="N110" s="191"/>
      <c r="O110" s="191"/>
      <c r="P110" s="191"/>
      <c r="Q110" s="191"/>
      <c r="R110" s="191"/>
      <c r="S110" s="191"/>
      <c r="T110" s="191"/>
      <c r="U110" s="191"/>
      <c r="V110" s="191"/>
      <c r="W110" s="191"/>
      <c r="X110" s="191"/>
      <c r="Y110" s="191"/>
      <c r="Z110" s="191"/>
      <c r="AA110" s="191"/>
      <c r="AB110" s="191"/>
    </row>
    <row r="111" spans="1:28">
      <c r="A111" s="223"/>
      <c r="B111" s="224"/>
      <c r="C111" s="225"/>
      <c r="D111" s="226"/>
      <c r="E111" s="231"/>
      <c r="F111" s="228"/>
      <c r="G111" s="229"/>
      <c r="H111" s="229"/>
      <c r="I111" s="230"/>
      <c r="J111" s="228"/>
      <c r="K111" s="191"/>
      <c r="L111" s="191"/>
      <c r="M111" s="191"/>
      <c r="N111" s="191"/>
      <c r="O111" s="191"/>
      <c r="P111" s="191"/>
      <c r="Q111" s="191"/>
      <c r="R111" s="191"/>
      <c r="S111" s="191"/>
      <c r="T111" s="191"/>
      <c r="U111" s="191"/>
      <c r="V111" s="191"/>
      <c r="W111" s="191"/>
      <c r="X111" s="191"/>
      <c r="Y111" s="191"/>
      <c r="Z111" s="191"/>
      <c r="AA111" s="191"/>
      <c r="AB111" s="191"/>
    </row>
    <row r="112" spans="1:28">
      <c r="A112" s="223"/>
      <c r="B112" s="224"/>
      <c r="C112" s="225"/>
      <c r="D112" s="226"/>
      <c r="E112" s="227"/>
      <c r="F112" s="228"/>
      <c r="G112" s="229"/>
      <c r="H112" s="229"/>
      <c r="I112" s="230"/>
      <c r="J112" s="228"/>
      <c r="K112" s="191"/>
      <c r="L112" s="191"/>
      <c r="M112" s="191"/>
      <c r="N112" s="191"/>
      <c r="O112" s="191"/>
      <c r="P112" s="191"/>
      <c r="Q112" s="191"/>
      <c r="R112" s="191"/>
      <c r="S112" s="191"/>
      <c r="T112" s="191"/>
      <c r="U112" s="191"/>
      <c r="V112" s="191"/>
      <c r="W112" s="191"/>
      <c r="X112" s="191"/>
      <c r="Y112" s="191"/>
      <c r="Z112" s="191"/>
      <c r="AA112" s="191"/>
      <c r="AB112" s="191"/>
    </row>
    <row r="113" spans="1:28">
      <c r="A113" s="223"/>
      <c r="B113" s="224"/>
      <c r="C113" s="225"/>
      <c r="D113" s="226"/>
      <c r="E113" s="231"/>
      <c r="F113" s="228"/>
      <c r="G113" s="229"/>
      <c r="H113" s="229"/>
      <c r="I113" s="230"/>
      <c r="J113" s="228"/>
      <c r="K113" s="191"/>
      <c r="L113" s="191"/>
      <c r="M113" s="191"/>
      <c r="N113" s="191"/>
      <c r="O113" s="191"/>
      <c r="P113" s="191"/>
      <c r="Q113" s="191"/>
      <c r="R113" s="191"/>
      <c r="S113" s="191"/>
      <c r="T113" s="191"/>
      <c r="U113" s="191"/>
      <c r="V113" s="191"/>
      <c r="W113" s="191"/>
      <c r="X113" s="191"/>
      <c r="Y113" s="191"/>
      <c r="Z113" s="191"/>
      <c r="AA113" s="191"/>
      <c r="AB113" s="191"/>
    </row>
    <row r="114" spans="1:28">
      <c r="A114" s="223"/>
      <c r="B114" s="224"/>
      <c r="C114" s="225"/>
      <c r="D114" s="226"/>
      <c r="E114" s="227"/>
      <c r="F114" s="228"/>
      <c r="G114" s="229"/>
      <c r="H114" s="229"/>
      <c r="I114" s="230"/>
      <c r="J114" s="228"/>
      <c r="K114" s="191"/>
      <c r="L114" s="191"/>
      <c r="M114" s="191"/>
      <c r="N114" s="191"/>
      <c r="O114" s="191"/>
      <c r="P114" s="191"/>
      <c r="Q114" s="191"/>
      <c r="R114" s="191"/>
      <c r="S114" s="191"/>
      <c r="T114" s="191"/>
      <c r="U114" s="191"/>
      <c r="V114" s="191"/>
      <c r="W114" s="191"/>
      <c r="X114" s="191"/>
      <c r="Y114" s="191"/>
      <c r="Z114" s="191"/>
      <c r="AA114" s="191"/>
      <c r="AB114" s="191"/>
    </row>
    <row r="115" spans="1:28">
      <c r="A115" s="223"/>
      <c r="B115" s="224"/>
      <c r="C115" s="225"/>
      <c r="D115" s="226"/>
      <c r="E115" s="231"/>
      <c r="F115" s="228"/>
      <c r="G115" s="229"/>
      <c r="H115" s="229"/>
      <c r="I115" s="230"/>
      <c r="J115" s="228"/>
      <c r="K115" s="191"/>
      <c r="L115" s="191"/>
      <c r="M115" s="191"/>
      <c r="N115" s="191"/>
      <c r="O115" s="191"/>
      <c r="P115" s="191"/>
      <c r="Q115" s="191"/>
      <c r="R115" s="191"/>
      <c r="S115" s="191"/>
      <c r="T115" s="191"/>
      <c r="U115" s="191"/>
      <c r="V115" s="191"/>
      <c r="W115" s="191"/>
      <c r="X115" s="191"/>
      <c r="Y115" s="191"/>
      <c r="Z115" s="191"/>
      <c r="AA115" s="191"/>
      <c r="AB115" s="191"/>
    </row>
    <row r="116" spans="1:28">
      <c r="A116" s="223"/>
      <c r="B116" s="224"/>
      <c r="C116" s="225"/>
      <c r="D116" s="226"/>
      <c r="E116" s="227"/>
      <c r="F116" s="228"/>
      <c r="G116" s="229"/>
      <c r="H116" s="229"/>
      <c r="I116" s="230"/>
      <c r="J116" s="228"/>
      <c r="K116" s="191"/>
      <c r="L116" s="191"/>
      <c r="M116" s="191"/>
      <c r="N116" s="191"/>
      <c r="O116" s="191"/>
      <c r="P116" s="191"/>
      <c r="Q116" s="191"/>
      <c r="R116" s="191"/>
      <c r="S116" s="191"/>
      <c r="T116" s="191"/>
      <c r="U116" s="191"/>
      <c r="V116" s="191"/>
      <c r="W116" s="191"/>
      <c r="X116" s="191"/>
      <c r="Y116" s="191"/>
      <c r="Z116" s="191"/>
      <c r="AA116" s="191"/>
      <c r="AB116" s="191"/>
    </row>
    <row r="117" spans="1:28">
      <c r="A117" s="223"/>
      <c r="B117" s="224"/>
      <c r="C117" s="225"/>
      <c r="D117" s="226"/>
      <c r="E117" s="231"/>
      <c r="F117" s="228"/>
      <c r="G117" s="229"/>
      <c r="H117" s="229"/>
      <c r="I117" s="230"/>
      <c r="J117" s="228"/>
      <c r="K117" s="191"/>
      <c r="L117" s="191"/>
      <c r="M117" s="191"/>
      <c r="N117" s="191"/>
      <c r="O117" s="191"/>
      <c r="P117" s="191"/>
      <c r="Q117" s="191"/>
      <c r="R117" s="191"/>
      <c r="S117" s="191"/>
      <c r="T117" s="191"/>
      <c r="U117" s="191"/>
      <c r="V117" s="191"/>
      <c r="W117" s="191"/>
      <c r="X117" s="191"/>
      <c r="Y117" s="191"/>
      <c r="Z117" s="191"/>
      <c r="AA117" s="191"/>
      <c r="AB117" s="191"/>
    </row>
    <row r="118" spans="1:28">
      <c r="A118" s="223"/>
      <c r="B118" s="224"/>
      <c r="C118" s="225"/>
      <c r="D118" s="226"/>
      <c r="E118" s="227"/>
      <c r="F118" s="228"/>
      <c r="G118" s="229"/>
      <c r="H118" s="229"/>
      <c r="I118" s="230"/>
      <c r="J118" s="228"/>
      <c r="K118" s="191"/>
      <c r="L118" s="191"/>
      <c r="M118" s="191"/>
      <c r="N118" s="191"/>
      <c r="O118" s="191"/>
      <c r="P118" s="191"/>
      <c r="Q118" s="191"/>
      <c r="R118" s="191"/>
      <c r="S118" s="191"/>
      <c r="T118" s="191"/>
      <c r="U118" s="191"/>
      <c r="V118" s="191"/>
      <c r="W118" s="191"/>
      <c r="X118" s="191"/>
      <c r="Y118" s="191"/>
      <c r="Z118" s="191"/>
      <c r="AA118" s="191"/>
      <c r="AB118" s="191"/>
    </row>
    <row r="119" spans="1:28">
      <c r="A119" s="223"/>
      <c r="B119" s="224"/>
      <c r="C119" s="225"/>
      <c r="D119" s="232"/>
      <c r="E119" s="231"/>
      <c r="F119" s="228"/>
      <c r="G119" s="229"/>
      <c r="H119" s="229"/>
      <c r="I119" s="230"/>
      <c r="J119" s="228"/>
      <c r="K119" s="191"/>
      <c r="L119" s="191"/>
      <c r="M119" s="191"/>
      <c r="N119" s="191"/>
      <c r="O119" s="191"/>
      <c r="P119" s="191"/>
      <c r="Q119" s="191"/>
      <c r="R119" s="191"/>
      <c r="S119" s="191"/>
      <c r="T119" s="191"/>
      <c r="U119" s="191"/>
      <c r="V119" s="191"/>
      <c r="W119" s="191"/>
      <c r="X119" s="191"/>
      <c r="Y119" s="191"/>
      <c r="Z119" s="191"/>
      <c r="AA119" s="191"/>
      <c r="AB119" s="191"/>
    </row>
    <row r="120" spans="1:28">
      <c r="A120" s="223"/>
      <c r="B120" s="224"/>
      <c r="C120" s="225"/>
      <c r="D120" s="232"/>
      <c r="E120" s="227"/>
      <c r="F120" s="228"/>
      <c r="G120" s="229"/>
      <c r="H120" s="229"/>
      <c r="I120" s="230"/>
      <c r="J120" s="228"/>
      <c r="K120" s="191"/>
      <c r="L120" s="191"/>
      <c r="M120" s="191"/>
      <c r="N120" s="191"/>
      <c r="O120" s="191"/>
      <c r="P120" s="191"/>
      <c r="Q120" s="191"/>
      <c r="R120" s="191"/>
      <c r="S120" s="191"/>
      <c r="T120" s="191"/>
      <c r="U120" s="191"/>
      <c r="V120" s="191"/>
      <c r="W120" s="191"/>
      <c r="X120" s="191"/>
      <c r="Y120" s="191"/>
      <c r="Z120" s="191"/>
      <c r="AA120" s="191"/>
      <c r="AB120" s="191"/>
    </row>
    <row r="121" spans="1:28">
      <c r="A121" s="223"/>
      <c r="B121" s="224"/>
      <c r="C121" s="225"/>
      <c r="D121" s="232"/>
      <c r="E121" s="231"/>
      <c r="F121" s="228"/>
      <c r="G121" s="229"/>
      <c r="H121" s="229"/>
      <c r="I121" s="230"/>
      <c r="J121" s="228"/>
      <c r="K121" s="191"/>
      <c r="L121" s="191"/>
      <c r="M121" s="191"/>
      <c r="N121" s="191"/>
      <c r="O121" s="191"/>
      <c r="P121" s="191"/>
      <c r="Q121" s="191"/>
      <c r="R121" s="191"/>
      <c r="S121" s="191"/>
      <c r="T121" s="191"/>
      <c r="U121" s="191"/>
      <c r="V121" s="191"/>
      <c r="W121" s="191"/>
      <c r="X121" s="191"/>
      <c r="Y121" s="191"/>
      <c r="Z121" s="191"/>
      <c r="AA121" s="191"/>
      <c r="AB121" s="191"/>
    </row>
    <row r="122" spans="1:28">
      <c r="A122" s="223"/>
      <c r="B122" s="224"/>
      <c r="C122" s="225"/>
      <c r="D122" s="232"/>
      <c r="E122" s="227"/>
      <c r="F122" s="228"/>
      <c r="G122" s="229"/>
      <c r="H122" s="229"/>
      <c r="I122" s="230"/>
      <c r="J122" s="228"/>
      <c r="K122" s="191"/>
      <c r="L122" s="191"/>
      <c r="M122" s="191"/>
      <c r="N122" s="191"/>
      <c r="O122" s="191"/>
      <c r="P122" s="191"/>
      <c r="Q122" s="191"/>
      <c r="R122" s="191"/>
      <c r="S122" s="191"/>
      <c r="T122" s="191"/>
      <c r="U122" s="191"/>
      <c r="V122" s="191"/>
      <c r="W122" s="191"/>
      <c r="X122" s="191"/>
      <c r="Y122" s="191"/>
      <c r="Z122" s="191"/>
      <c r="AA122" s="191"/>
      <c r="AB122" s="191"/>
    </row>
    <row r="123" spans="1:28">
      <c r="A123" s="223"/>
      <c r="B123" s="224"/>
      <c r="C123" s="225"/>
      <c r="D123" s="232"/>
      <c r="E123" s="231"/>
      <c r="F123" s="228"/>
      <c r="G123" s="229"/>
      <c r="H123" s="229"/>
      <c r="I123" s="230"/>
      <c r="J123" s="228"/>
      <c r="K123" s="191"/>
      <c r="L123" s="191"/>
      <c r="M123" s="191"/>
      <c r="N123" s="191"/>
      <c r="O123" s="191"/>
      <c r="P123" s="191"/>
      <c r="Q123" s="191"/>
      <c r="R123" s="191"/>
      <c r="S123" s="191"/>
      <c r="T123" s="191"/>
      <c r="U123" s="191"/>
      <c r="V123" s="191"/>
      <c r="W123" s="191"/>
      <c r="X123" s="191"/>
      <c r="Y123" s="191"/>
      <c r="Z123" s="191"/>
      <c r="AA123" s="191"/>
      <c r="AB123" s="191"/>
    </row>
    <row r="124" spans="1:28">
      <c r="A124" s="223"/>
      <c r="B124" s="224"/>
      <c r="C124" s="225"/>
      <c r="D124" s="232"/>
      <c r="E124" s="227"/>
      <c r="F124" s="228"/>
      <c r="G124" s="229"/>
      <c r="H124" s="229"/>
      <c r="I124" s="230"/>
      <c r="J124" s="228"/>
      <c r="K124" s="191"/>
      <c r="L124" s="191"/>
      <c r="M124" s="191"/>
      <c r="N124" s="191"/>
      <c r="O124" s="191"/>
      <c r="P124" s="191"/>
      <c r="Q124" s="191"/>
      <c r="R124" s="191"/>
      <c r="S124" s="191"/>
      <c r="T124" s="191"/>
      <c r="U124" s="191"/>
      <c r="V124" s="191"/>
      <c r="W124" s="191"/>
      <c r="X124" s="191"/>
      <c r="Y124" s="191"/>
      <c r="Z124" s="191"/>
      <c r="AA124" s="191"/>
      <c r="AB124" s="191"/>
    </row>
    <row r="125" spans="1:28">
      <c r="A125" s="223"/>
      <c r="B125" s="224"/>
      <c r="C125" s="225"/>
      <c r="D125" s="232"/>
      <c r="E125" s="231"/>
      <c r="F125" s="228"/>
      <c r="G125" s="229"/>
      <c r="H125" s="229"/>
      <c r="I125" s="230"/>
      <c r="J125" s="228"/>
      <c r="K125" s="191"/>
      <c r="L125" s="191"/>
      <c r="M125" s="191"/>
      <c r="N125" s="191"/>
      <c r="O125" s="191"/>
      <c r="P125" s="191"/>
      <c r="Q125" s="191"/>
      <c r="R125" s="191"/>
      <c r="S125" s="191"/>
      <c r="T125" s="191"/>
      <c r="U125" s="191"/>
      <c r="V125" s="191"/>
      <c r="W125" s="191"/>
      <c r="X125" s="191"/>
      <c r="Y125" s="191"/>
      <c r="Z125" s="191"/>
      <c r="AA125" s="191"/>
      <c r="AB125" s="191"/>
    </row>
    <row r="126" spans="1:28">
      <c r="A126" s="223"/>
      <c r="B126" s="224"/>
      <c r="C126" s="225"/>
      <c r="D126" s="232"/>
      <c r="E126" s="227"/>
      <c r="F126" s="228"/>
      <c r="G126" s="229"/>
      <c r="H126" s="229"/>
      <c r="I126" s="230"/>
      <c r="J126" s="228"/>
      <c r="K126" s="191"/>
      <c r="L126" s="191"/>
      <c r="M126" s="191"/>
      <c r="N126" s="191"/>
      <c r="O126" s="191"/>
      <c r="P126" s="191"/>
      <c r="Q126" s="191"/>
      <c r="R126" s="191"/>
      <c r="S126" s="191"/>
      <c r="T126" s="191"/>
      <c r="U126" s="191"/>
      <c r="V126" s="191"/>
      <c r="W126" s="191"/>
      <c r="X126" s="191"/>
      <c r="Y126" s="191"/>
      <c r="Z126" s="191"/>
      <c r="AA126" s="191"/>
      <c r="AB126" s="191"/>
    </row>
    <row r="127" spans="1:28">
      <c r="A127" s="223"/>
      <c r="B127" s="224"/>
      <c r="C127" s="225"/>
      <c r="D127" s="232"/>
      <c r="E127" s="231"/>
      <c r="F127" s="228"/>
      <c r="G127" s="229"/>
      <c r="H127" s="229"/>
      <c r="I127" s="230"/>
      <c r="J127" s="228"/>
      <c r="K127" s="191"/>
      <c r="L127" s="191"/>
      <c r="M127" s="191"/>
      <c r="N127" s="191"/>
      <c r="O127" s="191"/>
      <c r="P127" s="191"/>
      <c r="Q127" s="191"/>
      <c r="R127" s="191"/>
      <c r="S127" s="191"/>
      <c r="T127" s="191"/>
      <c r="U127" s="191"/>
      <c r="V127" s="191"/>
      <c r="W127" s="191"/>
      <c r="X127" s="191"/>
      <c r="Y127" s="191"/>
      <c r="Z127" s="191"/>
      <c r="AA127" s="191"/>
      <c r="AB127" s="191"/>
    </row>
    <row r="128" spans="1:28">
      <c r="A128" s="223"/>
      <c r="B128" s="224"/>
      <c r="C128" s="225"/>
      <c r="D128" s="232"/>
      <c r="E128" s="227"/>
      <c r="F128" s="228"/>
      <c r="G128" s="229"/>
      <c r="H128" s="229"/>
      <c r="I128" s="230"/>
      <c r="J128" s="228"/>
      <c r="K128" s="191"/>
      <c r="L128" s="191"/>
      <c r="M128" s="191"/>
      <c r="N128" s="191"/>
      <c r="O128" s="191"/>
      <c r="P128" s="191"/>
      <c r="Q128" s="191"/>
      <c r="R128" s="191"/>
      <c r="S128" s="191"/>
      <c r="T128" s="191"/>
      <c r="U128" s="191"/>
      <c r="V128" s="191"/>
      <c r="W128" s="191"/>
      <c r="X128" s="191"/>
      <c r="Y128" s="191"/>
      <c r="Z128" s="191"/>
      <c r="AA128" s="191"/>
      <c r="AB128" s="191"/>
    </row>
    <row r="129" spans="1:28">
      <c r="A129" s="223"/>
      <c r="B129" s="224"/>
      <c r="C129" s="225"/>
      <c r="D129" s="232"/>
      <c r="E129" s="231"/>
      <c r="F129" s="228"/>
      <c r="G129" s="229"/>
      <c r="H129" s="229"/>
      <c r="I129" s="230"/>
      <c r="J129" s="228"/>
      <c r="K129" s="191"/>
      <c r="L129" s="191"/>
      <c r="M129" s="191"/>
      <c r="N129" s="191"/>
      <c r="O129" s="191"/>
      <c r="P129" s="191"/>
      <c r="Q129" s="191"/>
      <c r="R129" s="191"/>
      <c r="S129" s="191"/>
      <c r="T129" s="191"/>
      <c r="U129" s="191"/>
      <c r="V129" s="191"/>
      <c r="W129" s="191"/>
      <c r="X129" s="191"/>
      <c r="Y129" s="191"/>
      <c r="Z129" s="191"/>
      <c r="AA129" s="191"/>
      <c r="AB129" s="191"/>
    </row>
    <row r="130" spans="1:28">
      <c r="A130" s="223"/>
      <c r="B130" s="224"/>
      <c r="C130" s="225"/>
      <c r="D130" s="232"/>
      <c r="E130" s="231"/>
      <c r="F130" s="228"/>
      <c r="G130" s="229"/>
      <c r="H130" s="229"/>
      <c r="I130" s="230"/>
      <c r="J130" s="228"/>
      <c r="K130" s="191"/>
      <c r="L130" s="191"/>
      <c r="M130" s="191"/>
      <c r="N130" s="191"/>
      <c r="O130" s="191"/>
      <c r="P130" s="191"/>
      <c r="Q130" s="191"/>
      <c r="R130" s="191"/>
      <c r="S130" s="191"/>
      <c r="T130" s="191"/>
      <c r="U130" s="191"/>
      <c r="V130" s="191"/>
      <c r="W130" s="191"/>
      <c r="X130" s="191"/>
      <c r="Y130" s="191"/>
      <c r="Z130" s="191"/>
      <c r="AA130" s="191"/>
      <c r="AB130" s="191"/>
    </row>
    <row r="131" spans="1:28">
      <c r="A131" s="223"/>
      <c r="B131" s="224"/>
      <c r="C131" s="225"/>
      <c r="D131" s="232"/>
      <c r="E131" s="231"/>
      <c r="F131" s="228"/>
      <c r="G131" s="229"/>
      <c r="H131" s="229"/>
      <c r="I131" s="230"/>
      <c r="J131" s="228"/>
      <c r="K131" s="191"/>
      <c r="L131" s="191"/>
      <c r="M131" s="191"/>
      <c r="N131" s="191"/>
      <c r="O131" s="191"/>
      <c r="P131" s="191"/>
      <c r="Q131" s="191"/>
      <c r="R131" s="191"/>
      <c r="S131" s="191"/>
      <c r="T131" s="191"/>
      <c r="U131" s="191"/>
      <c r="V131" s="191"/>
      <c r="W131" s="191"/>
      <c r="X131" s="191"/>
      <c r="Y131" s="191"/>
      <c r="Z131" s="191"/>
      <c r="AA131" s="191"/>
      <c r="AB131" s="191"/>
    </row>
    <row r="132" spans="1:28">
      <c r="A132" s="223"/>
      <c r="B132" s="224"/>
      <c r="C132" s="225"/>
      <c r="D132" s="232"/>
      <c r="E132" s="231"/>
      <c r="F132" s="228"/>
      <c r="G132" s="229"/>
      <c r="H132" s="229"/>
      <c r="I132" s="230"/>
      <c r="J132" s="228"/>
      <c r="K132" s="191"/>
      <c r="L132" s="191"/>
      <c r="M132" s="191"/>
      <c r="N132" s="191"/>
      <c r="O132" s="191"/>
      <c r="P132" s="191"/>
      <c r="Q132" s="191"/>
      <c r="R132" s="191"/>
      <c r="S132" s="191"/>
      <c r="T132" s="191"/>
      <c r="U132" s="191"/>
      <c r="V132" s="191"/>
      <c r="W132" s="191"/>
      <c r="X132" s="191"/>
      <c r="Y132" s="191"/>
      <c r="Z132" s="191"/>
      <c r="AA132" s="191"/>
      <c r="AB132" s="191"/>
    </row>
    <row r="133" spans="1:28">
      <c r="A133" s="223"/>
      <c r="B133" s="224"/>
      <c r="C133" s="225"/>
      <c r="D133" s="232"/>
      <c r="E133" s="231"/>
      <c r="F133" s="228"/>
      <c r="G133" s="229"/>
      <c r="H133" s="229"/>
      <c r="I133" s="230"/>
      <c r="J133" s="228"/>
      <c r="K133" s="191"/>
      <c r="L133" s="191"/>
      <c r="M133" s="191"/>
      <c r="N133" s="191"/>
      <c r="O133" s="191"/>
      <c r="P133" s="191"/>
      <c r="Q133" s="191"/>
      <c r="R133" s="191"/>
      <c r="S133" s="191"/>
      <c r="T133" s="191"/>
      <c r="U133" s="191"/>
      <c r="V133" s="191"/>
      <c r="W133" s="191"/>
      <c r="X133" s="191"/>
      <c r="Y133" s="191"/>
      <c r="Z133" s="191"/>
      <c r="AA133" s="191"/>
      <c r="AB133" s="191"/>
    </row>
    <row r="134" spans="1:28">
      <c r="A134" s="223"/>
      <c r="B134" s="224"/>
      <c r="C134" s="225"/>
      <c r="D134" s="232"/>
      <c r="E134" s="231"/>
      <c r="F134" s="228"/>
      <c r="G134" s="229"/>
      <c r="H134" s="229"/>
      <c r="I134" s="230"/>
      <c r="J134" s="228"/>
      <c r="K134" s="191"/>
      <c r="L134" s="191"/>
      <c r="M134" s="191"/>
      <c r="N134" s="191"/>
      <c r="O134" s="191"/>
      <c r="P134" s="191"/>
      <c r="Q134" s="191"/>
      <c r="R134" s="191"/>
      <c r="S134" s="191"/>
      <c r="T134" s="191"/>
      <c r="U134" s="191"/>
      <c r="V134" s="191"/>
      <c r="W134" s="191"/>
      <c r="X134" s="191"/>
      <c r="Y134" s="191"/>
      <c r="Z134" s="191"/>
      <c r="AA134" s="191"/>
      <c r="AB134" s="191"/>
    </row>
    <row r="135" spans="1:28">
      <c r="A135" s="223"/>
      <c r="B135" s="224"/>
      <c r="C135" s="225"/>
      <c r="D135" s="232"/>
      <c r="E135" s="231"/>
      <c r="F135" s="228"/>
      <c r="G135" s="229"/>
      <c r="H135" s="229"/>
      <c r="I135" s="230"/>
      <c r="J135" s="228"/>
      <c r="K135" s="191"/>
      <c r="L135" s="191"/>
      <c r="M135" s="191"/>
      <c r="N135" s="191"/>
      <c r="O135" s="191"/>
      <c r="P135" s="191"/>
      <c r="Q135" s="191"/>
      <c r="R135" s="191"/>
      <c r="S135" s="191"/>
      <c r="T135" s="191"/>
      <c r="U135" s="191"/>
      <c r="V135" s="191"/>
      <c r="W135" s="191"/>
      <c r="X135" s="191"/>
      <c r="Y135" s="191"/>
      <c r="Z135" s="191"/>
      <c r="AA135" s="191"/>
      <c r="AB135" s="191"/>
    </row>
    <row r="136" spans="1:28">
      <c r="A136" s="223"/>
      <c r="B136" s="224"/>
      <c r="C136" s="225"/>
      <c r="D136" s="232"/>
      <c r="E136" s="231"/>
      <c r="F136" s="228"/>
      <c r="G136" s="229"/>
      <c r="H136" s="229"/>
      <c r="I136" s="230"/>
      <c r="J136" s="228"/>
      <c r="K136" s="191"/>
      <c r="L136" s="191"/>
      <c r="M136" s="191"/>
      <c r="N136" s="191"/>
      <c r="O136" s="191"/>
      <c r="P136" s="191"/>
      <c r="Q136" s="191"/>
      <c r="R136" s="191"/>
      <c r="S136" s="191"/>
      <c r="T136" s="191"/>
      <c r="U136" s="191"/>
      <c r="V136" s="191"/>
      <c r="W136" s="191"/>
      <c r="X136" s="191"/>
      <c r="Y136" s="191"/>
      <c r="Z136" s="191"/>
      <c r="AA136" s="191"/>
      <c r="AB136" s="191"/>
    </row>
    <row r="137" spans="1:28">
      <c r="A137" s="223"/>
      <c r="B137" s="224"/>
      <c r="C137" s="225"/>
      <c r="D137" s="232"/>
      <c r="E137" s="231"/>
      <c r="F137" s="228"/>
      <c r="G137" s="229"/>
      <c r="H137" s="229"/>
      <c r="I137" s="230"/>
      <c r="J137" s="228"/>
      <c r="K137" s="191"/>
      <c r="L137" s="191"/>
      <c r="M137" s="191"/>
      <c r="N137" s="191"/>
      <c r="O137" s="191"/>
      <c r="P137" s="191"/>
      <c r="Q137" s="191"/>
      <c r="R137" s="191"/>
      <c r="S137" s="191"/>
      <c r="T137" s="191"/>
      <c r="U137" s="191"/>
      <c r="V137" s="191"/>
      <c r="W137" s="191"/>
      <c r="X137" s="191"/>
      <c r="Y137" s="191"/>
      <c r="Z137" s="191"/>
      <c r="AA137" s="191"/>
      <c r="AB137" s="191"/>
    </row>
    <row r="138" spans="1:28">
      <c r="A138" s="223"/>
      <c r="B138" s="224"/>
      <c r="C138" s="225"/>
      <c r="D138" s="232"/>
      <c r="E138" s="231"/>
      <c r="F138" s="228"/>
      <c r="G138" s="229"/>
      <c r="H138" s="229"/>
      <c r="I138" s="230"/>
      <c r="J138" s="228"/>
      <c r="K138" s="191"/>
      <c r="L138" s="191"/>
      <c r="M138" s="191"/>
      <c r="N138" s="191"/>
      <c r="O138" s="191"/>
      <c r="P138" s="191"/>
      <c r="Q138" s="191"/>
      <c r="R138" s="191"/>
      <c r="S138" s="191"/>
      <c r="T138" s="191"/>
      <c r="U138" s="191"/>
      <c r="V138" s="191"/>
      <c r="W138" s="191"/>
      <c r="X138" s="191"/>
      <c r="Y138" s="191"/>
      <c r="Z138" s="191"/>
      <c r="AA138" s="191"/>
      <c r="AB138" s="191"/>
    </row>
    <row r="139" spans="1:28">
      <c r="A139" s="223"/>
      <c r="B139" s="224"/>
      <c r="C139" s="225"/>
      <c r="D139" s="232"/>
      <c r="E139" s="231"/>
      <c r="F139" s="228"/>
      <c r="G139" s="229"/>
      <c r="H139" s="229"/>
      <c r="I139" s="230"/>
      <c r="J139" s="228"/>
      <c r="K139" s="191"/>
      <c r="L139" s="191"/>
      <c r="M139" s="191"/>
      <c r="N139" s="191"/>
      <c r="O139" s="191"/>
      <c r="P139" s="191"/>
      <c r="Q139" s="191"/>
      <c r="R139" s="191"/>
      <c r="S139" s="191"/>
      <c r="T139" s="191"/>
      <c r="U139" s="191"/>
      <c r="V139" s="191"/>
      <c r="W139" s="191"/>
      <c r="X139" s="191"/>
      <c r="Y139" s="191"/>
      <c r="Z139" s="191"/>
      <c r="AA139" s="191"/>
      <c r="AB139" s="191"/>
    </row>
    <row r="140" spans="1:28">
      <c r="A140" s="223"/>
      <c r="B140" s="224"/>
      <c r="C140" s="225"/>
      <c r="D140" s="232"/>
      <c r="E140" s="231"/>
      <c r="F140" s="228"/>
      <c r="G140" s="229"/>
      <c r="H140" s="229"/>
      <c r="I140" s="230"/>
      <c r="J140" s="228"/>
      <c r="K140" s="191"/>
      <c r="L140" s="191"/>
      <c r="M140" s="191"/>
      <c r="N140" s="191"/>
      <c r="O140" s="191"/>
      <c r="P140" s="191"/>
      <c r="Q140" s="191"/>
      <c r="R140" s="191"/>
      <c r="S140" s="191"/>
      <c r="T140" s="191"/>
      <c r="U140" s="191"/>
      <c r="V140" s="191"/>
      <c r="W140" s="191"/>
      <c r="X140" s="191"/>
      <c r="Y140" s="191"/>
      <c r="Z140" s="191"/>
      <c r="AA140" s="191"/>
      <c r="AB140" s="191"/>
    </row>
    <row r="141" spans="1:28">
      <c r="A141" s="223"/>
      <c r="B141" s="224"/>
      <c r="C141" s="225"/>
      <c r="D141" s="232"/>
      <c r="E141" s="231"/>
      <c r="F141" s="228"/>
      <c r="G141" s="229"/>
      <c r="H141" s="229"/>
      <c r="I141" s="230"/>
      <c r="J141" s="228"/>
      <c r="K141" s="191"/>
      <c r="L141" s="191"/>
      <c r="M141" s="191"/>
      <c r="N141" s="191"/>
      <c r="O141" s="191"/>
      <c r="P141" s="191"/>
      <c r="Q141" s="191"/>
      <c r="R141" s="191"/>
      <c r="S141" s="191"/>
      <c r="T141" s="191"/>
      <c r="U141" s="191"/>
      <c r="V141" s="191"/>
      <c r="W141" s="191"/>
      <c r="X141" s="191"/>
      <c r="Y141" s="191"/>
      <c r="Z141" s="191"/>
      <c r="AA141" s="191"/>
      <c r="AB141" s="191"/>
    </row>
    <row r="142" spans="1:28">
      <c r="A142" s="223"/>
      <c r="B142" s="224"/>
      <c r="C142" s="225"/>
      <c r="D142" s="232"/>
      <c r="E142" s="231"/>
      <c r="F142" s="228"/>
      <c r="G142" s="229"/>
      <c r="H142" s="229"/>
      <c r="I142" s="230"/>
      <c r="J142" s="228"/>
      <c r="K142" s="191"/>
      <c r="L142" s="191"/>
      <c r="M142" s="191"/>
      <c r="N142" s="191"/>
      <c r="O142" s="191"/>
      <c r="P142" s="191"/>
      <c r="Q142" s="191"/>
      <c r="R142" s="191"/>
      <c r="S142" s="191"/>
      <c r="T142" s="191"/>
      <c r="U142" s="191"/>
      <c r="V142" s="191"/>
      <c r="W142" s="191"/>
      <c r="X142" s="191"/>
      <c r="Y142" s="191"/>
      <c r="Z142" s="191"/>
      <c r="AA142" s="191"/>
      <c r="AB142" s="191"/>
    </row>
    <row r="143" spans="1:28">
      <c r="A143" s="223"/>
      <c r="B143" s="224"/>
      <c r="C143" s="225"/>
      <c r="D143" s="232"/>
      <c r="E143" s="231"/>
      <c r="F143" s="228"/>
      <c r="G143" s="229"/>
      <c r="H143" s="229"/>
      <c r="I143" s="230"/>
      <c r="J143" s="228"/>
      <c r="K143" s="191"/>
      <c r="L143" s="191"/>
      <c r="M143" s="191"/>
      <c r="N143" s="191"/>
      <c r="O143" s="191"/>
      <c r="P143" s="191"/>
      <c r="Q143" s="191"/>
      <c r="R143" s="191"/>
      <c r="S143" s="191"/>
      <c r="T143" s="191"/>
      <c r="U143" s="191"/>
      <c r="V143" s="191"/>
      <c r="W143" s="191"/>
      <c r="X143" s="191"/>
      <c r="Y143" s="191"/>
      <c r="Z143" s="191"/>
      <c r="AA143" s="191"/>
      <c r="AB143" s="191"/>
    </row>
    <row r="144" spans="1:28">
      <c r="A144" s="223"/>
      <c r="B144" s="224"/>
      <c r="C144" s="225"/>
      <c r="D144" s="232"/>
      <c r="E144" s="231"/>
      <c r="F144" s="228"/>
      <c r="G144" s="229"/>
      <c r="H144" s="229"/>
      <c r="I144" s="230"/>
      <c r="J144" s="228"/>
      <c r="K144" s="191"/>
      <c r="L144" s="191"/>
      <c r="M144" s="191"/>
      <c r="N144" s="191"/>
      <c r="O144" s="191"/>
      <c r="P144" s="191"/>
      <c r="Q144" s="191"/>
      <c r="R144" s="191"/>
      <c r="S144" s="191"/>
      <c r="T144" s="191"/>
      <c r="U144" s="191"/>
      <c r="V144" s="191"/>
      <c r="W144" s="191"/>
      <c r="X144" s="191"/>
      <c r="Y144" s="191"/>
      <c r="Z144" s="191"/>
      <c r="AA144" s="191"/>
      <c r="AB144" s="191"/>
    </row>
    <row r="145" spans="1:28">
      <c r="A145" s="223"/>
      <c r="B145" s="224"/>
      <c r="C145" s="225"/>
      <c r="D145" s="232"/>
      <c r="E145" s="231"/>
      <c r="F145" s="228"/>
      <c r="G145" s="229"/>
      <c r="H145" s="229"/>
      <c r="I145" s="230"/>
      <c r="J145" s="228"/>
      <c r="K145" s="191"/>
      <c r="L145" s="191"/>
      <c r="M145" s="191"/>
      <c r="N145" s="191"/>
      <c r="O145" s="191"/>
      <c r="P145" s="191"/>
      <c r="Q145" s="191"/>
      <c r="R145" s="191"/>
      <c r="S145" s="191"/>
      <c r="T145" s="191"/>
      <c r="U145" s="191"/>
      <c r="V145" s="191"/>
      <c r="W145" s="191"/>
      <c r="X145" s="191"/>
      <c r="Y145" s="191"/>
      <c r="Z145" s="191"/>
      <c r="AA145" s="191"/>
      <c r="AB145" s="191"/>
    </row>
    <row r="146" spans="1:28">
      <c r="A146" s="223"/>
      <c r="B146" s="224"/>
      <c r="C146" s="225"/>
      <c r="D146" s="226"/>
      <c r="E146" s="231"/>
      <c r="F146" s="228"/>
      <c r="G146" s="229"/>
      <c r="H146" s="229"/>
      <c r="I146" s="230"/>
      <c r="J146" s="228"/>
      <c r="K146" s="191"/>
      <c r="L146" s="191"/>
      <c r="M146" s="191"/>
      <c r="N146" s="191"/>
      <c r="O146" s="191"/>
      <c r="P146" s="191"/>
      <c r="Q146" s="191"/>
      <c r="R146" s="191"/>
      <c r="S146" s="191"/>
      <c r="T146" s="191"/>
      <c r="U146" s="191"/>
      <c r="V146" s="191"/>
      <c r="W146" s="191"/>
      <c r="X146" s="191"/>
      <c r="Y146" s="191"/>
      <c r="Z146" s="191"/>
      <c r="AA146" s="191"/>
      <c r="AB146" s="191"/>
    </row>
    <row r="147" spans="1:28">
      <c r="A147" s="223"/>
      <c r="B147" s="224"/>
      <c r="C147" s="225"/>
      <c r="D147" s="226"/>
      <c r="E147" s="231"/>
      <c r="F147" s="228"/>
      <c r="G147" s="229"/>
      <c r="H147" s="229"/>
      <c r="I147" s="230"/>
      <c r="J147" s="228"/>
      <c r="K147" s="191"/>
      <c r="L147" s="191"/>
      <c r="M147" s="191"/>
      <c r="N147" s="191"/>
      <c r="O147" s="191"/>
      <c r="P147" s="191"/>
      <c r="Q147" s="191"/>
      <c r="R147" s="191"/>
      <c r="S147" s="191"/>
      <c r="T147" s="191"/>
      <c r="U147" s="191"/>
      <c r="V147" s="191"/>
      <c r="W147" s="191"/>
      <c r="X147" s="191"/>
      <c r="Y147" s="191"/>
      <c r="Z147" s="191"/>
      <c r="AA147" s="191"/>
      <c r="AB147" s="191"/>
    </row>
    <row r="148" spans="1:28">
      <c r="A148" s="223"/>
      <c r="B148" s="224"/>
      <c r="C148" s="225"/>
      <c r="D148" s="226"/>
      <c r="E148" s="231"/>
      <c r="F148" s="228"/>
      <c r="G148" s="229"/>
      <c r="H148" s="229"/>
      <c r="I148" s="230"/>
      <c r="J148" s="228"/>
      <c r="K148" s="191"/>
      <c r="L148" s="191"/>
      <c r="M148" s="191"/>
      <c r="N148" s="191"/>
      <c r="O148" s="191"/>
      <c r="P148" s="191"/>
      <c r="Q148" s="191"/>
      <c r="R148" s="191"/>
      <c r="S148" s="191"/>
      <c r="T148" s="191"/>
      <c r="U148" s="191"/>
      <c r="V148" s="191"/>
      <c r="W148" s="191"/>
      <c r="X148" s="191"/>
      <c r="Y148" s="191"/>
      <c r="Z148" s="191"/>
      <c r="AA148" s="191"/>
      <c r="AB148" s="191"/>
    </row>
    <row r="149" spans="1:28">
      <c r="A149" s="223"/>
      <c r="B149" s="224"/>
      <c r="C149" s="225"/>
      <c r="D149" s="226"/>
      <c r="E149" s="227"/>
      <c r="F149" s="228"/>
      <c r="G149" s="229"/>
      <c r="H149" s="229"/>
      <c r="I149" s="230"/>
      <c r="J149" s="228"/>
      <c r="K149" s="191"/>
      <c r="L149" s="191"/>
      <c r="M149" s="191"/>
      <c r="N149" s="191"/>
      <c r="O149" s="191"/>
      <c r="P149" s="191"/>
      <c r="Q149" s="191"/>
      <c r="R149" s="191"/>
      <c r="S149" s="191"/>
      <c r="T149" s="191"/>
      <c r="U149" s="191"/>
      <c r="V149" s="191"/>
      <c r="W149" s="191"/>
      <c r="X149" s="191"/>
      <c r="Y149" s="191"/>
      <c r="Z149" s="191"/>
      <c r="AA149" s="191"/>
      <c r="AB149" s="191"/>
    </row>
    <row r="150" spans="1:28">
      <c r="A150" s="223"/>
      <c r="B150" s="224"/>
      <c r="C150" s="225"/>
      <c r="D150" s="226"/>
      <c r="E150" s="231"/>
      <c r="F150" s="228"/>
      <c r="G150" s="229"/>
      <c r="H150" s="229"/>
      <c r="I150" s="230"/>
      <c r="J150" s="228"/>
      <c r="K150" s="191"/>
      <c r="L150" s="191"/>
      <c r="M150" s="191"/>
      <c r="N150" s="191"/>
      <c r="O150" s="191"/>
      <c r="P150" s="191"/>
      <c r="Q150" s="191"/>
      <c r="R150" s="191"/>
      <c r="S150" s="191"/>
      <c r="T150" s="191"/>
      <c r="U150" s="191"/>
      <c r="V150" s="191"/>
      <c r="W150" s="191"/>
      <c r="X150" s="191"/>
      <c r="Y150" s="191"/>
      <c r="Z150" s="191"/>
      <c r="AA150" s="191"/>
      <c r="AB150" s="191"/>
    </row>
    <row r="151" spans="1:28">
      <c r="A151" s="223"/>
      <c r="B151" s="224"/>
      <c r="C151" s="225"/>
      <c r="D151" s="226"/>
      <c r="E151" s="231"/>
      <c r="F151" s="228"/>
      <c r="G151" s="229"/>
      <c r="H151" s="229"/>
      <c r="I151" s="230"/>
      <c r="J151" s="228"/>
      <c r="K151" s="191"/>
      <c r="L151" s="191"/>
      <c r="M151" s="191"/>
      <c r="N151" s="191"/>
      <c r="O151" s="191"/>
      <c r="P151" s="191"/>
      <c r="Q151" s="191"/>
      <c r="R151" s="191"/>
      <c r="S151" s="191"/>
      <c r="T151" s="191"/>
      <c r="U151" s="191"/>
      <c r="V151" s="191"/>
      <c r="W151" s="191"/>
      <c r="X151" s="191"/>
      <c r="Y151" s="191"/>
      <c r="Z151" s="191"/>
      <c r="AA151" s="191"/>
      <c r="AB151" s="191"/>
    </row>
    <row r="152" spans="1:28">
      <c r="A152" s="223"/>
      <c r="B152" s="224"/>
      <c r="C152" s="225"/>
      <c r="D152" s="226"/>
      <c r="E152" s="231"/>
      <c r="F152" s="228"/>
      <c r="G152" s="229"/>
      <c r="H152" s="229"/>
      <c r="I152" s="230"/>
      <c r="J152" s="228"/>
      <c r="K152" s="191"/>
      <c r="L152" s="191"/>
      <c r="M152" s="191"/>
      <c r="N152" s="191"/>
      <c r="O152" s="191"/>
      <c r="P152" s="191"/>
      <c r="Q152" s="191"/>
      <c r="R152" s="191"/>
      <c r="S152" s="191"/>
      <c r="T152" s="191"/>
      <c r="U152" s="191"/>
      <c r="V152" s="191"/>
      <c r="W152" s="191"/>
      <c r="X152" s="191"/>
      <c r="Y152" s="191"/>
      <c r="Z152" s="191"/>
      <c r="AA152" s="191"/>
      <c r="AB152" s="191"/>
    </row>
    <row r="153" spans="1:28">
      <c r="A153" s="223"/>
      <c r="B153" s="224"/>
      <c r="C153" s="225"/>
      <c r="D153" s="226"/>
      <c r="E153" s="231"/>
      <c r="F153" s="228"/>
      <c r="G153" s="229"/>
      <c r="H153" s="229"/>
      <c r="I153" s="230"/>
      <c r="J153" s="228"/>
      <c r="K153" s="191"/>
      <c r="L153" s="191"/>
      <c r="M153" s="191"/>
      <c r="N153" s="191"/>
      <c r="O153" s="191"/>
      <c r="P153" s="191"/>
      <c r="Q153" s="191"/>
      <c r="R153" s="191"/>
      <c r="S153" s="191"/>
      <c r="T153" s="191"/>
      <c r="U153" s="191"/>
      <c r="V153" s="191"/>
      <c r="W153" s="191"/>
      <c r="X153" s="191"/>
      <c r="Y153" s="191"/>
      <c r="Z153" s="191"/>
      <c r="AA153" s="191"/>
      <c r="AB153" s="191"/>
    </row>
    <row r="154" spans="1:28">
      <c r="A154" s="223"/>
      <c r="B154" s="224"/>
      <c r="C154" s="225"/>
      <c r="D154" s="226"/>
      <c r="E154" s="227"/>
      <c r="F154" s="228"/>
      <c r="G154" s="229"/>
      <c r="H154" s="229"/>
      <c r="I154" s="230"/>
      <c r="J154" s="228"/>
      <c r="K154" s="191"/>
      <c r="L154" s="191"/>
      <c r="M154" s="191"/>
      <c r="N154" s="191"/>
      <c r="O154" s="191"/>
      <c r="P154" s="191"/>
      <c r="Q154" s="191"/>
      <c r="R154" s="191"/>
      <c r="S154" s="191"/>
      <c r="T154" s="191"/>
      <c r="U154" s="191"/>
      <c r="V154" s="191"/>
      <c r="W154" s="191"/>
      <c r="X154" s="191"/>
      <c r="Y154" s="191"/>
      <c r="Z154" s="191"/>
      <c r="AA154" s="191"/>
      <c r="AB154" s="191"/>
    </row>
    <row r="155" spans="1:28">
      <c r="A155" s="223"/>
      <c r="B155" s="224"/>
      <c r="C155" s="225"/>
      <c r="D155" s="226"/>
      <c r="E155" s="231"/>
      <c r="F155" s="228"/>
      <c r="G155" s="229"/>
      <c r="H155" s="229"/>
      <c r="I155" s="230"/>
      <c r="J155" s="228"/>
      <c r="K155" s="191"/>
      <c r="L155" s="191"/>
      <c r="M155" s="191"/>
      <c r="N155" s="191"/>
      <c r="O155" s="191"/>
      <c r="P155" s="191"/>
      <c r="Q155" s="191"/>
      <c r="R155" s="191"/>
      <c r="S155" s="191"/>
      <c r="T155" s="191"/>
      <c r="U155" s="191"/>
      <c r="V155" s="191"/>
      <c r="W155" s="191"/>
      <c r="X155" s="191"/>
      <c r="Y155" s="191"/>
      <c r="Z155" s="191"/>
      <c r="AA155" s="191"/>
      <c r="AB155" s="191"/>
    </row>
    <row r="156" spans="1:28">
      <c r="A156" s="223"/>
      <c r="B156" s="224"/>
      <c r="C156" s="225"/>
      <c r="D156" s="226"/>
      <c r="E156" s="231"/>
      <c r="F156" s="228"/>
      <c r="G156" s="229"/>
      <c r="H156" s="229"/>
      <c r="I156" s="230"/>
      <c r="J156" s="228"/>
      <c r="K156" s="191"/>
      <c r="L156" s="191"/>
      <c r="M156" s="191"/>
      <c r="N156" s="191"/>
      <c r="O156" s="191"/>
      <c r="P156" s="191"/>
      <c r="Q156" s="191"/>
      <c r="R156" s="191"/>
      <c r="S156" s="191"/>
      <c r="T156" s="191"/>
      <c r="U156" s="191"/>
      <c r="V156" s="191"/>
      <c r="W156" s="191"/>
      <c r="X156" s="191"/>
      <c r="Y156" s="191"/>
      <c r="Z156" s="191"/>
      <c r="AA156" s="191"/>
      <c r="AB156" s="191"/>
    </row>
    <row r="157" spans="1:28">
      <c r="A157" s="223"/>
      <c r="B157" s="224"/>
      <c r="C157" s="225"/>
      <c r="D157" s="226"/>
      <c r="E157" s="231"/>
      <c r="F157" s="228"/>
      <c r="G157" s="229"/>
      <c r="H157" s="229"/>
      <c r="I157" s="230"/>
      <c r="J157" s="228"/>
      <c r="K157" s="191"/>
      <c r="L157" s="191"/>
      <c r="M157" s="191"/>
      <c r="N157" s="191"/>
      <c r="O157" s="191"/>
      <c r="P157" s="191"/>
      <c r="Q157" s="191"/>
      <c r="R157" s="191"/>
      <c r="S157" s="191"/>
      <c r="T157" s="191"/>
      <c r="U157" s="191"/>
      <c r="V157" s="191"/>
      <c r="W157" s="191"/>
      <c r="X157" s="191"/>
      <c r="Y157" s="191"/>
      <c r="Z157" s="191"/>
      <c r="AA157" s="191"/>
      <c r="AB157" s="191"/>
    </row>
    <row r="158" spans="1:28">
      <c r="A158" s="223"/>
      <c r="B158" s="224"/>
      <c r="C158" s="225"/>
      <c r="D158" s="226"/>
      <c r="E158" s="231"/>
      <c r="F158" s="228"/>
      <c r="G158" s="229"/>
      <c r="H158" s="229"/>
      <c r="I158" s="230"/>
      <c r="J158" s="228"/>
      <c r="K158" s="191"/>
      <c r="L158" s="191"/>
      <c r="M158" s="191"/>
      <c r="N158" s="191"/>
      <c r="O158" s="191"/>
      <c r="P158" s="191"/>
      <c r="Q158" s="191"/>
      <c r="R158" s="191"/>
      <c r="S158" s="191"/>
      <c r="T158" s="191"/>
      <c r="U158" s="191"/>
      <c r="V158" s="191"/>
      <c r="W158" s="191"/>
      <c r="X158" s="191"/>
      <c r="Y158" s="191"/>
      <c r="Z158" s="191"/>
      <c r="AA158" s="191"/>
      <c r="AB158" s="191"/>
    </row>
    <row r="159" spans="1:28">
      <c r="A159" s="223"/>
      <c r="B159" s="224"/>
      <c r="C159" s="225"/>
      <c r="D159" s="226"/>
      <c r="E159" s="231"/>
      <c r="F159" s="228"/>
      <c r="G159" s="229"/>
      <c r="H159" s="229"/>
      <c r="I159" s="230"/>
      <c r="J159" s="228"/>
      <c r="K159" s="191"/>
      <c r="L159" s="191"/>
      <c r="M159" s="191"/>
      <c r="N159" s="191"/>
      <c r="O159" s="191"/>
      <c r="P159" s="191"/>
      <c r="Q159" s="191"/>
      <c r="R159" s="191"/>
      <c r="S159" s="191"/>
      <c r="T159" s="191"/>
      <c r="U159" s="191"/>
      <c r="V159" s="191"/>
      <c r="W159" s="191"/>
      <c r="X159" s="191"/>
      <c r="Y159" s="191"/>
      <c r="Z159" s="191"/>
      <c r="AA159" s="191"/>
      <c r="AB159" s="191"/>
    </row>
    <row r="160" spans="1:28">
      <c r="A160" s="223"/>
      <c r="B160" s="224"/>
      <c r="C160" s="225"/>
      <c r="D160" s="226"/>
      <c r="E160" s="231"/>
      <c r="F160" s="228"/>
      <c r="G160" s="229"/>
      <c r="H160" s="229"/>
      <c r="I160" s="230"/>
      <c r="J160" s="228"/>
      <c r="K160" s="191"/>
      <c r="L160" s="191"/>
      <c r="M160" s="191"/>
      <c r="N160" s="191"/>
      <c r="O160" s="191"/>
      <c r="P160" s="191"/>
      <c r="Q160" s="191"/>
      <c r="R160" s="191"/>
      <c r="S160" s="191"/>
      <c r="T160" s="191"/>
      <c r="U160" s="191"/>
      <c r="V160" s="191"/>
      <c r="W160" s="191"/>
      <c r="X160" s="191"/>
      <c r="Y160" s="191"/>
      <c r="Z160" s="191"/>
      <c r="AA160" s="191"/>
      <c r="AB160" s="191"/>
    </row>
    <row r="161" spans="1:28">
      <c r="A161" s="223"/>
      <c r="B161" s="224"/>
      <c r="C161" s="225"/>
      <c r="D161" s="226"/>
      <c r="E161" s="231"/>
      <c r="F161" s="228"/>
      <c r="G161" s="229"/>
      <c r="H161" s="229"/>
      <c r="I161" s="230"/>
      <c r="J161" s="228"/>
      <c r="K161" s="191"/>
      <c r="L161" s="191"/>
      <c r="M161" s="191"/>
      <c r="N161" s="191"/>
      <c r="O161" s="191"/>
      <c r="P161" s="191"/>
      <c r="Q161" s="191"/>
      <c r="R161" s="191"/>
      <c r="S161" s="191"/>
      <c r="T161" s="191"/>
      <c r="U161" s="191"/>
      <c r="V161" s="191"/>
      <c r="W161" s="191"/>
      <c r="X161" s="191"/>
      <c r="Y161" s="191"/>
      <c r="Z161" s="191"/>
      <c r="AA161" s="191"/>
      <c r="AB161" s="191"/>
    </row>
    <row r="162" spans="1:28">
      <c r="A162" s="223"/>
      <c r="B162" s="224"/>
      <c r="C162" s="225"/>
      <c r="D162" s="226"/>
      <c r="E162" s="231"/>
      <c r="F162" s="228"/>
      <c r="G162" s="229"/>
      <c r="H162" s="229"/>
      <c r="I162" s="230"/>
      <c r="J162" s="228"/>
      <c r="K162" s="191"/>
      <c r="L162" s="191"/>
      <c r="M162" s="191"/>
      <c r="N162" s="191"/>
      <c r="O162" s="191"/>
      <c r="P162" s="191"/>
      <c r="Q162" s="191"/>
      <c r="R162" s="191"/>
      <c r="S162" s="191"/>
      <c r="T162" s="191"/>
      <c r="U162" s="191"/>
      <c r="V162" s="191"/>
      <c r="W162" s="191"/>
      <c r="X162" s="191"/>
      <c r="Y162" s="191"/>
      <c r="Z162" s="191"/>
      <c r="AA162" s="191"/>
      <c r="AB162" s="191"/>
    </row>
    <row r="163" spans="1:28">
      <c r="A163" s="223"/>
      <c r="B163" s="224"/>
      <c r="C163" s="225"/>
      <c r="D163" s="226"/>
      <c r="E163" s="227"/>
      <c r="F163" s="228"/>
      <c r="G163" s="229"/>
      <c r="H163" s="229"/>
      <c r="I163" s="230"/>
      <c r="J163" s="228"/>
      <c r="K163" s="191"/>
      <c r="L163" s="191"/>
      <c r="M163" s="191"/>
      <c r="N163" s="191"/>
      <c r="O163" s="191"/>
      <c r="P163" s="191"/>
      <c r="Q163" s="191"/>
      <c r="R163" s="191"/>
      <c r="S163" s="191"/>
      <c r="T163" s="191"/>
      <c r="U163" s="191"/>
      <c r="V163" s="191"/>
      <c r="W163" s="191"/>
      <c r="X163" s="191"/>
      <c r="Y163" s="191"/>
      <c r="Z163" s="191"/>
      <c r="AA163" s="191"/>
      <c r="AB163" s="191"/>
    </row>
    <row r="164" spans="1:28">
      <c r="A164" s="223"/>
      <c r="B164" s="224"/>
      <c r="C164" s="225"/>
      <c r="D164" s="226"/>
      <c r="E164" s="231"/>
      <c r="F164" s="228"/>
      <c r="G164" s="229"/>
      <c r="H164" s="229"/>
      <c r="I164" s="230"/>
      <c r="J164" s="228"/>
      <c r="K164" s="191"/>
      <c r="L164" s="191"/>
      <c r="M164" s="191"/>
      <c r="N164" s="191"/>
      <c r="O164" s="191"/>
      <c r="P164" s="191"/>
      <c r="Q164" s="191"/>
      <c r="R164" s="191"/>
      <c r="S164" s="191"/>
      <c r="T164" s="191"/>
      <c r="U164" s="191"/>
      <c r="V164" s="191"/>
      <c r="W164" s="191"/>
      <c r="X164" s="191"/>
      <c r="Y164" s="191"/>
      <c r="Z164" s="191"/>
      <c r="AA164" s="191"/>
      <c r="AB164" s="191"/>
    </row>
    <row r="165" spans="1:28">
      <c r="A165" s="223"/>
      <c r="B165" s="224"/>
      <c r="C165" s="225"/>
      <c r="D165" s="226"/>
      <c r="E165" s="231"/>
      <c r="F165" s="228"/>
      <c r="G165" s="229"/>
      <c r="H165" s="229"/>
      <c r="I165" s="230"/>
      <c r="J165" s="228"/>
      <c r="K165" s="191"/>
      <c r="L165" s="191"/>
      <c r="M165" s="191"/>
      <c r="N165" s="191"/>
      <c r="O165" s="191"/>
      <c r="P165" s="191"/>
      <c r="Q165" s="191"/>
      <c r="R165" s="191"/>
      <c r="S165" s="191"/>
      <c r="T165" s="191"/>
      <c r="U165" s="191"/>
      <c r="V165" s="191"/>
      <c r="W165" s="191"/>
      <c r="X165" s="191"/>
      <c r="Y165" s="191"/>
      <c r="Z165" s="191"/>
      <c r="AA165" s="191"/>
      <c r="AB165" s="191"/>
    </row>
    <row r="166" spans="1:28">
      <c r="A166" s="223"/>
      <c r="B166" s="224"/>
      <c r="C166" s="225"/>
      <c r="D166" s="226"/>
      <c r="E166" s="231"/>
      <c r="F166" s="228"/>
      <c r="G166" s="229"/>
      <c r="H166" s="229"/>
      <c r="I166" s="230"/>
      <c r="J166" s="228"/>
      <c r="K166" s="191"/>
      <c r="L166" s="191"/>
      <c r="M166" s="191"/>
      <c r="N166" s="191"/>
      <c r="O166" s="191"/>
      <c r="P166" s="191"/>
      <c r="Q166" s="191"/>
      <c r="R166" s="191"/>
      <c r="S166" s="191"/>
      <c r="T166" s="191"/>
      <c r="U166" s="191"/>
      <c r="V166" s="191"/>
      <c r="W166" s="191"/>
      <c r="X166" s="191"/>
      <c r="Y166" s="191"/>
      <c r="Z166" s="191"/>
      <c r="AA166" s="191"/>
      <c r="AB166" s="191"/>
    </row>
    <row r="167" spans="1:28">
      <c r="A167" s="223"/>
      <c r="B167" s="224"/>
      <c r="C167" s="225"/>
      <c r="D167" s="226"/>
      <c r="E167" s="231"/>
      <c r="F167" s="228"/>
      <c r="G167" s="229"/>
      <c r="H167" s="229"/>
      <c r="I167" s="230"/>
      <c r="J167" s="228"/>
      <c r="K167" s="191"/>
      <c r="L167" s="191"/>
      <c r="M167" s="191"/>
      <c r="N167" s="191"/>
      <c r="O167" s="191"/>
      <c r="P167" s="191"/>
      <c r="Q167" s="191"/>
      <c r="R167" s="191"/>
      <c r="S167" s="191"/>
      <c r="T167" s="191"/>
      <c r="U167" s="191"/>
      <c r="V167" s="191"/>
      <c r="W167" s="191"/>
      <c r="X167" s="191"/>
      <c r="Y167" s="191"/>
      <c r="Z167" s="191"/>
      <c r="AA167" s="191"/>
      <c r="AB167" s="191"/>
    </row>
    <row r="168" spans="1:28">
      <c r="A168" s="223"/>
      <c r="B168" s="224"/>
      <c r="C168" s="225"/>
      <c r="D168" s="226"/>
      <c r="E168" s="231"/>
      <c r="F168" s="228"/>
      <c r="G168" s="229"/>
      <c r="H168" s="229"/>
      <c r="I168" s="230"/>
      <c r="J168" s="228"/>
      <c r="K168" s="191"/>
      <c r="L168" s="191"/>
      <c r="M168" s="191"/>
      <c r="N168" s="191"/>
      <c r="O168" s="191"/>
      <c r="P168" s="191"/>
      <c r="Q168" s="191"/>
      <c r="R168" s="191"/>
      <c r="S168" s="191"/>
      <c r="T168" s="191"/>
      <c r="U168" s="191"/>
      <c r="V168" s="191"/>
      <c r="W168" s="191"/>
      <c r="X168" s="191"/>
      <c r="Y168" s="191"/>
      <c r="Z168" s="191"/>
      <c r="AA168" s="191"/>
      <c r="AB168" s="191"/>
    </row>
    <row r="169" spans="1:28">
      <c r="A169" s="223"/>
      <c r="B169" s="224"/>
      <c r="C169" s="225"/>
      <c r="D169" s="226"/>
      <c r="E169" s="231"/>
      <c r="F169" s="228"/>
      <c r="G169" s="229"/>
      <c r="H169" s="229"/>
      <c r="I169" s="230"/>
      <c r="J169" s="228"/>
      <c r="K169" s="191"/>
      <c r="L169" s="191"/>
      <c r="M169" s="191"/>
      <c r="N169" s="191"/>
      <c r="O169" s="191"/>
      <c r="P169" s="191"/>
      <c r="Q169" s="191"/>
      <c r="R169" s="191"/>
      <c r="S169" s="191"/>
      <c r="T169" s="191"/>
      <c r="U169" s="191"/>
      <c r="V169" s="191"/>
      <c r="W169" s="191"/>
      <c r="X169" s="191"/>
      <c r="Y169" s="191"/>
      <c r="Z169" s="191"/>
      <c r="AA169" s="191"/>
      <c r="AB169" s="191"/>
    </row>
    <row r="170" spans="1:28">
      <c r="A170" s="223"/>
      <c r="B170" s="224"/>
      <c r="C170" s="225"/>
      <c r="D170" s="226"/>
      <c r="E170" s="231"/>
      <c r="F170" s="228"/>
      <c r="G170" s="229"/>
      <c r="H170" s="229"/>
      <c r="I170" s="230"/>
      <c r="J170" s="228"/>
      <c r="K170" s="191"/>
      <c r="L170" s="191"/>
      <c r="M170" s="191"/>
      <c r="N170" s="191"/>
      <c r="O170" s="191"/>
      <c r="P170" s="191"/>
      <c r="Q170" s="191"/>
      <c r="R170" s="191"/>
      <c r="S170" s="191"/>
      <c r="T170" s="191"/>
      <c r="U170" s="191"/>
      <c r="V170" s="191"/>
      <c r="W170" s="191"/>
      <c r="X170" s="191"/>
      <c r="Y170" s="191"/>
      <c r="Z170" s="191"/>
      <c r="AA170" s="191"/>
      <c r="AB170" s="191"/>
    </row>
    <row r="171" spans="1:28">
      <c r="A171" s="223"/>
      <c r="B171" s="224"/>
      <c r="C171" s="225"/>
      <c r="D171" s="226"/>
      <c r="E171" s="231"/>
      <c r="F171" s="228"/>
      <c r="G171" s="229"/>
      <c r="H171" s="229"/>
      <c r="I171" s="230"/>
      <c r="J171" s="228"/>
      <c r="K171" s="191"/>
      <c r="L171" s="191"/>
      <c r="M171" s="191"/>
      <c r="N171" s="191"/>
      <c r="O171" s="191"/>
      <c r="P171" s="191"/>
      <c r="Q171" s="191"/>
      <c r="R171" s="191"/>
      <c r="S171" s="191"/>
      <c r="T171" s="191"/>
      <c r="U171" s="191"/>
      <c r="V171" s="191"/>
      <c r="W171" s="191"/>
      <c r="X171" s="191"/>
      <c r="Y171" s="191"/>
      <c r="Z171" s="191"/>
      <c r="AA171" s="191"/>
      <c r="AB171" s="191"/>
    </row>
    <row r="172" spans="1:28">
      <c r="A172" s="223"/>
      <c r="B172" s="224"/>
      <c r="C172" s="225"/>
      <c r="D172" s="226"/>
      <c r="E172" s="233"/>
      <c r="F172" s="228"/>
      <c r="G172" s="229"/>
      <c r="H172" s="229"/>
      <c r="I172" s="230"/>
      <c r="J172" s="228"/>
      <c r="K172" s="191"/>
      <c r="L172" s="191"/>
      <c r="M172" s="191"/>
      <c r="N172" s="191"/>
      <c r="O172" s="191"/>
      <c r="P172" s="191"/>
      <c r="Q172" s="191"/>
      <c r="R172" s="191"/>
      <c r="S172" s="191"/>
      <c r="T172" s="191"/>
      <c r="U172" s="191"/>
      <c r="V172" s="191"/>
      <c r="W172" s="191"/>
      <c r="X172" s="191"/>
      <c r="Y172" s="191"/>
      <c r="Z172" s="191"/>
      <c r="AA172" s="191"/>
      <c r="AB172" s="191"/>
    </row>
    <row r="173" spans="1:28">
      <c r="A173" s="223"/>
      <c r="B173" s="224"/>
      <c r="C173" s="225"/>
      <c r="D173" s="226"/>
      <c r="E173" s="233"/>
      <c r="F173" s="228"/>
      <c r="G173" s="229"/>
      <c r="H173" s="229"/>
      <c r="I173" s="230"/>
      <c r="J173" s="228"/>
      <c r="K173" s="191"/>
      <c r="L173" s="191"/>
      <c r="M173" s="191"/>
      <c r="N173" s="191"/>
      <c r="O173" s="191"/>
      <c r="P173" s="191"/>
      <c r="Q173" s="191"/>
      <c r="R173" s="191"/>
      <c r="S173" s="191"/>
      <c r="T173" s="191"/>
      <c r="U173" s="191"/>
      <c r="V173" s="191"/>
      <c r="W173" s="191"/>
      <c r="X173" s="191"/>
      <c r="Y173" s="191"/>
      <c r="Z173" s="191"/>
      <c r="AA173" s="191"/>
      <c r="AB173" s="191"/>
    </row>
    <row r="174" spans="1:28">
      <c r="A174" s="223"/>
      <c r="B174" s="224"/>
      <c r="C174" s="225"/>
      <c r="D174" s="226"/>
      <c r="E174" s="233"/>
      <c r="F174" s="228"/>
      <c r="G174" s="229"/>
      <c r="H174" s="229"/>
      <c r="I174" s="230"/>
      <c r="J174" s="228"/>
      <c r="K174" s="191"/>
      <c r="L174" s="191"/>
      <c r="M174" s="191"/>
      <c r="N174" s="191"/>
      <c r="O174" s="191"/>
      <c r="P174" s="191"/>
      <c r="Q174" s="191"/>
      <c r="R174" s="191"/>
      <c r="S174" s="191"/>
      <c r="T174" s="191"/>
      <c r="U174" s="191"/>
      <c r="V174" s="191"/>
      <c r="W174" s="191"/>
      <c r="X174" s="191"/>
      <c r="Y174" s="191"/>
      <c r="Z174" s="191"/>
      <c r="AA174" s="191"/>
      <c r="AB174" s="191"/>
    </row>
    <row r="175" spans="1:28">
      <c r="A175" s="223"/>
      <c r="B175" s="224"/>
      <c r="C175" s="225"/>
      <c r="D175" s="226"/>
      <c r="E175" s="233"/>
      <c r="F175" s="228"/>
      <c r="G175" s="229"/>
      <c r="H175" s="229"/>
      <c r="I175" s="230"/>
      <c r="J175" s="228"/>
      <c r="K175" s="191"/>
      <c r="L175" s="191"/>
      <c r="M175" s="191"/>
      <c r="N175" s="191"/>
      <c r="O175" s="191"/>
      <c r="P175" s="191"/>
      <c r="Q175" s="191"/>
      <c r="R175" s="191"/>
      <c r="S175" s="191"/>
      <c r="T175" s="191"/>
      <c r="U175" s="191"/>
      <c r="V175" s="191"/>
      <c r="W175" s="191"/>
      <c r="X175" s="191"/>
      <c r="Y175" s="191"/>
      <c r="Z175" s="191"/>
      <c r="AA175" s="191"/>
      <c r="AB175" s="191"/>
    </row>
    <row r="176" spans="1:28">
      <c r="A176" s="223"/>
      <c r="B176" s="224"/>
      <c r="C176" s="225"/>
      <c r="D176" s="226"/>
      <c r="E176" s="233"/>
      <c r="F176" s="228"/>
      <c r="G176" s="229"/>
      <c r="H176" s="229"/>
      <c r="I176" s="230"/>
      <c r="J176" s="228"/>
      <c r="K176" s="191"/>
      <c r="L176" s="191"/>
      <c r="M176" s="191"/>
      <c r="N176" s="191"/>
      <c r="O176" s="191"/>
      <c r="P176" s="191"/>
      <c r="Q176" s="191"/>
      <c r="R176" s="191"/>
      <c r="S176" s="191"/>
      <c r="T176" s="191"/>
      <c r="U176" s="191"/>
      <c r="V176" s="191"/>
      <c r="W176" s="191"/>
      <c r="X176" s="191"/>
      <c r="Y176" s="191"/>
      <c r="Z176" s="191"/>
      <c r="AA176" s="191"/>
      <c r="AB176" s="191"/>
    </row>
    <row r="177" spans="1:28">
      <c r="A177" s="223"/>
      <c r="B177" s="224"/>
      <c r="C177" s="225"/>
      <c r="D177" s="226"/>
      <c r="E177" s="233"/>
      <c r="F177" s="228"/>
      <c r="G177" s="229"/>
      <c r="H177" s="229"/>
      <c r="I177" s="230"/>
      <c r="J177" s="228"/>
      <c r="K177" s="191"/>
      <c r="L177" s="191"/>
      <c r="M177" s="191"/>
      <c r="N177" s="191"/>
      <c r="O177" s="191"/>
      <c r="P177" s="191"/>
      <c r="Q177" s="191"/>
      <c r="R177" s="191"/>
      <c r="S177" s="191"/>
      <c r="T177" s="191"/>
      <c r="U177" s="191"/>
      <c r="V177" s="191"/>
      <c r="W177" s="191"/>
      <c r="X177" s="191"/>
      <c r="Y177" s="191"/>
      <c r="Z177" s="191"/>
      <c r="AA177" s="191"/>
      <c r="AB177" s="191"/>
    </row>
    <row r="178" spans="1:28">
      <c r="A178" s="223"/>
      <c r="B178" s="224"/>
      <c r="C178" s="225"/>
      <c r="D178" s="226"/>
      <c r="E178" s="233"/>
      <c r="F178" s="228"/>
      <c r="G178" s="229"/>
      <c r="H178" s="229"/>
      <c r="I178" s="230"/>
      <c r="J178" s="228"/>
      <c r="K178" s="191"/>
      <c r="L178" s="191"/>
      <c r="M178" s="191"/>
      <c r="N178" s="191"/>
      <c r="O178" s="191"/>
      <c r="P178" s="191"/>
      <c r="Q178" s="191"/>
      <c r="R178" s="191"/>
      <c r="S178" s="191"/>
      <c r="T178" s="191"/>
      <c r="U178" s="191"/>
      <c r="V178" s="191"/>
      <c r="W178" s="191"/>
      <c r="X178" s="191"/>
      <c r="Y178" s="191"/>
      <c r="Z178" s="191"/>
      <c r="AA178" s="191"/>
      <c r="AB178" s="191"/>
    </row>
    <row r="179" spans="1:28">
      <c r="A179" s="223"/>
      <c r="B179" s="224"/>
      <c r="C179" s="225"/>
      <c r="D179" s="226"/>
      <c r="E179" s="233"/>
      <c r="F179" s="228"/>
      <c r="G179" s="229"/>
      <c r="H179" s="229"/>
      <c r="I179" s="230"/>
      <c r="J179" s="228"/>
      <c r="K179" s="191"/>
      <c r="L179" s="191"/>
      <c r="M179" s="191"/>
      <c r="N179" s="191"/>
      <c r="O179" s="191"/>
      <c r="P179" s="191"/>
      <c r="Q179" s="191"/>
      <c r="R179" s="191"/>
      <c r="S179" s="191"/>
      <c r="T179" s="191"/>
      <c r="U179" s="191"/>
      <c r="V179" s="191"/>
      <c r="W179" s="191"/>
      <c r="X179" s="191"/>
      <c r="Y179" s="191"/>
      <c r="Z179" s="191"/>
      <c r="AA179" s="191"/>
      <c r="AB179" s="191"/>
    </row>
    <row r="180" spans="1:28">
      <c r="A180" s="223"/>
      <c r="B180" s="224"/>
      <c r="C180" s="225"/>
      <c r="D180" s="226"/>
      <c r="E180" s="233"/>
      <c r="F180" s="228"/>
      <c r="G180" s="229"/>
      <c r="H180" s="229"/>
      <c r="I180" s="230"/>
      <c r="J180" s="228"/>
      <c r="K180" s="191"/>
      <c r="L180" s="191"/>
      <c r="M180" s="191"/>
      <c r="N180" s="191"/>
      <c r="O180" s="191"/>
      <c r="P180" s="191"/>
      <c r="Q180" s="191"/>
      <c r="R180" s="191"/>
      <c r="S180" s="191"/>
      <c r="T180" s="191"/>
      <c r="U180" s="191"/>
      <c r="V180" s="191"/>
      <c r="W180" s="191"/>
      <c r="X180" s="191"/>
      <c r="Y180" s="191"/>
      <c r="Z180" s="191"/>
      <c r="AA180" s="191"/>
      <c r="AB180" s="191"/>
    </row>
    <row r="181" spans="1:28">
      <c r="A181" s="223"/>
      <c r="B181" s="224"/>
      <c r="C181" s="225"/>
      <c r="D181" s="226"/>
      <c r="E181" s="233"/>
      <c r="F181" s="228"/>
      <c r="G181" s="229"/>
      <c r="H181" s="229"/>
      <c r="I181" s="230"/>
      <c r="J181" s="228"/>
      <c r="K181" s="191"/>
      <c r="L181" s="191"/>
      <c r="M181" s="191"/>
      <c r="N181" s="191"/>
      <c r="O181" s="191"/>
      <c r="P181" s="191"/>
      <c r="Q181" s="191"/>
      <c r="R181" s="191"/>
      <c r="S181" s="191"/>
      <c r="T181" s="191"/>
      <c r="U181" s="191"/>
      <c r="V181" s="191"/>
      <c r="W181" s="191"/>
      <c r="X181" s="191"/>
      <c r="Y181" s="191"/>
      <c r="Z181" s="191"/>
      <c r="AA181" s="191"/>
      <c r="AB181" s="191"/>
    </row>
    <row r="182" spans="1:28">
      <c r="A182" s="223"/>
      <c r="B182" s="224"/>
      <c r="C182" s="225"/>
      <c r="D182" s="226"/>
      <c r="E182" s="233"/>
      <c r="F182" s="228"/>
      <c r="G182" s="229"/>
      <c r="H182" s="229"/>
      <c r="I182" s="230"/>
      <c r="J182" s="228"/>
      <c r="K182" s="191"/>
      <c r="L182" s="191"/>
      <c r="M182" s="191"/>
      <c r="N182" s="191"/>
      <c r="O182" s="191"/>
      <c r="P182" s="191"/>
      <c r="Q182" s="191"/>
      <c r="R182" s="191"/>
      <c r="S182" s="191"/>
      <c r="T182" s="191"/>
      <c r="U182" s="191"/>
      <c r="V182" s="191"/>
      <c r="W182" s="191"/>
      <c r="X182" s="191"/>
      <c r="Y182" s="191"/>
      <c r="Z182" s="191"/>
      <c r="AA182" s="191"/>
      <c r="AB182" s="191"/>
    </row>
    <row r="183" spans="1:28">
      <c r="A183" s="223"/>
      <c r="B183" s="224"/>
      <c r="C183" s="225"/>
      <c r="D183" s="226"/>
      <c r="E183" s="233"/>
      <c r="F183" s="228"/>
      <c r="G183" s="229"/>
      <c r="H183" s="229"/>
      <c r="I183" s="230"/>
      <c r="J183" s="228"/>
      <c r="K183" s="191"/>
      <c r="L183" s="191"/>
      <c r="M183" s="191"/>
      <c r="N183" s="191"/>
      <c r="O183" s="191"/>
      <c r="P183" s="191"/>
      <c r="Q183" s="191"/>
      <c r="R183" s="191"/>
      <c r="S183" s="191"/>
      <c r="T183" s="191"/>
      <c r="U183" s="191"/>
      <c r="V183" s="191"/>
      <c r="W183" s="191"/>
      <c r="X183" s="191"/>
      <c r="Y183" s="191"/>
      <c r="Z183" s="191"/>
      <c r="AA183" s="191"/>
      <c r="AB183" s="191"/>
    </row>
    <row r="184" spans="1:28">
      <c r="A184" s="223"/>
      <c r="B184" s="224"/>
      <c r="C184" s="225"/>
      <c r="D184" s="226"/>
      <c r="E184" s="233"/>
      <c r="F184" s="228"/>
      <c r="G184" s="229"/>
      <c r="H184" s="229"/>
      <c r="I184" s="230"/>
      <c r="J184" s="228"/>
      <c r="K184" s="191"/>
      <c r="L184" s="191"/>
      <c r="M184" s="191"/>
      <c r="N184" s="191"/>
      <c r="O184" s="191"/>
      <c r="P184" s="191"/>
      <c r="Q184" s="191"/>
      <c r="R184" s="191"/>
      <c r="S184" s="191"/>
      <c r="T184" s="191"/>
      <c r="U184" s="191"/>
      <c r="V184" s="191"/>
      <c r="W184" s="191"/>
      <c r="X184" s="191"/>
      <c r="Y184" s="191"/>
      <c r="Z184" s="191"/>
      <c r="AA184" s="191"/>
      <c r="AB184" s="191"/>
    </row>
    <row r="185" spans="1:28">
      <c r="A185" s="223"/>
      <c r="B185" s="224"/>
      <c r="C185" s="225"/>
      <c r="D185" s="226"/>
      <c r="E185" s="233"/>
      <c r="F185" s="228"/>
      <c r="G185" s="229"/>
      <c r="H185" s="229"/>
      <c r="I185" s="230"/>
      <c r="J185" s="228"/>
      <c r="K185" s="191"/>
      <c r="L185" s="191"/>
      <c r="M185" s="191"/>
      <c r="N185" s="191"/>
      <c r="O185" s="191"/>
      <c r="P185" s="191"/>
      <c r="Q185" s="191"/>
      <c r="R185" s="191"/>
      <c r="S185" s="191"/>
      <c r="T185" s="191"/>
      <c r="U185" s="191"/>
      <c r="V185" s="191"/>
      <c r="W185" s="191"/>
      <c r="X185" s="191"/>
      <c r="Y185" s="191"/>
      <c r="Z185" s="191"/>
      <c r="AA185" s="191"/>
      <c r="AB185" s="191"/>
    </row>
    <row r="186" spans="1:28">
      <c r="A186" s="223"/>
      <c r="B186" s="224"/>
      <c r="C186" s="225"/>
      <c r="D186" s="226"/>
      <c r="E186" s="233"/>
      <c r="F186" s="228"/>
      <c r="G186" s="229"/>
      <c r="H186" s="229"/>
      <c r="I186" s="230"/>
      <c r="J186" s="228"/>
      <c r="K186" s="191"/>
      <c r="L186" s="191"/>
      <c r="M186" s="191"/>
      <c r="N186" s="191"/>
      <c r="O186" s="191"/>
      <c r="P186" s="191"/>
      <c r="Q186" s="191"/>
      <c r="R186" s="191"/>
      <c r="S186" s="191"/>
      <c r="T186" s="191"/>
      <c r="U186" s="191"/>
      <c r="V186" s="191"/>
      <c r="W186" s="191"/>
      <c r="X186" s="191"/>
      <c r="Y186" s="191"/>
      <c r="Z186" s="191"/>
      <c r="AA186" s="191"/>
      <c r="AB186" s="191"/>
    </row>
    <row r="187" spans="1:28">
      <c r="A187" s="223"/>
      <c r="B187" s="224"/>
      <c r="C187" s="225"/>
      <c r="D187" s="226"/>
      <c r="E187" s="233"/>
      <c r="F187" s="228"/>
      <c r="G187" s="229"/>
      <c r="H187" s="229"/>
      <c r="I187" s="230"/>
      <c r="J187" s="228"/>
      <c r="K187" s="191"/>
      <c r="L187" s="191"/>
      <c r="M187" s="191"/>
      <c r="N187" s="191"/>
      <c r="O187" s="191"/>
      <c r="P187" s="191"/>
      <c r="Q187" s="191"/>
      <c r="R187" s="191"/>
      <c r="S187" s="191"/>
      <c r="T187" s="191"/>
      <c r="U187" s="191"/>
      <c r="V187" s="191"/>
      <c r="W187" s="191"/>
      <c r="X187" s="191"/>
      <c r="Y187" s="191"/>
      <c r="Z187" s="191"/>
      <c r="AA187" s="191"/>
      <c r="AB187" s="191"/>
    </row>
    <row r="188" spans="1:28">
      <c r="A188" s="223"/>
      <c r="B188" s="224"/>
      <c r="C188" s="225"/>
      <c r="D188" s="226"/>
      <c r="E188" s="233"/>
      <c r="F188" s="228"/>
      <c r="G188" s="229"/>
      <c r="H188" s="229"/>
      <c r="I188" s="230"/>
      <c r="J188" s="228"/>
      <c r="K188" s="191"/>
      <c r="L188" s="191"/>
      <c r="M188" s="191"/>
      <c r="N188" s="191"/>
      <c r="O188" s="191"/>
      <c r="P188" s="191"/>
      <c r="Q188" s="191"/>
      <c r="R188" s="191"/>
      <c r="S188" s="191"/>
      <c r="T188" s="191"/>
      <c r="U188" s="191"/>
      <c r="V188" s="191"/>
      <c r="W188" s="191"/>
      <c r="X188" s="191"/>
      <c r="Y188" s="191"/>
      <c r="Z188" s="191"/>
      <c r="AA188" s="191"/>
      <c r="AB188" s="191"/>
    </row>
    <row r="189" spans="1:28">
      <c r="A189" s="223"/>
      <c r="B189" s="224"/>
      <c r="C189" s="225"/>
      <c r="D189" s="226"/>
      <c r="E189" s="233"/>
      <c r="F189" s="228"/>
      <c r="G189" s="229"/>
      <c r="H189" s="229"/>
      <c r="I189" s="230"/>
      <c r="J189" s="228"/>
      <c r="K189" s="191"/>
      <c r="L189" s="191"/>
      <c r="M189" s="191"/>
      <c r="N189" s="191"/>
      <c r="O189" s="191"/>
      <c r="P189" s="191"/>
      <c r="Q189" s="191"/>
      <c r="R189" s="191"/>
      <c r="S189" s="191"/>
      <c r="T189" s="191"/>
      <c r="U189" s="191"/>
      <c r="V189" s="191"/>
      <c r="W189" s="191"/>
      <c r="X189" s="191"/>
      <c r="Y189" s="191"/>
      <c r="Z189" s="191"/>
      <c r="AA189" s="191"/>
      <c r="AB189" s="191"/>
    </row>
    <row r="190" spans="1:28">
      <c r="A190" s="223"/>
      <c r="B190" s="224"/>
      <c r="C190" s="225"/>
      <c r="D190" s="226"/>
      <c r="E190" s="233"/>
      <c r="F190" s="228"/>
      <c r="G190" s="229"/>
      <c r="H190" s="229"/>
      <c r="I190" s="230"/>
      <c r="J190" s="228"/>
      <c r="K190" s="191"/>
      <c r="L190" s="191"/>
      <c r="M190" s="191"/>
      <c r="N190" s="191"/>
      <c r="O190" s="191"/>
      <c r="P190" s="191"/>
      <c r="Q190" s="191"/>
      <c r="R190" s="191"/>
      <c r="S190" s="191"/>
      <c r="T190" s="191"/>
      <c r="U190" s="191"/>
      <c r="V190" s="191"/>
      <c r="W190" s="191"/>
      <c r="X190" s="191"/>
      <c r="Y190" s="191"/>
      <c r="Z190" s="191"/>
      <c r="AA190" s="191"/>
      <c r="AB190" s="191"/>
    </row>
    <row r="191" spans="1:28">
      <c r="A191" s="223"/>
      <c r="B191" s="224"/>
      <c r="C191" s="225"/>
      <c r="D191" s="226"/>
      <c r="E191" s="233"/>
      <c r="F191" s="228"/>
      <c r="G191" s="229"/>
      <c r="H191" s="229"/>
      <c r="I191" s="230"/>
      <c r="J191" s="228"/>
      <c r="K191" s="191"/>
      <c r="L191" s="191"/>
      <c r="M191" s="191"/>
      <c r="N191" s="191"/>
      <c r="O191" s="191"/>
      <c r="P191" s="191"/>
      <c r="Q191" s="191"/>
      <c r="R191" s="191"/>
      <c r="S191" s="191"/>
      <c r="T191" s="191"/>
      <c r="U191" s="191"/>
      <c r="V191" s="191"/>
      <c r="W191" s="191"/>
      <c r="X191" s="191"/>
      <c r="Y191" s="191"/>
      <c r="Z191" s="191"/>
      <c r="AA191" s="191"/>
      <c r="AB191" s="191"/>
    </row>
    <row r="192" spans="1:28">
      <c r="A192" s="223"/>
      <c r="B192" s="224"/>
      <c r="C192" s="225"/>
      <c r="D192" s="226"/>
      <c r="E192" s="233"/>
      <c r="F192" s="228"/>
      <c r="G192" s="229"/>
      <c r="H192" s="229"/>
      <c r="I192" s="230"/>
      <c r="J192" s="228"/>
      <c r="K192" s="191"/>
      <c r="L192" s="191"/>
      <c r="M192" s="191"/>
      <c r="N192" s="191"/>
      <c r="O192" s="191"/>
      <c r="P192" s="191"/>
      <c r="Q192" s="191"/>
      <c r="R192" s="191"/>
      <c r="S192" s="191"/>
      <c r="T192" s="191"/>
      <c r="U192" s="191"/>
      <c r="V192" s="191"/>
      <c r="W192" s="191"/>
      <c r="X192" s="191"/>
      <c r="Y192" s="191"/>
      <c r="Z192" s="191"/>
      <c r="AA192" s="191"/>
      <c r="AB192" s="191"/>
    </row>
    <row r="193" spans="1:28">
      <c r="A193" s="223"/>
      <c r="B193" s="224"/>
      <c r="C193" s="225"/>
      <c r="D193" s="226"/>
      <c r="E193" s="233"/>
      <c r="F193" s="228"/>
      <c r="G193" s="229"/>
      <c r="H193" s="229"/>
      <c r="I193" s="230"/>
      <c r="J193" s="228"/>
      <c r="K193" s="191"/>
      <c r="L193" s="191"/>
      <c r="M193" s="191"/>
      <c r="N193" s="191"/>
      <c r="O193" s="191"/>
      <c r="P193" s="191"/>
      <c r="Q193" s="191"/>
      <c r="R193" s="191"/>
      <c r="S193" s="191"/>
      <c r="T193" s="191"/>
      <c r="U193" s="191"/>
      <c r="V193" s="191"/>
      <c r="W193" s="191"/>
      <c r="X193" s="191"/>
      <c r="Y193" s="191"/>
      <c r="Z193" s="191"/>
      <c r="AA193" s="191"/>
      <c r="AB193" s="191"/>
    </row>
    <row r="194" spans="1:28">
      <c r="A194" s="223"/>
      <c r="B194" s="224"/>
      <c r="C194" s="225"/>
      <c r="D194" s="226"/>
      <c r="E194" s="233"/>
      <c r="F194" s="228"/>
      <c r="G194" s="229"/>
      <c r="H194" s="229"/>
      <c r="I194" s="230"/>
      <c r="J194" s="228"/>
      <c r="K194" s="191"/>
      <c r="L194" s="191"/>
      <c r="M194" s="191"/>
      <c r="N194" s="191"/>
      <c r="O194" s="191"/>
      <c r="P194" s="191"/>
      <c r="Q194" s="191"/>
      <c r="R194" s="191"/>
      <c r="S194" s="191"/>
      <c r="T194" s="191"/>
      <c r="U194" s="191"/>
      <c r="V194" s="191"/>
      <c r="W194" s="191"/>
      <c r="X194" s="191"/>
      <c r="Y194" s="191"/>
      <c r="Z194" s="191"/>
      <c r="AA194" s="191"/>
      <c r="AB194" s="191"/>
    </row>
    <row r="195" spans="1:28">
      <c r="A195" s="223"/>
      <c r="B195" s="224"/>
      <c r="C195" s="225"/>
      <c r="D195" s="226"/>
      <c r="E195" s="233"/>
      <c r="F195" s="228"/>
      <c r="G195" s="229"/>
      <c r="H195" s="229"/>
      <c r="I195" s="230"/>
      <c r="J195" s="228"/>
      <c r="K195" s="191"/>
      <c r="L195" s="191"/>
      <c r="M195" s="191"/>
      <c r="N195" s="191"/>
      <c r="O195" s="191"/>
      <c r="P195" s="191"/>
      <c r="Q195" s="191"/>
      <c r="R195" s="191"/>
      <c r="S195" s="191"/>
      <c r="T195" s="191"/>
      <c r="U195" s="191"/>
      <c r="V195" s="191"/>
      <c r="W195" s="191"/>
      <c r="X195" s="191"/>
      <c r="Y195" s="191"/>
      <c r="Z195" s="191"/>
      <c r="AA195" s="191"/>
      <c r="AB195" s="191"/>
    </row>
    <row r="196" spans="1:28">
      <c r="A196" s="223"/>
      <c r="B196" s="224"/>
      <c r="C196" s="225"/>
      <c r="D196" s="226"/>
      <c r="E196" s="233"/>
      <c r="F196" s="228"/>
      <c r="G196" s="229"/>
      <c r="H196" s="229"/>
      <c r="I196" s="230"/>
      <c r="J196" s="228"/>
      <c r="K196" s="191"/>
      <c r="L196" s="191"/>
      <c r="M196" s="191"/>
      <c r="N196" s="191"/>
      <c r="O196" s="191"/>
      <c r="P196" s="191"/>
      <c r="Q196" s="191"/>
      <c r="R196" s="191"/>
      <c r="S196" s="191"/>
      <c r="T196" s="191"/>
      <c r="U196" s="191"/>
      <c r="V196" s="191"/>
      <c r="W196" s="191"/>
      <c r="X196" s="191"/>
      <c r="Y196" s="191"/>
      <c r="Z196" s="191"/>
      <c r="AA196" s="191"/>
      <c r="AB196" s="191"/>
    </row>
    <row r="197" spans="1:28">
      <c r="A197" s="223"/>
      <c r="B197" s="224"/>
      <c r="C197" s="225"/>
      <c r="D197" s="226"/>
      <c r="E197" s="233"/>
      <c r="F197" s="228"/>
      <c r="G197" s="229"/>
      <c r="H197" s="229"/>
      <c r="I197" s="230"/>
      <c r="J197" s="228"/>
      <c r="K197" s="191"/>
      <c r="L197" s="191"/>
      <c r="M197" s="191"/>
      <c r="N197" s="191"/>
      <c r="O197" s="191"/>
      <c r="P197" s="191"/>
      <c r="Q197" s="191"/>
      <c r="R197" s="191"/>
      <c r="S197" s="191"/>
      <c r="T197" s="191"/>
      <c r="U197" s="191"/>
      <c r="V197" s="191"/>
      <c r="W197" s="191"/>
      <c r="X197" s="191"/>
      <c r="Y197" s="191"/>
      <c r="Z197" s="191"/>
      <c r="AA197" s="191"/>
      <c r="AB197" s="191"/>
    </row>
    <row r="198" spans="1:28">
      <c r="A198" s="223"/>
      <c r="B198" s="224"/>
      <c r="C198" s="225"/>
      <c r="D198" s="226"/>
      <c r="E198" s="233"/>
      <c r="F198" s="228"/>
      <c r="G198" s="229"/>
      <c r="H198" s="229"/>
      <c r="I198" s="230"/>
      <c r="J198" s="228"/>
      <c r="K198" s="191"/>
      <c r="L198" s="191"/>
      <c r="M198" s="191"/>
      <c r="N198" s="191"/>
      <c r="O198" s="191"/>
      <c r="P198" s="191"/>
      <c r="Q198" s="191"/>
      <c r="R198" s="191"/>
      <c r="S198" s="191"/>
      <c r="T198" s="191"/>
      <c r="U198" s="191"/>
      <c r="V198" s="191"/>
      <c r="W198" s="191"/>
      <c r="X198" s="191"/>
      <c r="Y198" s="191"/>
      <c r="Z198" s="191"/>
      <c r="AA198" s="191"/>
      <c r="AB198" s="191"/>
    </row>
    <row r="199" spans="1:28">
      <c r="A199" s="223"/>
      <c r="B199" s="224"/>
      <c r="C199" s="225"/>
      <c r="D199" s="226"/>
      <c r="E199" s="233"/>
      <c r="F199" s="228"/>
      <c r="G199" s="229"/>
      <c r="H199" s="229"/>
      <c r="I199" s="230"/>
      <c r="J199" s="228"/>
      <c r="K199" s="191"/>
      <c r="L199" s="191"/>
      <c r="M199" s="191"/>
      <c r="N199" s="191"/>
      <c r="O199" s="191"/>
      <c r="P199" s="191"/>
      <c r="Q199" s="191"/>
      <c r="R199" s="191"/>
      <c r="S199" s="191"/>
      <c r="T199" s="191"/>
      <c r="U199" s="191"/>
      <c r="V199" s="191"/>
      <c r="W199" s="191"/>
      <c r="X199" s="191"/>
      <c r="Y199" s="191"/>
      <c r="Z199" s="191"/>
      <c r="AA199" s="191"/>
      <c r="AB199" s="191"/>
    </row>
    <row r="200" spans="1:28">
      <c r="A200" s="223"/>
      <c r="B200" s="224"/>
      <c r="C200" s="225"/>
      <c r="D200" s="226"/>
      <c r="E200" s="233"/>
      <c r="F200" s="228"/>
      <c r="G200" s="229"/>
      <c r="H200" s="229"/>
      <c r="I200" s="230"/>
      <c r="J200" s="228"/>
      <c r="K200" s="191"/>
      <c r="L200" s="191"/>
      <c r="M200" s="191"/>
      <c r="N200" s="191"/>
      <c r="O200" s="191"/>
      <c r="P200" s="191"/>
      <c r="Q200" s="191"/>
      <c r="R200" s="191"/>
      <c r="S200" s="191"/>
      <c r="T200" s="191"/>
      <c r="U200" s="191"/>
      <c r="V200" s="191"/>
      <c r="W200" s="191"/>
      <c r="X200" s="191"/>
      <c r="Y200" s="191"/>
      <c r="Z200" s="191"/>
      <c r="AA200" s="191"/>
      <c r="AB200" s="191"/>
    </row>
    <row r="201" spans="1:28">
      <c r="A201" s="223"/>
      <c r="B201" s="224"/>
      <c r="C201" s="225"/>
      <c r="D201" s="226"/>
      <c r="E201" s="233"/>
      <c r="F201" s="228"/>
      <c r="G201" s="229"/>
      <c r="H201" s="229"/>
      <c r="I201" s="230"/>
      <c r="J201" s="228"/>
      <c r="K201" s="191"/>
      <c r="L201" s="191"/>
      <c r="M201" s="191"/>
      <c r="N201" s="191"/>
      <c r="O201" s="191"/>
      <c r="P201" s="191"/>
      <c r="Q201" s="191"/>
      <c r="R201" s="191"/>
      <c r="S201" s="191"/>
      <c r="T201" s="191"/>
      <c r="U201" s="191"/>
      <c r="V201" s="191"/>
      <c r="W201" s="191"/>
      <c r="X201" s="191"/>
      <c r="Y201" s="191"/>
      <c r="Z201" s="191"/>
      <c r="AA201" s="191"/>
      <c r="AB201" s="191"/>
    </row>
    <row r="202" spans="1:28">
      <c r="A202" s="223"/>
      <c r="B202" s="224"/>
      <c r="C202" s="225"/>
      <c r="D202" s="226"/>
      <c r="E202" s="233"/>
      <c r="F202" s="228"/>
      <c r="G202" s="229"/>
      <c r="H202" s="229"/>
      <c r="I202" s="230"/>
      <c r="J202" s="228"/>
      <c r="K202" s="191"/>
      <c r="L202" s="191"/>
      <c r="M202" s="191"/>
      <c r="N202" s="191"/>
      <c r="O202" s="191"/>
      <c r="P202" s="191"/>
      <c r="Q202" s="191"/>
      <c r="R202" s="191"/>
      <c r="S202" s="191"/>
      <c r="T202" s="191"/>
      <c r="U202" s="191"/>
      <c r="V202" s="191"/>
      <c r="W202" s="191"/>
      <c r="X202" s="191"/>
      <c r="Y202" s="191"/>
      <c r="Z202" s="191"/>
      <c r="AA202" s="191"/>
      <c r="AB202" s="191"/>
    </row>
    <row r="203" spans="1:28">
      <c r="A203" s="223"/>
      <c r="B203" s="224"/>
      <c r="C203" s="225"/>
      <c r="D203" s="226"/>
      <c r="E203" s="233"/>
      <c r="F203" s="228"/>
      <c r="G203" s="229"/>
      <c r="H203" s="229"/>
      <c r="I203" s="230"/>
      <c r="J203" s="228"/>
      <c r="K203" s="191"/>
      <c r="L203" s="191"/>
      <c r="M203" s="191"/>
      <c r="N203" s="191"/>
      <c r="O203" s="191"/>
      <c r="P203" s="191"/>
      <c r="Q203" s="191"/>
      <c r="R203" s="191"/>
      <c r="S203" s="191"/>
      <c r="T203" s="191"/>
      <c r="U203" s="191"/>
      <c r="V203" s="191"/>
      <c r="W203" s="191"/>
      <c r="X203" s="191"/>
      <c r="Y203" s="191"/>
      <c r="Z203" s="191"/>
      <c r="AA203" s="191"/>
      <c r="AB203" s="191"/>
    </row>
    <row r="204" spans="1:28">
      <c r="A204" s="223"/>
      <c r="B204" s="224"/>
      <c r="C204" s="225"/>
      <c r="D204" s="226"/>
      <c r="E204" s="233"/>
      <c r="F204" s="228"/>
      <c r="G204" s="229"/>
      <c r="H204" s="229"/>
      <c r="I204" s="230"/>
      <c r="J204" s="228"/>
      <c r="K204" s="191"/>
      <c r="L204" s="191"/>
      <c r="M204" s="191"/>
      <c r="N204" s="191"/>
      <c r="O204" s="191"/>
      <c r="P204" s="191"/>
      <c r="Q204" s="191"/>
      <c r="R204" s="191"/>
      <c r="S204" s="191"/>
      <c r="T204" s="191"/>
      <c r="U204" s="191"/>
      <c r="V204" s="191"/>
      <c r="W204" s="191"/>
      <c r="X204" s="191"/>
      <c r="Y204" s="191"/>
      <c r="Z204" s="191"/>
      <c r="AA204" s="191"/>
      <c r="AB204" s="191"/>
    </row>
    <row r="205" spans="1:28">
      <c r="A205" s="223"/>
      <c r="B205" s="224"/>
      <c r="C205" s="225"/>
      <c r="D205" s="234"/>
      <c r="E205" s="235"/>
      <c r="F205" s="228"/>
      <c r="G205" s="229"/>
      <c r="H205" s="229"/>
      <c r="I205" s="230"/>
      <c r="J205" s="228"/>
      <c r="K205" s="191"/>
      <c r="L205" s="191"/>
      <c r="M205" s="191"/>
      <c r="N205" s="191"/>
      <c r="O205" s="191"/>
      <c r="P205" s="191"/>
      <c r="Q205" s="191"/>
      <c r="R205" s="191"/>
      <c r="S205" s="191"/>
      <c r="T205" s="191"/>
      <c r="U205" s="191"/>
      <c r="V205" s="191"/>
      <c r="W205" s="191"/>
      <c r="X205" s="191"/>
      <c r="Y205" s="191"/>
      <c r="Z205" s="191"/>
      <c r="AA205" s="191"/>
      <c r="AB205" s="191"/>
    </row>
    <row r="206" spans="1:28">
      <c r="A206" s="223"/>
      <c r="B206" s="224"/>
      <c r="C206" s="225"/>
      <c r="D206" s="234"/>
      <c r="E206" s="235"/>
      <c r="F206" s="228"/>
      <c r="G206" s="229"/>
      <c r="H206" s="229"/>
      <c r="I206" s="230"/>
      <c r="J206" s="228"/>
      <c r="K206" s="191"/>
      <c r="L206" s="191"/>
      <c r="M206" s="191"/>
      <c r="N206" s="191"/>
      <c r="O206" s="191"/>
      <c r="P206" s="191"/>
      <c r="Q206" s="191"/>
      <c r="R206" s="191"/>
      <c r="S206" s="191"/>
      <c r="T206" s="191"/>
      <c r="U206" s="191"/>
      <c r="V206" s="191"/>
      <c r="W206" s="191"/>
      <c r="X206" s="191"/>
      <c r="Y206" s="191"/>
      <c r="Z206" s="191"/>
      <c r="AA206" s="191"/>
      <c r="AB206" s="191"/>
    </row>
    <row r="207" spans="1:28">
      <c r="A207" s="223"/>
      <c r="B207" s="224"/>
      <c r="C207" s="225"/>
      <c r="D207" s="234"/>
      <c r="E207" s="236"/>
      <c r="F207" s="228"/>
      <c r="G207" s="229"/>
      <c r="H207" s="229"/>
      <c r="I207" s="230"/>
      <c r="J207" s="228"/>
      <c r="K207" s="191"/>
      <c r="L207" s="191"/>
      <c r="M207" s="191"/>
      <c r="N207" s="191"/>
      <c r="O207" s="191"/>
      <c r="P207" s="191"/>
      <c r="Q207" s="191"/>
      <c r="R207" s="191"/>
      <c r="S207" s="191"/>
      <c r="T207" s="191"/>
      <c r="U207" s="191"/>
      <c r="V207" s="191"/>
      <c r="W207" s="191"/>
      <c r="X207" s="191"/>
      <c r="Y207" s="191"/>
      <c r="Z207" s="191"/>
      <c r="AA207" s="191"/>
      <c r="AB207" s="191"/>
    </row>
    <row r="208" spans="1:28">
      <c r="A208" s="223"/>
      <c r="B208" s="224"/>
      <c r="C208" s="225"/>
      <c r="D208" s="234"/>
      <c r="E208" s="235"/>
      <c r="F208" s="228"/>
      <c r="G208" s="229"/>
      <c r="H208" s="229"/>
      <c r="I208" s="230"/>
      <c r="J208" s="228"/>
      <c r="K208" s="191"/>
      <c r="L208" s="191"/>
      <c r="M208" s="191"/>
      <c r="N208" s="191"/>
      <c r="O208" s="191"/>
      <c r="P208" s="191"/>
      <c r="Q208" s="191"/>
      <c r="R208" s="191"/>
      <c r="S208" s="191"/>
      <c r="T208" s="191"/>
      <c r="U208" s="191"/>
      <c r="V208" s="191"/>
      <c r="W208" s="191"/>
      <c r="X208" s="191"/>
      <c r="Y208" s="191"/>
      <c r="Z208" s="191"/>
      <c r="AA208" s="191"/>
      <c r="AB208" s="191"/>
    </row>
    <row r="209" spans="1:28">
      <c r="A209" s="223"/>
      <c r="B209" s="224"/>
      <c r="C209" s="225"/>
      <c r="D209" s="234"/>
      <c r="E209" s="235"/>
      <c r="F209" s="228"/>
      <c r="G209" s="229"/>
      <c r="H209" s="229"/>
      <c r="I209" s="230"/>
      <c r="J209" s="228"/>
      <c r="K209" s="191"/>
      <c r="L209" s="191"/>
      <c r="M209" s="191"/>
      <c r="N209" s="191"/>
      <c r="O209" s="191"/>
      <c r="P209" s="191"/>
      <c r="Q209" s="191"/>
      <c r="R209" s="191"/>
      <c r="S209" s="191"/>
      <c r="T209" s="191"/>
      <c r="U209" s="191"/>
      <c r="V209" s="191"/>
      <c r="W209" s="191"/>
      <c r="X209" s="191"/>
      <c r="Y209" s="191"/>
      <c r="Z209" s="191"/>
      <c r="AA209" s="191"/>
      <c r="AB209" s="191"/>
    </row>
    <row r="210" spans="1:28">
      <c r="A210" s="223"/>
      <c r="B210" s="224"/>
      <c r="C210" s="225"/>
      <c r="D210" s="234"/>
      <c r="E210" s="236"/>
      <c r="F210" s="228"/>
      <c r="G210" s="229"/>
      <c r="H210" s="229"/>
      <c r="I210" s="230"/>
      <c r="J210" s="228"/>
      <c r="K210" s="191"/>
      <c r="L210" s="191"/>
      <c r="M210" s="191"/>
      <c r="N210" s="191"/>
      <c r="O210" s="191"/>
      <c r="P210" s="191"/>
      <c r="Q210" s="191"/>
      <c r="R210" s="191"/>
      <c r="S210" s="191"/>
      <c r="T210" s="191"/>
      <c r="U210" s="191"/>
      <c r="V210" s="191"/>
      <c r="W210" s="191"/>
      <c r="X210" s="191"/>
      <c r="Y210" s="191"/>
      <c r="Z210" s="191"/>
      <c r="AA210" s="191"/>
      <c r="AB210" s="191"/>
    </row>
    <row r="211" spans="1:28">
      <c r="A211" s="223"/>
      <c r="B211" s="224"/>
      <c r="C211" s="225"/>
      <c r="D211" s="234"/>
      <c r="E211" s="236"/>
      <c r="F211" s="228"/>
      <c r="G211" s="229"/>
      <c r="H211" s="229"/>
      <c r="I211" s="230"/>
      <c r="J211" s="228"/>
      <c r="K211" s="191"/>
      <c r="L211" s="191"/>
      <c r="M211" s="191"/>
      <c r="N211" s="191"/>
      <c r="O211" s="191"/>
      <c r="P211" s="191"/>
      <c r="Q211" s="191"/>
      <c r="R211" s="191"/>
      <c r="S211" s="191"/>
      <c r="T211" s="191"/>
      <c r="U211" s="191"/>
      <c r="V211" s="191"/>
      <c r="W211" s="191"/>
      <c r="X211" s="191"/>
      <c r="Y211" s="191"/>
      <c r="Z211" s="191"/>
      <c r="AA211" s="191"/>
      <c r="AB211" s="191"/>
    </row>
    <row r="212" spans="1:28">
      <c r="A212" s="223"/>
      <c r="B212" s="224"/>
      <c r="C212" s="225"/>
      <c r="D212" s="234"/>
      <c r="E212" s="235"/>
      <c r="F212" s="228"/>
      <c r="G212" s="229"/>
      <c r="H212" s="229"/>
      <c r="I212" s="230"/>
      <c r="J212" s="228"/>
      <c r="K212" s="191"/>
      <c r="L212" s="191"/>
      <c r="M212" s="191"/>
      <c r="N212" s="191"/>
      <c r="O212" s="191"/>
      <c r="P212" s="191"/>
      <c r="Q212" s="191"/>
      <c r="R212" s="191"/>
      <c r="S212" s="191"/>
      <c r="T212" s="191"/>
      <c r="U212" s="191"/>
      <c r="V212" s="191"/>
      <c r="W212" s="191"/>
      <c r="X212" s="191"/>
      <c r="Y212" s="191"/>
      <c r="Z212" s="191"/>
      <c r="AA212" s="191"/>
      <c r="AB212" s="191"/>
    </row>
    <row r="213" spans="1:28">
      <c r="A213" s="223"/>
      <c r="B213" s="224"/>
      <c r="C213" s="225"/>
      <c r="D213" s="234"/>
      <c r="E213" s="235"/>
      <c r="F213" s="228"/>
      <c r="G213" s="229"/>
      <c r="H213" s="229"/>
      <c r="I213" s="230"/>
      <c r="J213" s="228"/>
      <c r="K213" s="191"/>
      <c r="L213" s="191"/>
      <c r="M213" s="191"/>
      <c r="N213" s="191"/>
      <c r="O213" s="191"/>
      <c r="P213" s="191"/>
      <c r="Q213" s="191"/>
      <c r="R213" s="191"/>
      <c r="S213" s="191"/>
      <c r="T213" s="191"/>
      <c r="U213" s="191"/>
      <c r="V213" s="191"/>
      <c r="W213" s="191"/>
      <c r="X213" s="191"/>
      <c r="Y213" s="191"/>
      <c r="Z213" s="191"/>
      <c r="AA213" s="191"/>
      <c r="AB213" s="191"/>
    </row>
    <row r="214" spans="1:28">
      <c r="A214" s="223"/>
      <c r="B214" s="224"/>
      <c r="C214" s="225"/>
      <c r="D214" s="234"/>
      <c r="E214" s="235"/>
      <c r="F214" s="228"/>
      <c r="G214" s="229"/>
      <c r="H214" s="229"/>
      <c r="I214" s="230"/>
      <c r="J214" s="228"/>
      <c r="K214" s="191"/>
      <c r="L214" s="191"/>
      <c r="M214" s="191"/>
      <c r="N214" s="191"/>
      <c r="O214" s="191"/>
      <c r="P214" s="191"/>
      <c r="Q214" s="191"/>
      <c r="R214" s="191"/>
      <c r="S214" s="191"/>
      <c r="T214" s="191"/>
      <c r="U214" s="191"/>
      <c r="V214" s="191"/>
      <c r="W214" s="191"/>
      <c r="X214" s="191"/>
      <c r="Y214" s="191"/>
      <c r="Z214" s="191"/>
      <c r="AA214" s="191"/>
      <c r="AB214" s="191"/>
    </row>
    <row r="215" spans="1:28">
      <c r="A215" s="223"/>
      <c r="B215" s="224"/>
      <c r="C215" s="225"/>
      <c r="D215" s="234"/>
      <c r="E215" s="235"/>
      <c r="F215" s="228"/>
      <c r="G215" s="229"/>
      <c r="H215" s="229"/>
      <c r="I215" s="230"/>
      <c r="J215" s="228"/>
      <c r="K215" s="191"/>
      <c r="L215" s="191"/>
      <c r="M215" s="191"/>
      <c r="N215" s="191"/>
      <c r="O215" s="191"/>
      <c r="P215" s="191"/>
      <c r="Q215" s="191"/>
      <c r="R215" s="191"/>
      <c r="S215" s="191"/>
      <c r="T215" s="191"/>
      <c r="U215" s="191"/>
      <c r="V215" s="191"/>
      <c r="W215" s="191"/>
      <c r="X215" s="191"/>
      <c r="Y215" s="191"/>
      <c r="Z215" s="191"/>
      <c r="AA215" s="191"/>
      <c r="AB215" s="191"/>
    </row>
    <row r="216" spans="1:28">
      <c r="A216" s="223"/>
      <c r="B216" s="224"/>
      <c r="C216" s="225"/>
      <c r="D216" s="234"/>
      <c r="E216" s="236"/>
      <c r="F216" s="228"/>
      <c r="G216" s="229"/>
      <c r="H216" s="229"/>
      <c r="I216" s="230"/>
      <c r="J216" s="228"/>
      <c r="K216" s="191"/>
      <c r="L216" s="191"/>
      <c r="M216" s="191"/>
      <c r="N216" s="191"/>
      <c r="O216" s="191"/>
      <c r="P216" s="191"/>
      <c r="Q216" s="191"/>
      <c r="R216" s="191"/>
      <c r="S216" s="191"/>
      <c r="T216" s="191"/>
      <c r="U216" s="191"/>
      <c r="V216" s="191"/>
      <c r="W216" s="191"/>
      <c r="X216" s="191"/>
      <c r="Y216" s="191"/>
      <c r="Z216" s="191"/>
      <c r="AA216" s="191"/>
      <c r="AB216" s="191"/>
    </row>
    <row r="217" spans="1:28">
      <c r="A217" s="223"/>
      <c r="B217" s="224"/>
      <c r="C217" s="225"/>
      <c r="D217" s="234"/>
      <c r="E217" s="236"/>
      <c r="F217" s="228"/>
      <c r="G217" s="229"/>
      <c r="H217" s="229"/>
      <c r="I217" s="230"/>
      <c r="J217" s="228"/>
    </row>
    <row r="218" spans="1:28">
      <c r="A218" s="223"/>
      <c r="B218" s="224"/>
      <c r="C218" s="225"/>
      <c r="D218" s="234"/>
      <c r="E218" s="235"/>
      <c r="F218" s="228"/>
      <c r="G218" s="229"/>
      <c r="H218" s="229"/>
      <c r="I218" s="230"/>
      <c r="J218" s="228"/>
    </row>
    <row r="219" spans="1:28">
      <c r="A219" s="223"/>
      <c r="B219" s="224"/>
      <c r="C219" s="225"/>
      <c r="D219" s="234"/>
      <c r="E219" s="235"/>
      <c r="F219" s="228"/>
      <c r="G219" s="229"/>
      <c r="H219" s="229"/>
      <c r="I219" s="230"/>
      <c r="J219" s="228"/>
    </row>
    <row r="220" spans="1:28">
      <c r="A220" s="223"/>
      <c r="B220" s="224"/>
      <c r="C220" s="225"/>
      <c r="D220" s="234"/>
      <c r="E220" s="236"/>
      <c r="F220" s="228"/>
      <c r="G220" s="229"/>
      <c r="H220" s="229"/>
      <c r="I220" s="230"/>
      <c r="J220" s="228"/>
    </row>
    <row r="221" spans="1:28">
      <c r="A221" s="223"/>
      <c r="B221" s="224"/>
      <c r="C221" s="225"/>
      <c r="D221" s="234"/>
      <c r="E221" s="235"/>
      <c r="F221" s="228"/>
      <c r="G221" s="229"/>
      <c r="H221" s="229"/>
      <c r="I221" s="230"/>
      <c r="J221" s="228"/>
    </row>
    <row r="222" spans="1:28">
      <c r="A222" s="223"/>
      <c r="B222" s="224"/>
      <c r="C222" s="225"/>
      <c r="D222" s="234"/>
      <c r="E222" s="236"/>
      <c r="F222" s="228"/>
      <c r="G222" s="229"/>
      <c r="H222" s="229"/>
      <c r="I222" s="230"/>
      <c r="J222" s="228"/>
    </row>
    <row r="223" spans="1:28">
      <c r="A223" s="223"/>
      <c r="B223" s="224"/>
      <c r="C223" s="225"/>
      <c r="D223" s="234"/>
      <c r="E223" s="235"/>
      <c r="F223" s="228"/>
      <c r="G223" s="229"/>
      <c r="H223" s="229"/>
      <c r="I223" s="230"/>
      <c r="J223" s="228"/>
    </row>
    <row r="224" spans="1:28">
      <c r="A224" s="223"/>
      <c r="B224" s="224"/>
      <c r="C224" s="225"/>
      <c r="D224" s="234"/>
      <c r="E224" s="235"/>
      <c r="F224" s="228"/>
      <c r="G224" s="229"/>
      <c r="H224" s="229"/>
      <c r="I224" s="230"/>
      <c r="J224" s="228"/>
    </row>
    <row r="225" spans="1:10">
      <c r="A225" s="223"/>
      <c r="B225" s="224"/>
      <c r="C225" s="225"/>
      <c r="D225" s="234"/>
      <c r="E225" s="236"/>
      <c r="F225" s="228"/>
      <c r="G225" s="229"/>
      <c r="H225" s="229"/>
      <c r="I225" s="230"/>
      <c r="J225" s="228"/>
    </row>
    <row r="226" spans="1:10">
      <c r="A226" s="223"/>
      <c r="B226" s="224"/>
      <c r="C226" s="225"/>
      <c r="D226" s="234"/>
      <c r="E226" s="236"/>
      <c r="F226" s="228"/>
      <c r="G226" s="229"/>
      <c r="H226" s="229"/>
      <c r="I226" s="230"/>
      <c r="J226" s="228"/>
    </row>
    <row r="227" spans="1:10">
      <c r="A227" s="223"/>
      <c r="B227" s="224"/>
      <c r="C227" s="225"/>
      <c r="D227" s="234"/>
      <c r="E227" s="236"/>
      <c r="F227" s="228"/>
      <c r="G227" s="229"/>
      <c r="H227" s="229"/>
      <c r="I227" s="230"/>
      <c r="J227" s="228"/>
    </row>
    <row r="228" spans="1:10">
      <c r="A228" s="223"/>
      <c r="B228" s="224"/>
      <c r="C228" s="225"/>
      <c r="D228" s="234"/>
      <c r="E228" s="236"/>
      <c r="F228" s="228"/>
      <c r="G228" s="229"/>
      <c r="H228" s="229"/>
      <c r="I228" s="230"/>
      <c r="J228" s="228"/>
    </row>
    <row r="229" spans="1:10">
      <c r="A229" s="223"/>
      <c r="B229" s="224"/>
      <c r="C229" s="225"/>
      <c r="D229" s="234"/>
      <c r="E229" s="235"/>
      <c r="F229" s="228"/>
      <c r="G229" s="229"/>
      <c r="H229" s="229"/>
      <c r="I229" s="230"/>
      <c r="J229" s="228"/>
    </row>
    <row r="230" spans="1:10">
      <c r="A230" s="223"/>
      <c r="B230" s="224"/>
      <c r="C230" s="225"/>
      <c r="D230" s="234"/>
      <c r="E230" s="236"/>
      <c r="F230" s="228"/>
      <c r="G230" s="229"/>
      <c r="H230" s="229"/>
      <c r="I230" s="230"/>
      <c r="J230" s="228"/>
    </row>
    <row r="231" spans="1:10">
      <c r="A231" s="223"/>
      <c r="B231" s="224"/>
      <c r="C231" s="225"/>
      <c r="D231" s="234"/>
      <c r="E231" s="236"/>
      <c r="F231" s="228"/>
      <c r="G231" s="229"/>
      <c r="H231" s="229"/>
      <c r="I231" s="230"/>
      <c r="J231" s="228"/>
    </row>
    <row r="232" spans="1:10">
      <c r="A232" s="223"/>
      <c r="B232" s="224"/>
      <c r="C232" s="225"/>
      <c r="D232" s="234"/>
      <c r="E232" s="236"/>
      <c r="F232" s="228"/>
      <c r="G232" s="229"/>
      <c r="H232" s="229"/>
      <c r="I232" s="230"/>
      <c r="J232" s="228"/>
    </row>
    <row r="233" spans="1:10">
      <c r="A233" s="223"/>
      <c r="B233" s="224"/>
      <c r="C233" s="225"/>
      <c r="D233" s="234"/>
      <c r="E233" s="235"/>
      <c r="F233" s="228"/>
      <c r="G233" s="229"/>
      <c r="H233" s="229"/>
      <c r="I233" s="230"/>
      <c r="J233" s="228"/>
    </row>
    <row r="234" spans="1:10">
      <c r="A234" s="223"/>
      <c r="B234" s="224"/>
      <c r="C234" s="225"/>
      <c r="D234" s="234"/>
      <c r="E234" s="235"/>
      <c r="F234" s="228"/>
      <c r="G234" s="229"/>
      <c r="H234" s="229"/>
      <c r="I234" s="230"/>
      <c r="J234" s="228"/>
    </row>
    <row r="235" spans="1:10">
      <c r="A235" s="223"/>
      <c r="B235" s="224"/>
      <c r="C235" s="225"/>
      <c r="D235" s="234"/>
      <c r="E235" s="235"/>
      <c r="F235" s="228"/>
      <c r="G235" s="229"/>
      <c r="H235" s="229"/>
      <c r="I235" s="230"/>
      <c r="J235" s="228"/>
    </row>
    <row r="236" spans="1:10">
      <c r="A236" s="223"/>
      <c r="B236" s="224"/>
      <c r="C236" s="225"/>
      <c r="D236" s="234"/>
      <c r="E236" s="235"/>
      <c r="F236" s="228"/>
      <c r="G236" s="229"/>
      <c r="H236" s="229"/>
      <c r="I236" s="230"/>
      <c r="J236" s="228"/>
    </row>
    <row r="237" spans="1:10">
      <c r="A237" s="223"/>
      <c r="B237" s="224"/>
      <c r="C237" s="225"/>
      <c r="D237" s="234"/>
      <c r="E237" s="236"/>
      <c r="F237" s="228"/>
      <c r="G237" s="229"/>
      <c r="H237" s="229"/>
      <c r="I237" s="230"/>
      <c r="J237" s="228"/>
    </row>
    <row r="238" spans="1:10">
      <c r="A238" s="223"/>
      <c r="B238" s="224"/>
      <c r="C238" s="225"/>
      <c r="D238" s="234"/>
      <c r="E238" s="236"/>
      <c r="F238" s="228"/>
      <c r="G238" s="229"/>
      <c r="H238" s="229"/>
      <c r="I238" s="230"/>
      <c r="J238" s="228"/>
    </row>
    <row r="239" spans="1:10">
      <c r="A239" s="223"/>
      <c r="B239" s="224"/>
      <c r="C239" s="225"/>
      <c r="D239" s="234"/>
      <c r="E239" s="235"/>
      <c r="F239" s="228"/>
      <c r="G239" s="229"/>
      <c r="H239" s="229"/>
      <c r="I239" s="230"/>
      <c r="J239" s="228"/>
    </row>
    <row r="240" spans="1:10">
      <c r="A240" s="223"/>
      <c r="B240" s="224"/>
      <c r="C240" s="225"/>
      <c r="D240" s="234"/>
      <c r="E240" s="235"/>
      <c r="F240" s="228"/>
      <c r="G240" s="229"/>
      <c r="H240" s="229"/>
      <c r="I240" s="230"/>
      <c r="J240" s="228"/>
    </row>
    <row r="241" spans="1:10">
      <c r="A241" s="223"/>
      <c r="B241" s="224"/>
      <c r="C241" s="225"/>
      <c r="D241" s="234"/>
      <c r="E241" s="236"/>
      <c r="F241" s="228"/>
      <c r="G241" s="229"/>
      <c r="H241" s="229"/>
      <c r="I241" s="230"/>
      <c r="J241" s="228"/>
    </row>
    <row r="242" spans="1:10">
      <c r="A242" s="223"/>
      <c r="B242" s="224"/>
      <c r="C242" s="225"/>
      <c r="D242" s="234"/>
      <c r="E242" s="235"/>
      <c r="F242" s="228"/>
      <c r="G242" s="229"/>
      <c r="H242" s="229"/>
      <c r="I242" s="230"/>
      <c r="J242" s="228"/>
    </row>
    <row r="243" spans="1:10">
      <c r="A243" s="223"/>
      <c r="B243" s="224"/>
      <c r="C243" s="225"/>
      <c r="D243" s="234"/>
      <c r="E243" s="236"/>
      <c r="F243" s="228"/>
      <c r="G243" s="229"/>
      <c r="H243" s="229"/>
      <c r="I243" s="230"/>
      <c r="J243" s="228"/>
    </row>
    <row r="244" spans="1:10">
      <c r="A244" s="223"/>
      <c r="B244" s="224"/>
      <c r="C244" s="225"/>
      <c r="D244" s="234"/>
      <c r="E244" s="235"/>
      <c r="F244" s="228"/>
      <c r="G244" s="229"/>
      <c r="H244" s="229"/>
      <c r="I244" s="230"/>
      <c r="J244" s="228"/>
    </row>
    <row r="245" spans="1:10">
      <c r="A245" s="223"/>
      <c r="B245" s="224"/>
      <c r="C245" s="225"/>
      <c r="D245" s="234"/>
      <c r="E245" s="235"/>
      <c r="F245" s="228"/>
      <c r="G245" s="229"/>
      <c r="H245" s="229"/>
      <c r="I245" s="230"/>
      <c r="J245" s="228"/>
    </row>
    <row r="246" spans="1:10">
      <c r="A246" s="223"/>
      <c r="B246" s="224"/>
      <c r="C246" s="225"/>
      <c r="D246" s="234"/>
      <c r="E246" s="236"/>
      <c r="F246" s="228"/>
      <c r="G246" s="229"/>
      <c r="H246" s="229"/>
      <c r="I246" s="230"/>
      <c r="J246" s="228"/>
    </row>
    <row r="247" spans="1:10">
      <c r="A247" s="223"/>
      <c r="B247" s="224"/>
      <c r="C247" s="225"/>
      <c r="D247" s="234"/>
      <c r="E247" s="236"/>
      <c r="F247" s="228"/>
      <c r="G247" s="229"/>
      <c r="H247" s="229"/>
      <c r="I247" s="230"/>
      <c r="J247" s="228"/>
    </row>
    <row r="248" spans="1:10">
      <c r="A248" s="223"/>
      <c r="B248" s="224"/>
      <c r="C248" s="225"/>
      <c r="D248" s="234"/>
      <c r="E248" s="236"/>
      <c r="F248" s="228"/>
      <c r="G248" s="229"/>
      <c r="H248" s="229"/>
      <c r="I248" s="230"/>
      <c r="J248" s="228"/>
    </row>
    <row r="249" spans="1:10">
      <c r="A249" s="223"/>
      <c r="B249" s="224"/>
      <c r="C249" s="225"/>
      <c r="D249" s="234"/>
      <c r="E249" s="235"/>
      <c r="F249" s="228"/>
      <c r="G249" s="229"/>
      <c r="H249" s="229"/>
      <c r="I249" s="230"/>
      <c r="J249" s="228"/>
    </row>
    <row r="250" spans="1:10">
      <c r="A250" s="223"/>
      <c r="B250" s="224"/>
      <c r="C250" s="225"/>
      <c r="D250" s="234"/>
      <c r="E250" s="236"/>
      <c r="F250" s="228"/>
      <c r="G250" s="229"/>
      <c r="H250" s="229"/>
      <c r="I250" s="230"/>
      <c r="J250" s="228"/>
    </row>
    <row r="251" spans="1:10">
      <c r="A251" s="223"/>
      <c r="B251" s="224"/>
      <c r="C251" s="225"/>
      <c r="D251" s="234"/>
      <c r="E251" s="235"/>
      <c r="F251" s="228"/>
      <c r="G251" s="229"/>
      <c r="H251" s="229"/>
      <c r="I251" s="230"/>
      <c r="J251" s="228"/>
    </row>
    <row r="252" spans="1:10">
      <c r="A252" s="223"/>
      <c r="B252" s="224"/>
      <c r="C252" s="225"/>
      <c r="D252" s="234"/>
      <c r="E252" s="236"/>
      <c r="F252" s="228"/>
      <c r="G252" s="229"/>
      <c r="H252" s="229"/>
      <c r="I252" s="230"/>
      <c r="J252" s="228"/>
    </row>
    <row r="253" spans="1:10">
      <c r="A253" s="223"/>
      <c r="B253" s="224"/>
      <c r="C253" s="225"/>
      <c r="D253" s="234"/>
      <c r="E253" s="236"/>
      <c r="F253" s="228"/>
      <c r="G253" s="229"/>
      <c r="H253" s="229"/>
      <c r="I253" s="230"/>
      <c r="J253" s="228"/>
    </row>
    <row r="254" spans="1:10">
      <c r="A254" s="223"/>
      <c r="B254" s="224"/>
      <c r="C254" s="225"/>
      <c r="D254" s="234"/>
      <c r="E254" s="235"/>
      <c r="F254" s="228"/>
      <c r="G254" s="229"/>
      <c r="H254" s="229"/>
      <c r="I254" s="230"/>
      <c r="J254" s="228"/>
    </row>
    <row r="255" spans="1:10">
      <c r="A255" s="223"/>
      <c r="B255" s="224"/>
      <c r="C255" s="225"/>
      <c r="D255" s="234"/>
      <c r="E255" s="236"/>
      <c r="F255" s="228"/>
      <c r="G255" s="229"/>
      <c r="H255" s="229"/>
      <c r="I255" s="230"/>
      <c r="J255" s="228"/>
    </row>
    <row r="256" spans="1:10">
      <c r="A256" s="223"/>
      <c r="B256" s="224"/>
      <c r="C256" s="225"/>
      <c r="D256" s="234"/>
      <c r="E256" s="235"/>
      <c r="F256" s="228"/>
      <c r="G256" s="229"/>
      <c r="H256" s="229"/>
      <c r="I256" s="230"/>
      <c r="J256" s="228"/>
    </row>
    <row r="257" spans="1:10">
      <c r="A257" s="223"/>
      <c r="B257" s="224"/>
      <c r="C257" s="225"/>
      <c r="D257" s="234"/>
      <c r="E257" s="236"/>
      <c r="F257" s="228"/>
      <c r="G257" s="229"/>
      <c r="H257" s="229"/>
      <c r="I257" s="230"/>
      <c r="J257" s="228"/>
    </row>
    <row r="258" spans="1:10">
      <c r="A258" s="223"/>
      <c r="B258" s="224"/>
      <c r="C258" s="225"/>
      <c r="D258" s="234"/>
      <c r="E258" s="236"/>
      <c r="F258" s="228"/>
      <c r="G258" s="229"/>
      <c r="H258" s="229"/>
      <c r="I258" s="230"/>
      <c r="J258" s="228"/>
    </row>
    <row r="259" spans="1:10">
      <c r="A259" s="223"/>
      <c r="B259" s="224"/>
      <c r="C259" s="225"/>
      <c r="D259" s="234"/>
      <c r="E259" s="235"/>
      <c r="F259" s="228"/>
      <c r="G259" s="229"/>
      <c r="H259" s="229"/>
      <c r="I259" s="230"/>
      <c r="J259" s="228"/>
    </row>
    <row r="260" spans="1:10">
      <c r="A260" s="223"/>
      <c r="B260" s="224"/>
      <c r="C260" s="225"/>
      <c r="D260" s="234"/>
      <c r="E260" s="236"/>
      <c r="F260" s="228"/>
      <c r="G260" s="229"/>
      <c r="H260" s="229"/>
      <c r="I260" s="230"/>
      <c r="J260" s="228"/>
    </row>
    <row r="261" spans="1:10">
      <c r="A261" s="223"/>
      <c r="B261" s="224"/>
      <c r="C261" s="225"/>
      <c r="D261" s="234"/>
      <c r="E261" s="235"/>
      <c r="F261" s="228"/>
      <c r="G261" s="229"/>
      <c r="H261" s="229"/>
      <c r="I261" s="230"/>
      <c r="J261" s="228"/>
    </row>
    <row r="262" spans="1:10">
      <c r="A262" s="223"/>
      <c r="B262" s="224"/>
      <c r="C262" s="225"/>
      <c r="D262" s="234"/>
      <c r="E262" s="236"/>
      <c r="F262" s="228"/>
      <c r="G262" s="229"/>
      <c r="H262" s="229"/>
      <c r="I262" s="230"/>
      <c r="J262" s="228"/>
    </row>
    <row r="263" spans="1:10">
      <c r="A263" s="223"/>
      <c r="B263" s="224"/>
      <c r="C263" s="225"/>
      <c r="D263" s="234"/>
      <c r="E263" s="236"/>
      <c r="F263" s="228"/>
      <c r="G263" s="229"/>
      <c r="H263" s="229"/>
      <c r="I263" s="230"/>
      <c r="J263" s="228"/>
    </row>
    <row r="264" spans="1:10">
      <c r="A264" s="223"/>
      <c r="B264" s="224"/>
      <c r="C264" s="225"/>
      <c r="D264" s="234"/>
      <c r="E264" s="235"/>
      <c r="F264" s="228"/>
      <c r="G264" s="229"/>
      <c r="H264" s="229"/>
      <c r="I264" s="230"/>
      <c r="J264" s="228"/>
    </row>
    <row r="265" spans="1:10">
      <c r="A265" s="223"/>
      <c r="B265" s="224"/>
      <c r="C265" s="225"/>
      <c r="D265" s="234"/>
      <c r="E265" s="236"/>
      <c r="F265" s="228"/>
      <c r="G265" s="229"/>
      <c r="H265" s="229"/>
      <c r="I265" s="230"/>
      <c r="J265" s="228"/>
    </row>
    <row r="266" spans="1:10">
      <c r="A266" s="223"/>
      <c r="B266" s="224"/>
      <c r="C266" s="225"/>
      <c r="D266" s="234"/>
      <c r="E266" s="235"/>
      <c r="F266" s="228"/>
      <c r="G266" s="229"/>
      <c r="H266" s="229"/>
      <c r="I266" s="230"/>
      <c r="J266" s="228"/>
    </row>
    <row r="267" spans="1:10">
      <c r="A267" s="223"/>
      <c r="B267" s="224"/>
      <c r="C267" s="225"/>
      <c r="D267" s="234"/>
      <c r="E267" s="236"/>
      <c r="F267" s="228"/>
      <c r="G267" s="229"/>
      <c r="H267" s="229"/>
      <c r="I267" s="230"/>
      <c r="J267" s="228"/>
    </row>
    <row r="268" spans="1:10">
      <c r="A268" s="223"/>
      <c r="B268" s="224"/>
      <c r="C268" s="225"/>
      <c r="D268" s="234"/>
      <c r="E268" s="236"/>
      <c r="F268" s="228"/>
      <c r="G268" s="229"/>
      <c r="H268" s="229"/>
      <c r="I268" s="230"/>
      <c r="J268" s="228"/>
    </row>
    <row r="269" spans="1:10">
      <c r="A269" s="223"/>
      <c r="B269" s="224"/>
      <c r="C269" s="225"/>
      <c r="D269" s="234"/>
      <c r="E269" s="235"/>
      <c r="F269" s="228"/>
      <c r="G269" s="229"/>
      <c r="H269" s="229"/>
      <c r="I269" s="230"/>
      <c r="J269" s="228"/>
    </row>
    <row r="270" spans="1:10">
      <c r="A270" s="223"/>
      <c r="B270" s="224"/>
      <c r="C270" s="225"/>
      <c r="D270" s="234"/>
      <c r="E270" s="236"/>
      <c r="F270" s="228"/>
      <c r="G270" s="229"/>
      <c r="H270" s="229"/>
      <c r="I270" s="230"/>
      <c r="J270" s="228"/>
    </row>
    <row r="271" spans="1:10">
      <c r="A271" s="223"/>
      <c r="B271" s="224"/>
      <c r="C271" s="225"/>
      <c r="D271" s="234"/>
      <c r="E271" s="235"/>
      <c r="F271" s="228"/>
      <c r="G271" s="229"/>
      <c r="H271" s="229"/>
      <c r="I271" s="230"/>
      <c r="J271" s="228"/>
    </row>
    <row r="272" spans="1:10">
      <c r="A272" s="223"/>
      <c r="B272" s="224"/>
      <c r="C272" s="225"/>
      <c r="D272" s="234"/>
      <c r="E272" s="236"/>
      <c r="F272" s="228"/>
      <c r="G272" s="229"/>
      <c r="H272" s="229"/>
      <c r="I272" s="230"/>
      <c r="J272" s="228"/>
    </row>
    <row r="273" spans="1:10">
      <c r="A273" s="223"/>
      <c r="B273" s="224"/>
      <c r="C273" s="225"/>
      <c r="D273" s="234"/>
      <c r="E273" s="236"/>
      <c r="F273" s="228"/>
      <c r="G273" s="229"/>
      <c r="H273" s="229"/>
      <c r="I273" s="230"/>
      <c r="J273" s="228"/>
    </row>
    <row r="274" spans="1:10">
      <c r="A274" s="223"/>
      <c r="B274" s="224"/>
      <c r="C274" s="225"/>
      <c r="D274" s="234"/>
      <c r="E274" s="235"/>
      <c r="F274" s="228"/>
      <c r="G274" s="229"/>
      <c r="H274" s="229"/>
      <c r="I274" s="230"/>
      <c r="J274" s="228"/>
    </row>
    <row r="275" spans="1:10">
      <c r="A275" s="223"/>
      <c r="B275" s="224"/>
      <c r="C275" s="225"/>
      <c r="D275" s="234"/>
      <c r="E275" s="236"/>
      <c r="F275" s="228"/>
      <c r="G275" s="229"/>
      <c r="H275" s="229"/>
      <c r="I275" s="230"/>
      <c r="J275" s="228"/>
    </row>
    <row r="276" spans="1:10">
      <c r="A276" s="223"/>
      <c r="B276" s="224"/>
      <c r="C276" s="225"/>
      <c r="D276" s="234"/>
      <c r="E276" s="235"/>
      <c r="F276" s="228"/>
      <c r="G276" s="229"/>
      <c r="H276" s="229"/>
      <c r="I276" s="230"/>
      <c r="J276" s="228"/>
    </row>
    <row r="277" spans="1:10">
      <c r="A277" s="223"/>
      <c r="B277" s="224"/>
      <c r="C277" s="225"/>
      <c r="D277" s="234"/>
      <c r="E277" s="236"/>
      <c r="F277" s="228"/>
      <c r="G277" s="229"/>
      <c r="H277" s="229"/>
      <c r="I277" s="230"/>
      <c r="J277" s="228"/>
    </row>
    <row r="278" spans="1:10">
      <c r="A278" s="223"/>
      <c r="B278" s="224"/>
      <c r="C278" s="225"/>
      <c r="D278" s="234"/>
      <c r="E278" s="235"/>
      <c r="F278" s="228"/>
      <c r="G278" s="229"/>
      <c r="H278" s="229"/>
      <c r="I278" s="230"/>
      <c r="J278" s="228"/>
    </row>
    <row r="279" spans="1:10">
      <c r="A279" s="223"/>
      <c r="B279" s="224"/>
      <c r="C279" s="225"/>
      <c r="D279" s="234"/>
      <c r="E279" s="236"/>
      <c r="F279" s="228"/>
      <c r="G279" s="229"/>
      <c r="H279" s="229"/>
      <c r="I279" s="230"/>
      <c r="J279" s="228"/>
    </row>
    <row r="280" spans="1:10">
      <c r="A280" s="223"/>
      <c r="B280" s="224"/>
      <c r="C280" s="225"/>
      <c r="D280" s="234"/>
      <c r="E280" s="235"/>
      <c r="F280" s="228"/>
      <c r="G280" s="229"/>
      <c r="H280" s="229"/>
      <c r="I280" s="230"/>
      <c r="J280" s="228"/>
    </row>
    <row r="281" spans="1:10">
      <c r="A281" s="223"/>
      <c r="B281" s="224"/>
      <c r="C281" s="225"/>
      <c r="D281" s="234"/>
      <c r="E281" s="235"/>
      <c r="F281" s="228"/>
      <c r="G281" s="229"/>
      <c r="H281" s="229"/>
      <c r="I281" s="230"/>
      <c r="J281" s="228"/>
    </row>
    <row r="282" spans="1:10">
      <c r="A282" s="223"/>
      <c r="B282" s="224"/>
      <c r="C282" s="225"/>
      <c r="D282" s="234"/>
      <c r="E282" s="236"/>
      <c r="F282" s="228"/>
      <c r="G282" s="229"/>
      <c r="H282" s="229"/>
      <c r="I282" s="230"/>
      <c r="J282" s="228"/>
    </row>
    <row r="283" spans="1:10">
      <c r="A283" s="223"/>
      <c r="B283" s="224"/>
      <c r="C283" s="225"/>
      <c r="D283" s="234"/>
      <c r="E283" s="235"/>
      <c r="F283" s="228"/>
      <c r="G283" s="229"/>
      <c r="H283" s="229"/>
      <c r="I283" s="230"/>
      <c r="J283" s="228"/>
    </row>
    <row r="284" spans="1:10">
      <c r="A284" s="223"/>
      <c r="B284" s="224"/>
      <c r="C284" s="225"/>
      <c r="D284" s="234"/>
      <c r="E284" s="235"/>
      <c r="F284" s="228"/>
      <c r="G284" s="229"/>
      <c r="H284" s="229"/>
      <c r="I284" s="230"/>
      <c r="J284" s="228"/>
    </row>
    <row r="285" spans="1:10">
      <c r="A285" s="223"/>
      <c r="B285" s="224"/>
      <c r="C285" s="225"/>
      <c r="D285" s="234"/>
      <c r="E285" s="236"/>
      <c r="F285" s="228"/>
      <c r="G285" s="229"/>
      <c r="H285" s="229"/>
      <c r="I285" s="230"/>
      <c r="J285" s="228"/>
    </row>
    <row r="286" spans="1:10">
      <c r="A286" s="223"/>
      <c r="B286" s="224"/>
      <c r="C286" s="225"/>
      <c r="D286" s="234"/>
      <c r="E286" s="235"/>
      <c r="F286" s="228"/>
      <c r="G286" s="229"/>
      <c r="H286" s="229"/>
      <c r="I286" s="230"/>
      <c r="J286" s="228"/>
    </row>
    <row r="287" spans="1:10">
      <c r="A287" s="223"/>
      <c r="B287" s="224"/>
      <c r="C287" s="225"/>
      <c r="D287" s="234"/>
      <c r="E287" s="236"/>
      <c r="F287" s="228"/>
      <c r="G287" s="229"/>
      <c r="H287" s="229"/>
      <c r="I287" s="230"/>
      <c r="J287" s="228"/>
    </row>
    <row r="288" spans="1:10">
      <c r="A288" s="223"/>
      <c r="B288" s="224"/>
      <c r="C288" s="225"/>
      <c r="D288" s="234"/>
      <c r="E288" s="235"/>
      <c r="F288" s="228"/>
      <c r="G288" s="229"/>
      <c r="H288" s="229"/>
      <c r="I288" s="230"/>
      <c r="J288" s="228"/>
    </row>
    <row r="289" spans="1:10">
      <c r="A289" s="223"/>
      <c r="B289" s="224"/>
      <c r="C289" s="225"/>
      <c r="D289" s="234"/>
      <c r="E289" s="236"/>
      <c r="F289" s="228"/>
      <c r="G289" s="229"/>
      <c r="H289" s="229"/>
      <c r="I289" s="230"/>
      <c r="J289" s="228"/>
    </row>
    <row r="290" spans="1:10">
      <c r="A290" s="223"/>
      <c r="B290" s="224"/>
      <c r="C290" s="225"/>
      <c r="D290" s="234"/>
      <c r="E290" s="236"/>
      <c r="F290" s="228"/>
      <c r="G290" s="229"/>
      <c r="H290" s="229"/>
      <c r="I290" s="230"/>
      <c r="J290" s="228"/>
    </row>
    <row r="291" spans="1:10">
      <c r="A291" s="223"/>
      <c r="B291" s="224"/>
      <c r="C291" s="225"/>
      <c r="D291" s="234"/>
      <c r="E291" s="235"/>
      <c r="F291" s="228"/>
      <c r="G291" s="229"/>
      <c r="H291" s="229"/>
      <c r="I291" s="230"/>
      <c r="J291" s="228"/>
    </row>
    <row r="292" spans="1:10">
      <c r="A292" s="223"/>
      <c r="B292" s="224"/>
      <c r="C292" s="225"/>
      <c r="D292" s="234"/>
      <c r="E292" s="235"/>
      <c r="F292" s="228"/>
      <c r="G292" s="229"/>
      <c r="H292" s="229"/>
      <c r="I292" s="230"/>
      <c r="J292" s="228"/>
    </row>
    <row r="293" spans="1:10">
      <c r="A293" s="223"/>
      <c r="B293" s="224"/>
      <c r="C293" s="225"/>
      <c r="D293" s="234"/>
      <c r="E293" s="235"/>
      <c r="F293" s="228"/>
      <c r="G293" s="229"/>
      <c r="H293" s="229"/>
      <c r="I293" s="230"/>
      <c r="J293" s="228"/>
    </row>
    <row r="294" spans="1:10">
      <c r="A294" s="223"/>
      <c r="B294" s="224"/>
      <c r="C294" s="225"/>
      <c r="D294" s="234"/>
      <c r="E294" s="236"/>
      <c r="F294" s="228"/>
      <c r="G294" s="229"/>
      <c r="H294" s="229"/>
      <c r="I294" s="230"/>
      <c r="J294" s="228"/>
    </row>
    <row r="295" spans="1:10">
      <c r="A295" s="223"/>
      <c r="B295" s="224"/>
      <c r="C295" s="225"/>
      <c r="D295" s="234"/>
      <c r="E295" s="236"/>
      <c r="F295" s="228"/>
      <c r="G295" s="229"/>
      <c r="H295" s="229"/>
      <c r="I295" s="230"/>
      <c r="J295" s="228"/>
    </row>
    <row r="296" spans="1:10">
      <c r="A296" s="223"/>
      <c r="B296" s="224"/>
      <c r="C296" s="225"/>
      <c r="D296" s="234"/>
      <c r="E296" s="235"/>
      <c r="F296" s="228"/>
      <c r="G296" s="229"/>
      <c r="H296" s="229"/>
      <c r="I296" s="230"/>
      <c r="J296" s="228"/>
    </row>
    <row r="297" spans="1:10">
      <c r="A297" s="223"/>
      <c r="B297" s="224"/>
      <c r="C297" s="225"/>
      <c r="D297" s="234"/>
      <c r="E297" s="236"/>
      <c r="F297" s="228"/>
      <c r="G297" s="229"/>
      <c r="H297" s="229"/>
      <c r="I297" s="230"/>
      <c r="J297" s="228"/>
    </row>
    <row r="298" spans="1:10">
      <c r="A298" s="223"/>
      <c r="B298" s="224"/>
      <c r="C298" s="225"/>
      <c r="D298" s="234"/>
      <c r="E298" s="235"/>
      <c r="F298" s="228"/>
      <c r="G298" s="229"/>
      <c r="H298" s="229"/>
      <c r="I298" s="230"/>
      <c r="J298" s="228"/>
    </row>
    <row r="299" spans="1:10">
      <c r="A299" s="223"/>
      <c r="B299" s="224"/>
      <c r="C299" s="225"/>
      <c r="D299" s="234"/>
      <c r="E299" s="236"/>
      <c r="F299" s="228"/>
      <c r="G299" s="229"/>
      <c r="H299" s="229"/>
      <c r="I299" s="230"/>
      <c r="J299" s="228"/>
    </row>
    <row r="300" spans="1:10">
      <c r="A300" s="223"/>
      <c r="B300" s="224"/>
      <c r="C300" s="225"/>
      <c r="D300" s="234"/>
      <c r="E300" s="235"/>
      <c r="F300" s="228"/>
      <c r="G300" s="229"/>
      <c r="H300" s="229"/>
      <c r="I300" s="230"/>
      <c r="J300" s="228"/>
    </row>
    <row r="301" spans="1:10">
      <c r="A301" s="223"/>
      <c r="B301" s="224"/>
      <c r="C301" s="225"/>
      <c r="D301" s="234"/>
      <c r="E301" s="235"/>
      <c r="F301" s="228"/>
      <c r="G301" s="229"/>
      <c r="H301" s="229"/>
      <c r="I301" s="230"/>
      <c r="J301" s="228"/>
    </row>
    <row r="302" spans="1:10">
      <c r="A302" s="223"/>
      <c r="B302" s="224"/>
      <c r="C302" s="225"/>
      <c r="D302" s="234"/>
      <c r="E302" s="236"/>
      <c r="F302" s="228"/>
      <c r="G302" s="229"/>
      <c r="H302" s="229"/>
      <c r="I302" s="230"/>
      <c r="J302" s="228"/>
    </row>
    <row r="303" spans="1:10">
      <c r="A303" s="223"/>
      <c r="B303" s="224"/>
      <c r="C303" s="225"/>
      <c r="D303" s="234"/>
      <c r="E303" s="235"/>
      <c r="F303" s="228"/>
      <c r="G303" s="229"/>
      <c r="H303" s="229"/>
      <c r="I303" s="230"/>
      <c r="J303" s="228"/>
    </row>
    <row r="304" spans="1:10">
      <c r="A304" s="223"/>
      <c r="B304" s="224"/>
      <c r="C304" s="225"/>
      <c r="D304" s="234"/>
      <c r="E304" s="235"/>
      <c r="F304" s="228"/>
      <c r="G304" s="229"/>
      <c r="H304" s="229"/>
      <c r="I304" s="230"/>
      <c r="J304" s="228"/>
    </row>
    <row r="305" spans="1:10">
      <c r="A305" s="223"/>
      <c r="B305" s="224"/>
      <c r="C305" s="225"/>
      <c r="D305" s="234"/>
      <c r="E305" s="236"/>
      <c r="F305" s="228"/>
      <c r="G305" s="229"/>
      <c r="H305" s="229"/>
      <c r="I305" s="230"/>
      <c r="J305" s="228"/>
    </row>
    <row r="306" spans="1:10">
      <c r="A306" s="223"/>
      <c r="B306" s="224"/>
      <c r="C306" s="225"/>
      <c r="D306" s="234"/>
      <c r="E306" s="235"/>
      <c r="F306" s="228"/>
      <c r="G306" s="229"/>
      <c r="H306" s="229"/>
      <c r="I306" s="230"/>
      <c r="J306" s="228"/>
    </row>
    <row r="307" spans="1:10">
      <c r="A307" s="223"/>
      <c r="B307" s="224"/>
      <c r="C307" s="225"/>
      <c r="D307" s="234"/>
      <c r="E307" s="235"/>
      <c r="F307" s="228"/>
      <c r="G307" s="229"/>
      <c r="H307" s="229"/>
      <c r="I307" s="230"/>
      <c r="J307" s="228"/>
    </row>
    <row r="308" spans="1:10">
      <c r="A308" s="223"/>
      <c r="B308" s="224"/>
      <c r="C308" s="225"/>
      <c r="D308" s="234"/>
      <c r="E308" s="235"/>
      <c r="F308" s="228"/>
      <c r="G308" s="229"/>
      <c r="H308" s="229"/>
      <c r="I308" s="230"/>
      <c r="J308" s="228"/>
    </row>
    <row r="309" spans="1:10">
      <c r="A309" s="223"/>
      <c r="B309" s="224"/>
      <c r="C309" s="225"/>
      <c r="D309" s="234"/>
      <c r="E309" s="236"/>
      <c r="F309" s="228"/>
      <c r="G309" s="229"/>
      <c r="H309" s="229"/>
      <c r="I309" s="230"/>
      <c r="J309" s="228"/>
    </row>
    <row r="310" spans="1:10">
      <c r="A310" s="223"/>
      <c r="B310" s="224"/>
      <c r="C310" s="225"/>
      <c r="D310" s="234"/>
      <c r="E310" s="236"/>
      <c r="F310" s="228"/>
      <c r="G310" s="229"/>
      <c r="H310" s="229"/>
      <c r="I310" s="230"/>
      <c r="J310" s="228"/>
    </row>
    <row r="311" spans="1:10">
      <c r="A311" s="223"/>
      <c r="B311" s="224"/>
      <c r="C311" s="225"/>
      <c r="D311" s="234"/>
      <c r="E311" s="235"/>
      <c r="F311" s="228"/>
      <c r="G311" s="229"/>
      <c r="H311" s="229"/>
      <c r="I311" s="230"/>
      <c r="J311" s="228"/>
    </row>
    <row r="312" spans="1:10">
      <c r="A312" s="223"/>
      <c r="B312" s="224"/>
      <c r="C312" s="225"/>
      <c r="D312" s="234"/>
      <c r="E312" s="235"/>
      <c r="F312" s="228"/>
      <c r="G312" s="229"/>
      <c r="H312" s="229"/>
      <c r="I312" s="230"/>
      <c r="J312" s="228"/>
    </row>
    <row r="313" spans="1:10">
      <c r="A313" s="223"/>
      <c r="B313" s="224"/>
      <c r="C313" s="225"/>
      <c r="D313" s="234"/>
      <c r="E313" s="235"/>
      <c r="F313" s="228"/>
      <c r="G313" s="229"/>
      <c r="H313" s="229"/>
      <c r="I313" s="230"/>
      <c r="J313" s="228"/>
    </row>
    <row r="314" spans="1:10">
      <c r="A314" s="223"/>
      <c r="B314" s="224"/>
      <c r="C314" s="225"/>
      <c r="D314" s="234"/>
      <c r="E314" s="236"/>
      <c r="F314" s="228"/>
      <c r="G314" s="229"/>
      <c r="H314" s="229"/>
      <c r="I314" s="230"/>
      <c r="J314" s="228"/>
    </row>
    <row r="315" spans="1:10">
      <c r="A315" s="223"/>
      <c r="B315" s="224"/>
      <c r="C315" s="225"/>
      <c r="D315" s="234"/>
      <c r="E315" s="236"/>
      <c r="F315" s="228"/>
      <c r="G315" s="229"/>
      <c r="H315" s="229"/>
      <c r="I315" s="230"/>
      <c r="J315" s="228"/>
    </row>
    <row r="316" spans="1:10">
      <c r="A316" s="223"/>
      <c r="B316" s="224"/>
      <c r="C316" s="225"/>
      <c r="D316" s="234"/>
      <c r="E316" s="235"/>
      <c r="F316" s="228"/>
      <c r="G316" s="229"/>
      <c r="H316" s="229"/>
      <c r="I316" s="230"/>
      <c r="J316" s="228"/>
    </row>
    <row r="317" spans="1:10">
      <c r="A317" s="223"/>
      <c r="B317" s="224"/>
      <c r="C317" s="225"/>
      <c r="D317" s="234"/>
      <c r="E317" s="236"/>
      <c r="F317" s="228"/>
      <c r="G317" s="229"/>
      <c r="H317" s="229"/>
      <c r="I317" s="230"/>
      <c r="J317" s="228"/>
    </row>
    <row r="318" spans="1:10">
      <c r="A318" s="223"/>
      <c r="B318" s="224"/>
      <c r="C318" s="225"/>
      <c r="D318" s="234"/>
      <c r="E318" s="236"/>
      <c r="F318" s="228"/>
      <c r="G318" s="229"/>
      <c r="H318" s="229"/>
      <c r="I318" s="230"/>
      <c r="J318" s="228"/>
    </row>
    <row r="319" spans="1:10">
      <c r="A319" s="223"/>
      <c r="B319" s="224"/>
      <c r="C319" s="225"/>
      <c r="D319" s="234"/>
      <c r="E319" s="236"/>
      <c r="F319" s="228"/>
      <c r="G319" s="229"/>
      <c r="H319" s="229"/>
      <c r="I319" s="230"/>
      <c r="J319" s="228"/>
    </row>
    <row r="320" spans="1:10">
      <c r="A320" s="223"/>
      <c r="B320" s="224"/>
      <c r="C320" s="225"/>
      <c r="D320" s="234"/>
      <c r="E320" s="235"/>
      <c r="F320" s="228"/>
      <c r="G320" s="229"/>
      <c r="H320" s="229"/>
      <c r="I320" s="230"/>
      <c r="J320" s="228"/>
    </row>
    <row r="321" spans="1:10">
      <c r="A321" s="223"/>
      <c r="B321" s="224"/>
      <c r="C321" s="225"/>
      <c r="D321" s="234"/>
      <c r="E321" s="235"/>
      <c r="F321" s="228"/>
      <c r="G321" s="229"/>
      <c r="H321" s="229"/>
      <c r="I321" s="230"/>
      <c r="J321" s="228"/>
    </row>
    <row r="322" spans="1:10">
      <c r="A322" s="223"/>
      <c r="B322" s="224"/>
      <c r="C322" s="225"/>
      <c r="D322" s="234"/>
      <c r="E322" s="236"/>
      <c r="F322" s="228"/>
      <c r="G322" s="229"/>
      <c r="H322" s="229"/>
      <c r="I322" s="230"/>
      <c r="J322" s="228"/>
    </row>
    <row r="323" spans="1:10">
      <c r="A323" s="223"/>
      <c r="B323" s="224"/>
      <c r="C323" s="225"/>
      <c r="D323" s="234"/>
      <c r="E323" s="236"/>
      <c r="F323" s="228"/>
      <c r="G323" s="229"/>
      <c r="H323" s="229"/>
      <c r="I323" s="230"/>
      <c r="J323" s="228"/>
    </row>
    <row r="324" spans="1:10">
      <c r="A324" s="223"/>
      <c r="B324" s="224"/>
      <c r="C324" s="225"/>
      <c r="D324" s="234"/>
      <c r="E324" s="235"/>
      <c r="F324" s="228"/>
      <c r="G324" s="229"/>
      <c r="H324" s="229"/>
      <c r="I324" s="230"/>
      <c r="J324" s="228"/>
    </row>
    <row r="325" spans="1:10">
      <c r="A325" s="223"/>
      <c r="B325" s="224"/>
      <c r="C325" s="225"/>
      <c r="D325" s="234"/>
      <c r="E325" s="236"/>
      <c r="F325" s="228"/>
      <c r="G325" s="229"/>
      <c r="H325" s="229"/>
      <c r="I325" s="230"/>
      <c r="J325" s="228"/>
    </row>
    <row r="326" spans="1:10">
      <c r="A326" s="223"/>
      <c r="B326" s="224"/>
      <c r="C326" s="225"/>
      <c r="D326" s="234"/>
      <c r="E326" s="235"/>
      <c r="F326" s="228"/>
      <c r="G326" s="229"/>
      <c r="H326" s="229"/>
      <c r="I326" s="230"/>
      <c r="J326" s="228"/>
    </row>
    <row r="327" spans="1:10">
      <c r="A327" s="223"/>
      <c r="B327" s="224"/>
      <c r="C327" s="225"/>
      <c r="D327" s="234"/>
      <c r="E327" s="236"/>
      <c r="F327" s="228"/>
      <c r="G327" s="229"/>
      <c r="H327" s="229"/>
      <c r="I327" s="230"/>
      <c r="J327" s="228"/>
    </row>
    <row r="328" spans="1:10">
      <c r="A328" s="223"/>
      <c r="B328" s="224"/>
      <c r="C328" s="225"/>
      <c r="D328" s="234"/>
      <c r="E328" s="236"/>
      <c r="F328" s="228"/>
      <c r="G328" s="229"/>
      <c r="H328" s="229"/>
      <c r="I328" s="230"/>
      <c r="J328" s="228"/>
    </row>
    <row r="329" spans="1:10">
      <c r="A329" s="223"/>
      <c r="B329" s="224"/>
      <c r="C329" s="225"/>
      <c r="D329" s="234"/>
      <c r="E329" s="236"/>
      <c r="F329" s="228"/>
      <c r="G329" s="229"/>
      <c r="H329" s="229"/>
      <c r="I329" s="230"/>
      <c r="J329" s="228"/>
    </row>
    <row r="330" spans="1:10">
      <c r="A330" s="223"/>
      <c r="B330" s="224"/>
      <c r="C330" s="225"/>
      <c r="D330" s="234"/>
      <c r="E330" s="236"/>
      <c r="F330" s="228"/>
      <c r="G330" s="229"/>
      <c r="H330" s="229"/>
      <c r="I330" s="230"/>
      <c r="J330" s="228"/>
    </row>
    <row r="331" spans="1:10">
      <c r="A331" s="223"/>
      <c r="B331" s="224"/>
      <c r="C331" s="225"/>
      <c r="D331" s="234"/>
      <c r="E331" s="235"/>
      <c r="F331" s="228"/>
      <c r="G331" s="229"/>
      <c r="H331" s="229"/>
      <c r="I331" s="230"/>
      <c r="J331" s="228"/>
    </row>
    <row r="332" spans="1:10">
      <c r="A332" s="223"/>
      <c r="B332" s="224"/>
      <c r="C332" s="225"/>
      <c r="D332" s="234"/>
      <c r="E332" s="236"/>
      <c r="F332" s="228"/>
      <c r="G332" s="229"/>
      <c r="H332" s="229"/>
      <c r="I332" s="230"/>
      <c r="J332" s="228"/>
    </row>
    <row r="333" spans="1:10">
      <c r="A333" s="223"/>
      <c r="B333" s="224"/>
      <c r="C333" s="225"/>
      <c r="D333" s="234"/>
      <c r="E333" s="236"/>
      <c r="F333" s="228"/>
      <c r="G333" s="229"/>
      <c r="H333" s="229"/>
      <c r="I333" s="230"/>
      <c r="J333" s="228"/>
    </row>
    <row r="334" spans="1:10">
      <c r="A334" s="223"/>
      <c r="B334" s="224"/>
      <c r="C334" s="225"/>
      <c r="D334" s="234"/>
      <c r="E334" s="236"/>
      <c r="F334" s="228"/>
      <c r="G334" s="229"/>
      <c r="H334" s="229"/>
      <c r="I334" s="230"/>
      <c r="J334" s="228"/>
    </row>
    <row r="335" spans="1:10">
      <c r="A335" s="223"/>
      <c r="B335" s="224"/>
      <c r="C335" s="225"/>
      <c r="D335" s="234"/>
      <c r="E335" s="236"/>
      <c r="F335" s="228"/>
      <c r="G335" s="229"/>
      <c r="H335" s="229"/>
      <c r="I335" s="230"/>
      <c r="J335" s="228"/>
    </row>
    <row r="336" spans="1:10">
      <c r="A336" s="223"/>
      <c r="B336" s="224"/>
      <c r="C336" s="225"/>
      <c r="D336" s="234"/>
      <c r="E336" s="235"/>
      <c r="F336" s="228"/>
      <c r="G336" s="229"/>
      <c r="H336" s="229"/>
      <c r="I336" s="230"/>
      <c r="J336" s="228"/>
    </row>
    <row r="337" spans="1:10">
      <c r="A337" s="223"/>
      <c r="B337" s="224"/>
      <c r="C337" s="225"/>
      <c r="D337" s="234"/>
      <c r="E337" s="236"/>
      <c r="F337" s="228"/>
      <c r="G337" s="229"/>
      <c r="H337" s="229"/>
      <c r="I337" s="230"/>
      <c r="J337" s="228"/>
    </row>
    <row r="338" spans="1:10">
      <c r="A338" s="223"/>
      <c r="B338" s="224"/>
      <c r="C338" s="225"/>
      <c r="D338" s="234"/>
      <c r="E338" s="236"/>
      <c r="F338" s="228"/>
      <c r="G338" s="229"/>
      <c r="H338" s="229"/>
      <c r="I338" s="230"/>
      <c r="J338" s="228"/>
    </row>
    <row r="339" spans="1:10">
      <c r="A339" s="223"/>
      <c r="B339" s="224"/>
      <c r="C339" s="225"/>
      <c r="D339" s="234"/>
      <c r="E339" s="236"/>
      <c r="F339" s="228"/>
      <c r="G339" s="229"/>
      <c r="H339" s="229"/>
      <c r="I339" s="230"/>
      <c r="J339" s="228"/>
    </row>
    <row r="340" spans="1:10">
      <c r="A340" s="223"/>
      <c r="B340" s="224"/>
      <c r="C340" s="225"/>
      <c r="D340" s="234"/>
      <c r="E340" s="236"/>
      <c r="F340" s="228"/>
      <c r="G340" s="229"/>
      <c r="H340" s="229"/>
      <c r="I340" s="230"/>
      <c r="J340" s="228"/>
    </row>
    <row r="341" spans="1:10">
      <c r="A341" s="223"/>
      <c r="B341" s="224"/>
      <c r="C341" s="225"/>
      <c r="D341" s="234"/>
      <c r="E341" s="235"/>
      <c r="F341" s="228"/>
      <c r="G341" s="229"/>
      <c r="H341" s="229"/>
      <c r="I341" s="230"/>
      <c r="J341" s="228"/>
    </row>
    <row r="342" spans="1:10">
      <c r="A342" s="223"/>
      <c r="B342" s="224"/>
      <c r="C342" s="225"/>
      <c r="D342" s="234"/>
      <c r="E342" s="236"/>
      <c r="F342" s="228"/>
      <c r="G342" s="229"/>
      <c r="H342" s="229"/>
      <c r="I342" s="230"/>
      <c r="J342" s="228"/>
    </row>
    <row r="343" spans="1:10">
      <c r="A343" s="223"/>
      <c r="B343" s="224"/>
      <c r="C343" s="225"/>
      <c r="D343" s="234"/>
      <c r="E343" s="236"/>
      <c r="F343" s="228"/>
      <c r="G343" s="229"/>
      <c r="H343" s="229"/>
      <c r="I343" s="230"/>
      <c r="J343" s="228"/>
    </row>
    <row r="344" spans="1:10">
      <c r="A344" s="223"/>
      <c r="B344" s="224"/>
      <c r="C344" s="225"/>
      <c r="D344" s="234"/>
      <c r="E344" s="236"/>
      <c r="F344" s="228"/>
      <c r="G344" s="229"/>
      <c r="H344" s="229"/>
      <c r="I344" s="230"/>
      <c r="J344" s="228"/>
    </row>
    <row r="345" spans="1:10">
      <c r="A345" s="223"/>
      <c r="B345" s="224"/>
      <c r="C345" s="225"/>
      <c r="D345" s="234"/>
      <c r="E345" s="236"/>
      <c r="F345" s="228"/>
      <c r="G345" s="229"/>
      <c r="H345" s="229"/>
      <c r="I345" s="230"/>
      <c r="J345" s="228"/>
    </row>
    <row r="346" spans="1:10">
      <c r="A346" s="223"/>
      <c r="B346" s="224"/>
      <c r="C346" s="225"/>
      <c r="D346" s="234"/>
      <c r="E346" s="235"/>
      <c r="F346" s="228"/>
      <c r="G346" s="229"/>
      <c r="H346" s="229"/>
      <c r="I346" s="230"/>
      <c r="J346" s="228"/>
    </row>
    <row r="347" spans="1:10">
      <c r="A347" s="223"/>
      <c r="B347" s="224"/>
      <c r="C347" s="225"/>
      <c r="D347" s="234"/>
      <c r="E347" s="236"/>
      <c r="F347" s="228"/>
      <c r="G347" s="229"/>
      <c r="H347" s="229"/>
      <c r="I347" s="230"/>
      <c r="J347" s="228"/>
    </row>
    <row r="348" spans="1:10">
      <c r="A348" s="223"/>
      <c r="B348" s="224"/>
      <c r="C348" s="225"/>
      <c r="D348" s="234"/>
      <c r="E348" s="236"/>
      <c r="F348" s="228"/>
      <c r="G348" s="229"/>
      <c r="H348" s="229"/>
      <c r="I348" s="230"/>
      <c r="J348" s="228"/>
    </row>
    <row r="349" spans="1:10">
      <c r="A349" s="223"/>
      <c r="B349" s="224"/>
      <c r="C349" s="225"/>
      <c r="D349" s="234"/>
      <c r="E349" s="236"/>
      <c r="F349" s="228"/>
      <c r="G349" s="229"/>
      <c r="H349" s="229"/>
      <c r="I349" s="230"/>
      <c r="J349" s="228"/>
    </row>
    <row r="350" spans="1:10">
      <c r="A350" s="223"/>
      <c r="B350" s="224"/>
      <c r="C350" s="225"/>
      <c r="D350" s="234"/>
      <c r="E350" s="236"/>
      <c r="F350" s="228"/>
      <c r="G350" s="229"/>
      <c r="H350" s="229"/>
      <c r="I350" s="230"/>
      <c r="J350" s="228"/>
    </row>
    <row r="351" spans="1:10">
      <c r="A351" s="223"/>
      <c r="B351" s="224"/>
      <c r="C351" s="225"/>
      <c r="D351" s="234"/>
      <c r="E351" s="236"/>
      <c r="F351" s="228"/>
      <c r="G351" s="229"/>
      <c r="H351" s="229"/>
      <c r="I351" s="230"/>
      <c r="J351" s="228"/>
    </row>
    <row r="352" spans="1:10">
      <c r="A352" s="223"/>
      <c r="B352" s="224"/>
      <c r="C352" s="225"/>
      <c r="D352" s="234"/>
      <c r="E352" s="236"/>
      <c r="F352" s="228"/>
      <c r="G352" s="229"/>
      <c r="H352" s="229"/>
      <c r="I352" s="230"/>
      <c r="J352" s="228"/>
    </row>
    <row r="353" spans="1:10">
      <c r="A353" s="223"/>
      <c r="B353" s="224"/>
      <c r="C353" s="225"/>
      <c r="D353" s="234"/>
      <c r="E353" s="236"/>
      <c r="F353" s="228"/>
      <c r="G353" s="229"/>
      <c r="H353" s="229"/>
      <c r="I353" s="230"/>
      <c r="J353" s="228"/>
    </row>
    <row r="354" spans="1:10">
      <c r="A354" s="223"/>
      <c r="B354" s="224"/>
      <c r="C354" s="225"/>
      <c r="D354" s="234"/>
      <c r="E354" s="236"/>
      <c r="F354" s="228"/>
      <c r="G354" s="229"/>
      <c r="H354" s="229"/>
      <c r="I354" s="230"/>
      <c r="J354" s="228"/>
    </row>
    <row r="355" spans="1:10">
      <c r="A355" s="223"/>
      <c r="B355" s="224"/>
      <c r="C355" s="225"/>
      <c r="D355" s="234"/>
      <c r="E355" s="236"/>
      <c r="F355" s="228"/>
      <c r="G355" s="229"/>
      <c r="H355" s="229"/>
      <c r="I355" s="230"/>
      <c r="J355" s="228"/>
    </row>
    <row r="356" spans="1:10">
      <c r="A356" s="223"/>
      <c r="B356" s="224"/>
      <c r="C356" s="225"/>
      <c r="D356" s="234"/>
      <c r="E356" s="236"/>
      <c r="F356" s="228"/>
      <c r="G356" s="229"/>
      <c r="H356" s="229"/>
      <c r="I356" s="230"/>
      <c r="J356" s="228"/>
    </row>
    <row r="357" spans="1:10">
      <c r="A357" s="223"/>
      <c r="B357" s="224"/>
      <c r="C357" s="225"/>
      <c r="D357" s="234"/>
      <c r="E357" s="236"/>
      <c r="F357" s="228"/>
      <c r="G357" s="229"/>
      <c r="H357" s="229"/>
      <c r="I357" s="230"/>
      <c r="J357" s="228"/>
    </row>
    <row r="358" spans="1:10">
      <c r="A358" s="223"/>
      <c r="B358" s="224"/>
      <c r="C358" s="225"/>
      <c r="D358" s="234"/>
      <c r="E358" s="236"/>
      <c r="F358" s="228"/>
      <c r="G358" s="229"/>
      <c r="H358" s="229"/>
      <c r="I358" s="230"/>
      <c r="J358" s="228"/>
    </row>
    <row r="359" spans="1:10">
      <c r="A359" s="223"/>
      <c r="B359" s="224"/>
      <c r="C359" s="225"/>
      <c r="D359" s="234"/>
      <c r="E359" s="236"/>
      <c r="F359" s="228"/>
      <c r="G359" s="229"/>
      <c r="H359" s="229"/>
      <c r="I359" s="230"/>
      <c r="J359" s="228"/>
    </row>
    <row r="360" spans="1:10">
      <c r="A360" s="223"/>
      <c r="B360" s="224"/>
      <c r="C360" s="225"/>
      <c r="D360" s="234"/>
      <c r="E360" s="236"/>
      <c r="F360" s="228"/>
      <c r="G360" s="229"/>
      <c r="H360" s="229"/>
      <c r="I360" s="230"/>
      <c r="J360" s="228"/>
    </row>
    <row r="361" spans="1:10">
      <c r="A361" s="223"/>
      <c r="B361" s="224"/>
      <c r="C361" s="225"/>
      <c r="D361" s="234"/>
      <c r="E361" s="236"/>
      <c r="F361" s="228"/>
      <c r="G361" s="229"/>
      <c r="H361" s="229"/>
      <c r="I361" s="230"/>
      <c r="J361" s="228"/>
    </row>
    <row r="362" spans="1:10">
      <c r="A362" s="223"/>
      <c r="B362" s="224"/>
      <c r="C362" s="225"/>
      <c r="D362" s="234"/>
      <c r="E362" s="236"/>
      <c r="F362" s="228"/>
      <c r="G362" s="229"/>
      <c r="H362" s="229"/>
      <c r="I362" s="230"/>
      <c r="J362" s="228"/>
    </row>
    <row r="363" spans="1:10">
      <c r="A363" s="223"/>
      <c r="B363" s="224"/>
      <c r="C363" s="225"/>
      <c r="D363" s="234"/>
      <c r="E363" s="236"/>
      <c r="F363" s="228"/>
      <c r="G363" s="229"/>
      <c r="H363" s="229"/>
      <c r="I363" s="230"/>
      <c r="J363" s="228"/>
    </row>
    <row r="364" spans="1:10">
      <c r="A364" s="223"/>
      <c r="B364" s="224"/>
      <c r="C364" s="225"/>
      <c r="D364" s="234"/>
      <c r="E364" s="236"/>
      <c r="F364" s="228"/>
      <c r="G364" s="229"/>
      <c r="H364" s="229"/>
      <c r="I364" s="230"/>
      <c r="J364" s="228"/>
    </row>
    <row r="365" spans="1:10">
      <c r="A365" s="223"/>
      <c r="B365" s="224"/>
      <c r="C365" s="225"/>
      <c r="D365" s="234"/>
      <c r="E365" s="236"/>
      <c r="F365" s="228"/>
      <c r="G365" s="229"/>
      <c r="H365" s="229"/>
      <c r="I365" s="230"/>
      <c r="J365" s="228"/>
    </row>
    <row r="366" spans="1:10">
      <c r="A366" s="223"/>
      <c r="B366" s="224"/>
      <c r="C366" s="225"/>
      <c r="D366" s="234"/>
      <c r="E366" s="236"/>
      <c r="F366" s="228"/>
      <c r="G366" s="229"/>
      <c r="H366" s="229"/>
      <c r="I366" s="230"/>
      <c r="J366" s="228"/>
    </row>
    <row r="367" spans="1:10">
      <c r="A367" s="223"/>
      <c r="B367" s="224"/>
      <c r="C367" s="225"/>
      <c r="D367" s="234"/>
      <c r="E367" s="236"/>
      <c r="F367" s="228"/>
      <c r="G367" s="229"/>
      <c r="H367" s="229"/>
      <c r="I367" s="230"/>
      <c r="J367" s="228"/>
    </row>
    <row r="368" spans="1:10">
      <c r="A368" s="223"/>
      <c r="B368" s="224"/>
      <c r="C368" s="225"/>
      <c r="D368" s="234"/>
      <c r="E368" s="236"/>
      <c r="F368" s="228"/>
      <c r="G368" s="229"/>
      <c r="H368" s="229"/>
      <c r="I368" s="230"/>
      <c r="J368" s="228"/>
    </row>
    <row r="369" spans="1:10">
      <c r="A369" s="223"/>
      <c r="B369" s="224"/>
      <c r="C369" s="225"/>
      <c r="D369" s="234"/>
      <c r="E369" s="236"/>
      <c r="F369" s="228"/>
      <c r="G369" s="229"/>
      <c r="H369" s="229"/>
      <c r="I369" s="230"/>
      <c r="J369" s="228"/>
    </row>
    <row r="370" spans="1:10">
      <c r="A370" s="223"/>
      <c r="B370" s="224"/>
      <c r="C370" s="225"/>
      <c r="D370" s="234"/>
      <c r="E370" s="236"/>
      <c r="F370" s="228"/>
      <c r="G370" s="229"/>
      <c r="H370" s="229"/>
      <c r="I370" s="230"/>
      <c r="J370" s="228"/>
    </row>
    <row r="371" spans="1:10">
      <c r="A371" s="223"/>
      <c r="B371" s="224"/>
      <c r="C371" s="225"/>
      <c r="D371" s="234"/>
      <c r="E371" s="236"/>
      <c r="F371" s="228"/>
      <c r="G371" s="229"/>
      <c r="H371" s="229"/>
      <c r="I371" s="230"/>
      <c r="J371" s="228"/>
    </row>
    <row r="372" spans="1:10">
      <c r="A372" s="223"/>
      <c r="B372" s="224"/>
      <c r="C372" s="225"/>
      <c r="D372" s="234"/>
      <c r="E372" s="236"/>
      <c r="F372" s="228"/>
      <c r="G372" s="229"/>
      <c r="H372" s="229"/>
      <c r="I372" s="230"/>
      <c r="J372" s="228"/>
    </row>
    <row r="373" spans="1:10">
      <c r="A373" s="223"/>
      <c r="B373" s="224"/>
      <c r="C373" s="225"/>
      <c r="D373" s="234"/>
      <c r="E373" s="236"/>
      <c r="F373" s="228"/>
      <c r="G373" s="229"/>
      <c r="H373" s="229"/>
      <c r="I373" s="230"/>
      <c r="J373" s="228"/>
    </row>
    <row r="374" spans="1:10">
      <c r="A374" s="223"/>
      <c r="B374" s="224"/>
      <c r="C374" s="225"/>
      <c r="D374" s="234"/>
      <c r="E374" s="236"/>
      <c r="F374" s="228"/>
      <c r="G374" s="229"/>
      <c r="H374" s="229"/>
      <c r="I374" s="230"/>
      <c r="J374" s="228"/>
    </row>
    <row r="375" spans="1:10">
      <c r="A375" s="223"/>
      <c r="B375" s="224"/>
      <c r="C375" s="225"/>
      <c r="D375" s="234"/>
      <c r="E375" s="236"/>
      <c r="F375" s="228"/>
      <c r="G375" s="229"/>
      <c r="H375" s="229"/>
      <c r="I375" s="230"/>
      <c r="J375" s="228"/>
    </row>
    <row r="376" spans="1:10">
      <c r="A376" s="223"/>
      <c r="B376" s="224"/>
      <c r="C376" s="225"/>
      <c r="D376" s="234"/>
      <c r="E376" s="236"/>
      <c r="F376" s="228"/>
      <c r="G376" s="229"/>
      <c r="H376" s="229"/>
      <c r="I376" s="230"/>
      <c r="J376" s="228"/>
    </row>
    <row r="377" spans="1:10">
      <c r="A377" s="223"/>
      <c r="B377" s="224"/>
      <c r="C377" s="225"/>
      <c r="D377" s="234"/>
      <c r="E377" s="236"/>
      <c r="F377" s="228"/>
      <c r="G377" s="229"/>
      <c r="H377" s="229"/>
      <c r="I377" s="230"/>
      <c r="J377" s="228"/>
    </row>
    <row r="378" spans="1:10">
      <c r="A378" s="223"/>
      <c r="B378" s="224"/>
      <c r="C378" s="225"/>
      <c r="D378" s="234"/>
      <c r="E378" s="236"/>
      <c r="F378" s="228"/>
      <c r="G378" s="229"/>
      <c r="H378" s="229"/>
      <c r="I378" s="230"/>
      <c r="J378" s="228"/>
    </row>
    <row r="379" spans="1:10">
      <c r="A379" s="223"/>
      <c r="B379" s="224"/>
      <c r="C379" s="225"/>
      <c r="D379" s="234"/>
      <c r="E379" s="236"/>
      <c r="F379" s="228"/>
      <c r="G379" s="229"/>
      <c r="H379" s="229"/>
      <c r="I379" s="230"/>
      <c r="J379" s="228"/>
    </row>
    <row r="380" spans="1:10">
      <c r="A380" s="223"/>
      <c r="B380" s="224"/>
      <c r="C380" s="225"/>
      <c r="D380" s="234"/>
      <c r="E380" s="236"/>
      <c r="F380" s="228"/>
      <c r="G380" s="229"/>
      <c r="H380" s="229"/>
      <c r="I380" s="230"/>
      <c r="J380" s="228"/>
    </row>
    <row r="381" spans="1:10">
      <c r="A381" s="223"/>
      <c r="B381" s="224"/>
      <c r="C381" s="225"/>
      <c r="D381" s="234"/>
      <c r="E381" s="236"/>
      <c r="F381" s="228"/>
      <c r="G381" s="229"/>
      <c r="H381" s="229"/>
      <c r="I381" s="230"/>
      <c r="J381" s="228"/>
    </row>
    <row r="382" spans="1:10">
      <c r="A382" s="223"/>
      <c r="B382" s="224"/>
      <c r="C382" s="225"/>
      <c r="D382" s="234"/>
      <c r="E382" s="236"/>
      <c r="F382" s="228"/>
      <c r="G382" s="229"/>
      <c r="H382" s="229"/>
      <c r="I382" s="230"/>
      <c r="J382" s="228"/>
    </row>
    <row r="383" spans="1:10">
      <c r="A383" s="223"/>
      <c r="B383" s="224"/>
      <c r="C383" s="225"/>
      <c r="D383" s="234"/>
      <c r="E383" s="236"/>
      <c r="F383" s="228"/>
      <c r="G383" s="229"/>
      <c r="H383" s="229"/>
      <c r="I383" s="230"/>
      <c r="J383" s="228"/>
    </row>
    <row r="384" spans="1:10">
      <c r="A384" s="223"/>
      <c r="B384" s="224"/>
      <c r="C384" s="225"/>
      <c r="D384" s="234"/>
      <c r="E384" s="236"/>
      <c r="F384" s="228"/>
      <c r="G384" s="229"/>
      <c r="H384" s="229"/>
      <c r="I384" s="230"/>
      <c r="J384" s="228"/>
    </row>
    <row r="385" spans="1:10">
      <c r="A385" s="223"/>
      <c r="B385" s="224"/>
      <c r="C385" s="225"/>
      <c r="D385" s="234"/>
      <c r="E385" s="236"/>
      <c r="F385" s="228"/>
      <c r="G385" s="229"/>
      <c r="H385" s="229"/>
      <c r="I385" s="230"/>
      <c r="J385" s="228"/>
    </row>
    <row r="386" spans="1:10">
      <c r="A386" s="223"/>
      <c r="B386" s="224"/>
      <c r="C386" s="225"/>
      <c r="D386" s="234"/>
      <c r="E386" s="236"/>
      <c r="F386" s="228"/>
      <c r="G386" s="229"/>
      <c r="H386" s="229"/>
      <c r="I386" s="230"/>
      <c r="J386" s="228"/>
    </row>
    <row r="387" spans="1:10">
      <c r="A387" s="223"/>
      <c r="B387" s="224"/>
      <c r="C387" s="225"/>
      <c r="D387" s="234"/>
      <c r="E387" s="236"/>
      <c r="F387" s="228"/>
      <c r="G387" s="229"/>
      <c r="H387" s="229"/>
      <c r="I387" s="230"/>
      <c r="J387" s="228"/>
    </row>
    <row r="388" spans="1:10">
      <c r="A388" s="223"/>
      <c r="B388" s="224"/>
      <c r="C388" s="225"/>
      <c r="D388" s="234"/>
      <c r="E388" s="236"/>
      <c r="F388" s="228"/>
      <c r="G388" s="229"/>
      <c r="H388" s="229"/>
      <c r="I388" s="230"/>
      <c r="J388" s="228"/>
    </row>
    <row r="389" spans="1:10">
      <c r="A389" s="223"/>
      <c r="B389" s="224"/>
      <c r="C389" s="225"/>
      <c r="D389" s="234"/>
      <c r="E389" s="236"/>
      <c r="F389" s="228"/>
      <c r="G389" s="229"/>
      <c r="H389" s="229"/>
      <c r="I389" s="230"/>
      <c r="J389" s="228"/>
    </row>
    <row r="390" spans="1:10">
      <c r="A390" s="223"/>
      <c r="B390" s="224"/>
      <c r="C390" s="225"/>
      <c r="D390" s="234"/>
      <c r="E390" s="236"/>
      <c r="F390" s="228"/>
      <c r="G390" s="229"/>
      <c r="H390" s="229"/>
      <c r="I390" s="230"/>
      <c r="J390" s="228"/>
    </row>
    <row r="391" spans="1:10">
      <c r="A391" s="223"/>
      <c r="B391" s="224"/>
      <c r="C391" s="225"/>
      <c r="D391" s="234"/>
      <c r="E391" s="236"/>
      <c r="F391" s="228"/>
      <c r="G391" s="229"/>
      <c r="H391" s="229"/>
      <c r="I391" s="230"/>
      <c r="J391" s="228"/>
    </row>
    <row r="392" spans="1:10">
      <c r="A392" s="223"/>
      <c r="B392" s="223"/>
      <c r="C392" s="223"/>
      <c r="D392" s="223"/>
      <c r="E392" s="223"/>
      <c r="F392" s="223"/>
      <c r="G392" s="223"/>
      <c r="H392" s="191"/>
      <c r="I392" s="191"/>
      <c r="J392" s="223"/>
    </row>
    <row r="393" spans="1:10">
      <c r="A393" s="223"/>
      <c r="B393" s="223"/>
      <c r="C393" s="223"/>
      <c r="D393" s="223"/>
      <c r="E393" s="223"/>
      <c r="F393" s="223"/>
      <c r="G393" s="223"/>
      <c r="H393" s="191"/>
      <c r="I393" s="191"/>
      <c r="J393" s="223"/>
    </row>
    <row r="394" spans="1:10">
      <c r="A394" s="191"/>
      <c r="B394" s="223"/>
      <c r="C394" s="223"/>
      <c r="D394" s="223"/>
      <c r="E394" s="223"/>
      <c r="F394" s="223"/>
      <c r="G394" s="223"/>
      <c r="H394" s="191"/>
      <c r="I394" s="191"/>
      <c r="J394" s="223"/>
    </row>
    <row r="395" spans="1:10">
      <c r="A395" s="191"/>
      <c r="B395" s="223"/>
      <c r="C395" s="223"/>
      <c r="D395" s="223"/>
      <c r="E395" s="223"/>
      <c r="F395" s="223"/>
      <c r="G395" s="223"/>
      <c r="H395" s="191"/>
      <c r="I395" s="191"/>
      <c r="J395" s="223"/>
    </row>
    <row r="396" spans="1:10">
      <c r="A396" s="191"/>
      <c r="B396" s="223"/>
      <c r="C396" s="223"/>
      <c r="D396" s="223"/>
      <c r="E396" s="223"/>
      <c r="F396" s="223"/>
      <c r="G396" s="223"/>
      <c r="H396" s="191"/>
      <c r="I396" s="191"/>
      <c r="J396" s="223"/>
    </row>
    <row r="397" spans="1:10">
      <c r="A397" s="191"/>
      <c r="B397" s="223"/>
      <c r="C397" s="223"/>
      <c r="D397" s="223"/>
      <c r="E397" s="223"/>
      <c r="F397" s="223"/>
      <c r="G397" s="223"/>
      <c r="H397" s="191"/>
      <c r="I397" s="191"/>
      <c r="J397" s="223"/>
    </row>
    <row r="398" spans="1:10">
      <c r="A398" s="191"/>
      <c r="B398" s="223"/>
      <c r="C398" s="223"/>
      <c r="D398" s="223"/>
      <c r="E398" s="223"/>
      <c r="F398" s="223"/>
      <c r="G398" s="223"/>
      <c r="H398" s="191"/>
      <c r="I398" s="191"/>
      <c r="J398" s="223"/>
    </row>
    <row r="399" spans="1:10">
      <c r="A399" s="191"/>
      <c r="B399" s="223"/>
      <c r="C399" s="223"/>
      <c r="D399" s="223"/>
      <c r="E399" s="223"/>
      <c r="F399" s="223"/>
      <c r="G399" s="223"/>
      <c r="H399" s="191"/>
      <c r="I399" s="191"/>
      <c r="J399" s="223"/>
    </row>
    <row r="400" spans="1:10">
      <c r="A400" s="191"/>
      <c r="B400" s="223"/>
      <c r="C400" s="223"/>
      <c r="D400" s="223"/>
      <c r="E400" s="223"/>
      <c r="F400" s="223"/>
      <c r="G400" s="223"/>
      <c r="H400" s="191"/>
      <c r="I400" s="191"/>
      <c r="J400" s="223"/>
    </row>
    <row r="401" spans="1:10">
      <c r="A401" s="191"/>
      <c r="B401" s="223"/>
      <c r="C401" s="223"/>
      <c r="D401" s="223"/>
      <c r="E401" s="223"/>
      <c r="F401" s="223"/>
      <c r="G401" s="223"/>
      <c r="H401" s="191"/>
      <c r="I401" s="191"/>
      <c r="J401" s="223"/>
    </row>
    <row r="402" spans="1:10">
      <c r="A402" s="191"/>
      <c r="B402" s="223"/>
      <c r="C402" s="223"/>
      <c r="D402" s="223"/>
      <c r="E402" s="223"/>
      <c r="F402" s="223"/>
      <c r="G402" s="223"/>
      <c r="H402" s="191"/>
      <c r="I402" s="191"/>
      <c r="J402" s="223"/>
    </row>
    <row r="403" spans="1:10">
      <c r="A403" s="191"/>
      <c r="B403" s="223"/>
      <c r="C403" s="223"/>
      <c r="D403" s="223"/>
      <c r="E403" s="223"/>
      <c r="F403" s="223"/>
      <c r="G403" s="223"/>
      <c r="H403" s="191"/>
      <c r="I403" s="191"/>
      <c r="J403" s="223"/>
    </row>
    <row r="404" spans="1:10">
      <c r="A404" s="191"/>
      <c r="B404" s="223"/>
      <c r="C404" s="223"/>
      <c r="D404" s="223"/>
      <c r="E404" s="223"/>
      <c r="F404" s="223"/>
      <c r="G404" s="223"/>
      <c r="H404" s="191"/>
      <c r="I404" s="191"/>
      <c r="J404" s="223"/>
    </row>
    <row r="405" spans="1:10">
      <c r="A405" s="191"/>
      <c r="B405" s="223"/>
      <c r="C405" s="223"/>
      <c r="D405" s="223"/>
      <c r="E405" s="223"/>
      <c r="F405" s="223"/>
      <c r="G405" s="223"/>
      <c r="H405" s="191"/>
      <c r="I405" s="191"/>
      <c r="J405" s="223"/>
    </row>
    <row r="406" spans="1:10">
      <c r="A406" s="191"/>
      <c r="B406" s="223"/>
      <c r="C406" s="223"/>
      <c r="D406" s="223"/>
      <c r="E406" s="223"/>
      <c r="F406" s="223"/>
      <c r="G406" s="223"/>
      <c r="H406" s="191"/>
      <c r="I406" s="191"/>
      <c r="J406" s="223"/>
    </row>
    <row r="407" spans="1:10">
      <c r="A407" s="191"/>
      <c r="B407" s="223"/>
      <c r="C407" s="223"/>
      <c r="D407" s="223"/>
      <c r="E407" s="223"/>
      <c r="F407" s="223"/>
      <c r="G407" s="223"/>
      <c r="H407" s="191"/>
      <c r="I407" s="191"/>
      <c r="J407" s="223"/>
    </row>
    <row r="408" spans="1:10">
      <c r="A408" s="191"/>
      <c r="B408" s="223"/>
      <c r="C408" s="223"/>
      <c r="D408" s="223"/>
      <c r="E408" s="223"/>
      <c r="F408" s="223"/>
      <c r="G408" s="223"/>
      <c r="H408" s="191"/>
      <c r="I408" s="191"/>
      <c r="J408" s="223"/>
    </row>
    <row r="409" spans="1:10">
      <c r="A409" s="191"/>
      <c r="B409" s="223"/>
      <c r="C409" s="223"/>
      <c r="D409" s="223"/>
      <c r="E409" s="223"/>
      <c r="F409" s="223"/>
      <c r="G409" s="223"/>
      <c r="H409" s="191"/>
      <c r="I409" s="191"/>
      <c r="J409" s="223"/>
    </row>
    <row r="410" spans="1:10">
      <c r="A410" s="191"/>
      <c r="B410" s="223"/>
      <c r="C410" s="223"/>
      <c r="D410" s="223"/>
      <c r="E410" s="223"/>
      <c r="F410" s="223"/>
      <c r="G410" s="223"/>
      <c r="H410" s="191"/>
      <c r="I410" s="191"/>
      <c r="J410" s="223"/>
    </row>
    <row r="411" spans="1:10">
      <c r="A411" s="191"/>
      <c r="B411" s="223"/>
      <c r="C411" s="223"/>
      <c r="D411" s="223"/>
      <c r="E411" s="223"/>
      <c r="F411" s="223"/>
      <c r="G411" s="223"/>
      <c r="H411" s="191"/>
      <c r="I411" s="191"/>
      <c r="J411" s="223"/>
    </row>
    <row r="412" spans="1:10">
      <c r="A412" s="191"/>
      <c r="B412" s="223"/>
      <c r="C412" s="223"/>
      <c r="D412" s="223"/>
      <c r="E412" s="223"/>
      <c r="F412" s="223"/>
      <c r="G412" s="223"/>
      <c r="H412" s="191"/>
      <c r="I412" s="191"/>
      <c r="J412" s="223"/>
    </row>
    <row r="413" spans="1:10">
      <c r="A413" s="191"/>
      <c r="B413" s="223"/>
      <c r="C413" s="223"/>
      <c r="D413" s="223"/>
      <c r="E413" s="223"/>
      <c r="F413" s="223"/>
      <c r="G413" s="223"/>
      <c r="H413" s="191"/>
      <c r="I413" s="191"/>
      <c r="J413" s="223"/>
    </row>
    <row r="414" spans="1:10">
      <c r="A414" s="191"/>
      <c r="B414" s="223"/>
      <c r="C414" s="223"/>
      <c r="D414" s="223"/>
      <c r="E414" s="223"/>
      <c r="F414" s="223"/>
      <c r="G414" s="223"/>
      <c r="H414" s="191"/>
      <c r="I414" s="191"/>
      <c r="J414" s="223"/>
    </row>
    <row r="415" spans="1:10">
      <c r="A415" s="191"/>
      <c r="B415" s="223"/>
      <c r="C415" s="223"/>
      <c r="D415" s="223"/>
      <c r="E415" s="223"/>
      <c r="F415" s="223"/>
      <c r="G415" s="223"/>
      <c r="H415" s="191"/>
      <c r="I415" s="191"/>
      <c r="J415" s="223"/>
    </row>
    <row r="416" spans="1:10">
      <c r="A416" s="191"/>
      <c r="B416" s="223"/>
      <c r="C416" s="223"/>
      <c r="D416" s="223"/>
      <c r="E416" s="223"/>
      <c r="F416" s="223"/>
      <c r="G416" s="223"/>
      <c r="H416" s="191"/>
      <c r="I416" s="191"/>
      <c r="J416" s="223"/>
    </row>
    <row r="417" spans="1:10">
      <c r="A417" s="191"/>
      <c r="B417" s="223"/>
      <c r="C417" s="223"/>
      <c r="D417" s="223"/>
      <c r="E417" s="223"/>
      <c r="F417" s="223"/>
      <c r="G417" s="223"/>
      <c r="H417" s="191"/>
      <c r="I417" s="191"/>
      <c r="J417" s="223"/>
    </row>
    <row r="418" spans="1:10">
      <c r="A418" s="191"/>
      <c r="B418" s="223"/>
      <c r="C418" s="223"/>
      <c r="D418" s="223"/>
      <c r="E418" s="223"/>
      <c r="F418" s="223"/>
      <c r="G418" s="223"/>
      <c r="H418" s="191"/>
      <c r="I418" s="191"/>
      <c r="J418" s="223"/>
    </row>
  </sheetData>
  <mergeCells count="36">
    <mergeCell ref="D29:E29"/>
    <mergeCell ref="D30:E30"/>
    <mergeCell ref="D31:E31"/>
    <mergeCell ref="D32:E32"/>
    <mergeCell ref="B27:C27"/>
    <mergeCell ref="D27:E27"/>
    <mergeCell ref="B24:C24"/>
    <mergeCell ref="D24:E24"/>
    <mergeCell ref="H24:J24"/>
    <mergeCell ref="H27:J27"/>
    <mergeCell ref="B28:C28"/>
    <mergeCell ref="D28:E28"/>
    <mergeCell ref="H28:J28"/>
    <mergeCell ref="B25:C25"/>
    <mergeCell ref="D25:E25"/>
    <mergeCell ref="H25:J25"/>
    <mergeCell ref="B26:C26"/>
    <mergeCell ref="D26:E26"/>
    <mergeCell ref="H26:J26"/>
    <mergeCell ref="H21:J21"/>
    <mergeCell ref="B22:C22"/>
    <mergeCell ref="D22:E22"/>
    <mergeCell ref="H22:J22"/>
    <mergeCell ref="B23:C23"/>
    <mergeCell ref="D23:E23"/>
    <mergeCell ref="H23:J23"/>
    <mergeCell ref="A5:B5"/>
    <mergeCell ref="C5:D5"/>
    <mergeCell ref="A14:F19"/>
    <mergeCell ref="B21:C21"/>
    <mergeCell ref="D21:E21"/>
    <mergeCell ref="C1:I1"/>
    <mergeCell ref="A3:B3"/>
    <mergeCell ref="C3:D3"/>
    <mergeCell ref="A4:B4"/>
    <mergeCell ref="C4:E4"/>
  </mergeCells>
  <pageMargins left="0.70866141732283472" right="0.70866141732283472" top="0.74803149606299213" bottom="0.74803149606299213" header="0.31496062992125984" footer="0.31496062992125984"/>
  <pageSetup scale="48" orientation="portrait" horizontalDpi="1200" verticalDpi="1200" r:id="rId1"/>
  <drawing r:id="rId2"/>
  <legacyDrawing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7">
    <pageSetUpPr fitToPage="1"/>
  </sheetPr>
  <dimension ref="A1:O152"/>
  <sheetViews>
    <sheetView zoomScaleSheetLayoutView="100" workbookViewId="0">
      <pane ySplit="6" topLeftCell="A7" activePane="bottomLeft" state="frozen"/>
      <selection activeCell="A47" sqref="A46:A47"/>
      <selection pane="bottomLeft" activeCell="L30" sqref="L30"/>
    </sheetView>
  </sheetViews>
  <sheetFormatPr defaultColWidth="8.8984375" defaultRowHeight="12.75"/>
  <cols>
    <col min="1" max="1" width="14.29296875" style="451" bestFit="1" customWidth="1"/>
    <col min="2" max="2" width="10.65234375" style="451" bestFit="1" customWidth="1"/>
    <col min="3" max="3" width="8.4921875" style="451" customWidth="1"/>
    <col min="4" max="4" width="8.8984375" style="451" customWidth="1"/>
    <col min="5" max="5" width="10.11328125" style="176" bestFit="1" customWidth="1"/>
    <col min="6" max="6" width="14.42578125" style="176" bestFit="1" customWidth="1"/>
    <col min="7" max="7" width="9.4375" style="451" bestFit="1" customWidth="1"/>
    <col min="8" max="8" width="9.84375" style="452" bestFit="1" customWidth="1"/>
    <col min="9" max="9" width="9.4375" style="451" bestFit="1" customWidth="1"/>
    <col min="10" max="10" width="5.390625" style="451" customWidth="1"/>
    <col min="11" max="11" width="20.49609375" style="451" bestFit="1" customWidth="1"/>
    <col min="12" max="12" width="7.4140625" style="451" bestFit="1" customWidth="1"/>
    <col min="13" max="14" width="9.84375" style="451" bestFit="1" customWidth="1"/>
    <col min="15" max="15" width="30.33984375" style="451" bestFit="1" customWidth="1"/>
    <col min="16" max="16384" width="8.8984375" style="451"/>
  </cols>
  <sheetData>
    <row r="1" spans="1:15" ht="13.5" customHeight="1">
      <c r="A1" s="2068" t="str">
        <f>'Cover Page'!A54</f>
        <v>CBW Engineering</v>
      </c>
      <c r="B1" s="2068"/>
      <c r="C1" s="2068"/>
      <c r="D1" s="2068"/>
      <c r="E1" s="2068"/>
      <c r="F1" s="2068"/>
      <c r="G1" s="2068"/>
      <c r="H1" s="2068"/>
      <c r="I1" s="2068"/>
    </row>
    <row r="2" spans="1:15" ht="13.5" thickBot="1">
      <c r="A2" s="2069"/>
      <c r="B2" s="2069"/>
      <c r="C2" s="2069"/>
      <c r="D2" s="2069"/>
      <c r="E2" s="2069"/>
      <c r="F2" s="2069"/>
      <c r="G2" s="2069"/>
      <c r="H2" s="2069"/>
      <c r="I2" s="2069"/>
    </row>
    <row r="3" spans="1:15" ht="15.75" thickTop="1" thickBot="1">
      <c r="A3" s="2065">
        <f>'DATA SHEET'!BP5</f>
        <v>0</v>
      </c>
      <c r="B3" s="2066"/>
      <c r="C3" s="2066"/>
      <c r="D3" s="2066"/>
      <c r="E3" s="2066"/>
      <c r="F3" s="2066"/>
      <c r="G3" s="2066"/>
      <c r="H3" s="2066"/>
      <c r="I3" s="2067"/>
      <c r="K3" s="453"/>
      <c r="L3" s="453"/>
      <c r="M3" s="453"/>
      <c r="N3" s="453"/>
      <c r="O3" s="453"/>
    </row>
    <row r="4" spans="1:15" s="457" customFormat="1" ht="13.5">
      <c r="A4" s="177"/>
      <c r="B4" s="178" t="s">
        <v>280</v>
      </c>
      <c r="C4" s="178" t="s">
        <v>280</v>
      </c>
      <c r="D4" s="454" t="s">
        <v>281</v>
      </c>
      <c r="E4" s="179" t="s">
        <v>281</v>
      </c>
      <c r="F4" s="180" t="s">
        <v>282</v>
      </c>
      <c r="G4" s="455" t="s">
        <v>283</v>
      </c>
      <c r="H4" s="455" t="s">
        <v>283</v>
      </c>
      <c r="I4" s="456" t="s">
        <v>283</v>
      </c>
      <c r="J4" s="453"/>
      <c r="K4" s="453"/>
      <c r="L4" s="453"/>
      <c r="M4" s="453"/>
      <c r="N4" s="453"/>
    </row>
    <row r="5" spans="1:15" s="457" customFormat="1" ht="13.5">
      <c r="A5" s="458"/>
      <c r="B5" s="459" t="s">
        <v>284</v>
      </c>
      <c r="C5" s="459" t="s">
        <v>252</v>
      </c>
      <c r="D5" s="460" t="s">
        <v>47</v>
      </c>
      <c r="E5" s="179" t="s">
        <v>285</v>
      </c>
      <c r="F5" s="180" t="s">
        <v>285</v>
      </c>
      <c r="G5" s="455" t="s">
        <v>284</v>
      </c>
      <c r="H5" s="455" t="s">
        <v>252</v>
      </c>
      <c r="I5" s="456" t="s">
        <v>286</v>
      </c>
      <c r="J5" s="453"/>
      <c r="K5" s="453"/>
      <c r="L5" s="453"/>
      <c r="M5" s="453"/>
      <c r="N5" s="453"/>
    </row>
    <row r="6" spans="1:15" s="457" customFormat="1" ht="13.5">
      <c r="A6" s="461" t="s">
        <v>45</v>
      </c>
      <c r="B6" s="462" t="s">
        <v>287</v>
      </c>
      <c r="C6" s="462" t="s">
        <v>288</v>
      </c>
      <c r="D6" s="460" t="s">
        <v>289</v>
      </c>
      <c r="E6" s="463" t="s">
        <v>290</v>
      </c>
      <c r="F6" s="181" t="s">
        <v>290</v>
      </c>
      <c r="G6" s="464" t="s">
        <v>287</v>
      </c>
      <c r="H6" s="464" t="s">
        <v>288</v>
      </c>
      <c r="I6" s="456"/>
      <c r="J6" s="453"/>
      <c r="K6" s="453"/>
      <c r="L6" s="453"/>
      <c r="M6" s="453"/>
      <c r="N6" s="453"/>
    </row>
    <row r="7" spans="1:15" s="457" customFormat="1" ht="13.5">
      <c r="A7" s="461"/>
      <c r="B7" s="462"/>
      <c r="C7" s="462"/>
      <c r="D7" s="460"/>
      <c r="E7" s="462"/>
      <c r="F7" s="462"/>
      <c r="G7" s="182">
        <v>0</v>
      </c>
      <c r="H7" s="182">
        <v>0</v>
      </c>
      <c r="I7" s="465">
        <v>0</v>
      </c>
    </row>
    <row r="8" spans="1:15">
      <c r="A8" s="466"/>
      <c r="D8" s="467"/>
      <c r="E8" s="183"/>
      <c r="F8" s="468"/>
      <c r="G8" s="469">
        <v>1</v>
      </c>
      <c r="H8" s="467"/>
      <c r="I8" s="470"/>
    </row>
    <row r="9" spans="1:15">
      <c r="A9" s="466"/>
      <c r="D9" s="467"/>
      <c r="E9" s="183"/>
      <c r="F9" s="468"/>
      <c r="G9" s="469">
        <v>2</v>
      </c>
      <c r="H9" s="467"/>
      <c r="I9" s="470"/>
      <c r="J9" s="471"/>
      <c r="K9" s="471"/>
    </row>
    <row r="10" spans="1:15">
      <c r="A10" s="466"/>
      <c r="D10" s="467"/>
      <c r="E10" s="183"/>
      <c r="F10" s="468"/>
      <c r="G10" s="469">
        <v>3</v>
      </c>
      <c r="H10" s="467"/>
      <c r="I10" s="470"/>
      <c r="J10" s="471"/>
      <c r="K10" s="471"/>
    </row>
    <row r="11" spans="1:15">
      <c r="A11" s="466"/>
      <c r="D11" s="467"/>
      <c r="E11" s="183"/>
      <c r="F11" s="468"/>
      <c r="G11" s="469">
        <v>4</v>
      </c>
      <c r="H11" s="467"/>
      <c r="I11" s="470"/>
    </row>
    <row r="12" spans="1:15">
      <c r="A12" s="466"/>
      <c r="D12" s="467"/>
      <c r="E12" s="183"/>
      <c r="F12" s="468"/>
      <c r="G12" s="469">
        <v>5</v>
      </c>
      <c r="H12" s="467"/>
      <c r="I12" s="470"/>
      <c r="J12" s="471"/>
      <c r="K12" s="471"/>
    </row>
    <row r="13" spans="1:15">
      <c r="A13" s="466"/>
      <c r="D13" s="467"/>
      <c r="E13" s="183"/>
      <c r="F13" s="468"/>
      <c r="G13" s="469">
        <v>6</v>
      </c>
      <c r="H13" s="467"/>
      <c r="I13" s="470"/>
    </row>
    <row r="14" spans="1:15">
      <c r="A14" s="466"/>
      <c r="D14" s="467"/>
      <c r="E14" s="183"/>
      <c r="F14" s="468"/>
      <c r="G14" s="469">
        <v>7</v>
      </c>
      <c r="H14" s="467"/>
      <c r="I14" s="470"/>
    </row>
    <row r="15" spans="1:15">
      <c r="A15" s="466"/>
      <c r="D15" s="467"/>
      <c r="E15" s="183"/>
      <c r="F15" s="468"/>
      <c r="G15" s="469">
        <v>8</v>
      </c>
      <c r="H15" s="467"/>
      <c r="I15" s="470"/>
    </row>
    <row r="16" spans="1:15">
      <c r="A16" s="466"/>
      <c r="D16" s="467"/>
      <c r="E16" s="183"/>
      <c r="F16" s="468"/>
      <c r="G16" s="469">
        <v>9</v>
      </c>
      <c r="H16" s="467"/>
      <c r="I16" s="470"/>
    </row>
    <row r="17" spans="1:9">
      <c r="A17" s="466"/>
      <c r="D17" s="467"/>
      <c r="E17" s="183"/>
      <c r="F17" s="468"/>
      <c r="G17" s="469">
        <v>10</v>
      </c>
      <c r="H17" s="467"/>
      <c r="I17" s="470"/>
    </row>
    <row r="18" spans="1:9">
      <c r="A18" s="466"/>
      <c r="D18" s="467"/>
      <c r="E18" s="183"/>
      <c r="F18" s="468"/>
      <c r="G18" s="469">
        <v>11</v>
      </c>
      <c r="H18" s="467"/>
      <c r="I18" s="470"/>
    </row>
    <row r="19" spans="1:9">
      <c r="A19" s="466"/>
      <c r="D19" s="467"/>
      <c r="E19" s="183"/>
      <c r="F19" s="468"/>
      <c r="G19" s="469">
        <v>12</v>
      </c>
      <c r="H19" s="467"/>
      <c r="I19" s="470"/>
    </row>
    <row r="20" spans="1:9">
      <c r="A20" s="466"/>
      <c r="D20" s="467"/>
      <c r="E20" s="183"/>
      <c r="F20" s="468"/>
      <c r="G20" s="469">
        <v>13</v>
      </c>
      <c r="H20" s="467"/>
      <c r="I20" s="470"/>
    </row>
    <row r="21" spans="1:9">
      <c r="A21" s="466"/>
      <c r="D21" s="467"/>
      <c r="E21" s="183"/>
      <c r="F21" s="468"/>
      <c r="G21" s="469"/>
      <c r="H21" s="467"/>
      <c r="I21" s="470"/>
    </row>
    <row r="22" spans="1:9">
      <c r="A22" s="466"/>
      <c r="D22" s="467"/>
      <c r="E22" s="183"/>
      <c r="F22" s="468"/>
      <c r="G22" s="469"/>
      <c r="H22" s="467"/>
      <c r="I22" s="470"/>
    </row>
    <row r="23" spans="1:9">
      <c r="A23" s="466"/>
      <c r="D23" s="467"/>
      <c r="E23" s="183"/>
      <c r="F23" s="468"/>
      <c r="G23" s="469"/>
      <c r="H23" s="467"/>
      <c r="I23" s="470"/>
    </row>
    <row r="24" spans="1:9">
      <c r="A24" s="466"/>
      <c r="D24" s="467"/>
      <c r="E24" s="183"/>
      <c r="F24" s="468"/>
      <c r="G24" s="469"/>
      <c r="H24" s="467"/>
      <c r="I24" s="470"/>
    </row>
    <row r="25" spans="1:9">
      <c r="A25" s="466"/>
      <c r="D25" s="467"/>
      <c r="E25" s="183"/>
      <c r="F25" s="468"/>
      <c r="G25" s="469"/>
      <c r="H25" s="467"/>
      <c r="I25" s="470"/>
    </row>
    <row r="26" spans="1:9">
      <c r="A26" s="466"/>
      <c r="D26" s="467"/>
      <c r="E26" s="183"/>
      <c r="F26" s="468"/>
      <c r="G26" s="469"/>
      <c r="H26" s="467"/>
      <c r="I26" s="470"/>
    </row>
    <row r="27" spans="1:9">
      <c r="A27" s="466"/>
      <c r="D27" s="467"/>
      <c r="E27" s="183"/>
      <c r="F27" s="468"/>
      <c r="G27" s="469"/>
      <c r="H27" s="467"/>
      <c r="I27" s="470"/>
    </row>
    <row r="28" spans="1:9">
      <c r="A28" s="466"/>
      <c r="D28" s="467"/>
      <c r="E28" s="183"/>
      <c r="F28" s="468"/>
      <c r="G28" s="469"/>
      <c r="H28" s="467"/>
      <c r="I28" s="470"/>
    </row>
    <row r="29" spans="1:9">
      <c r="A29" s="466"/>
      <c r="D29" s="467"/>
      <c r="E29" s="183"/>
      <c r="F29" s="468"/>
      <c r="G29" s="469"/>
      <c r="H29" s="467"/>
      <c r="I29" s="470"/>
    </row>
    <row r="30" spans="1:9">
      <c r="A30" s="466"/>
      <c r="D30" s="467"/>
      <c r="E30" s="183"/>
      <c r="F30" s="468"/>
      <c r="G30" s="469"/>
      <c r="H30" s="467"/>
      <c r="I30" s="470"/>
    </row>
    <row r="31" spans="1:9">
      <c r="A31" s="466"/>
      <c r="D31" s="467"/>
      <c r="E31" s="183"/>
      <c r="F31" s="468"/>
      <c r="G31" s="469"/>
      <c r="H31" s="467"/>
      <c r="I31" s="470"/>
    </row>
    <row r="32" spans="1:9">
      <c r="A32" s="466"/>
      <c r="D32" s="467"/>
      <c r="E32" s="183"/>
      <c r="F32" s="468"/>
      <c r="G32" s="469"/>
      <c r="H32" s="467"/>
      <c r="I32" s="470"/>
    </row>
    <row r="33" spans="1:9">
      <c r="A33" s="466"/>
      <c r="D33" s="467"/>
      <c r="E33" s="183"/>
      <c r="F33" s="468"/>
      <c r="G33" s="469"/>
      <c r="H33" s="467"/>
      <c r="I33" s="470"/>
    </row>
    <row r="34" spans="1:9">
      <c r="A34" s="466"/>
      <c r="D34" s="467"/>
      <c r="E34" s="183"/>
      <c r="F34" s="468"/>
      <c r="G34" s="469"/>
      <c r="H34" s="467"/>
      <c r="I34" s="470"/>
    </row>
    <row r="35" spans="1:9">
      <c r="A35" s="466"/>
      <c r="D35" s="467"/>
      <c r="E35" s="183"/>
      <c r="F35" s="468"/>
      <c r="G35" s="469"/>
      <c r="H35" s="467"/>
      <c r="I35" s="470"/>
    </row>
    <row r="36" spans="1:9">
      <c r="A36" s="466"/>
      <c r="D36" s="467"/>
      <c r="E36" s="183"/>
      <c r="F36" s="468"/>
      <c r="G36" s="469"/>
      <c r="H36" s="467"/>
      <c r="I36" s="470"/>
    </row>
    <row r="37" spans="1:9">
      <c r="A37" s="466"/>
      <c r="D37" s="467"/>
      <c r="E37" s="183"/>
      <c r="F37" s="468"/>
      <c r="G37" s="469"/>
      <c r="H37" s="467"/>
      <c r="I37" s="470"/>
    </row>
    <row r="38" spans="1:9">
      <c r="A38" s="466"/>
      <c r="D38" s="467"/>
      <c r="E38" s="183"/>
      <c r="F38" s="468"/>
      <c r="G38" s="469"/>
      <c r="H38" s="467"/>
      <c r="I38" s="470"/>
    </row>
    <row r="39" spans="1:9">
      <c r="A39" s="466"/>
      <c r="D39" s="467"/>
      <c r="E39" s="183"/>
      <c r="F39" s="468"/>
      <c r="G39" s="469"/>
      <c r="H39" s="467"/>
      <c r="I39" s="470"/>
    </row>
    <row r="40" spans="1:9">
      <c r="A40" s="466"/>
      <c r="D40" s="467"/>
      <c r="E40" s="183"/>
      <c r="F40" s="468"/>
      <c r="G40" s="469"/>
      <c r="H40" s="467"/>
      <c r="I40" s="470"/>
    </row>
    <row r="41" spans="1:9">
      <c r="A41" s="466"/>
      <c r="D41" s="467"/>
      <c r="E41" s="183"/>
      <c r="F41" s="468"/>
      <c r="G41" s="469"/>
      <c r="H41" s="467"/>
      <c r="I41" s="470"/>
    </row>
    <row r="42" spans="1:9">
      <c r="A42" s="466"/>
      <c r="D42" s="467"/>
      <c r="E42" s="183"/>
      <c r="F42" s="468"/>
      <c r="G42" s="469"/>
      <c r="H42" s="467"/>
      <c r="I42" s="470"/>
    </row>
    <row r="43" spans="1:9">
      <c r="A43" s="466"/>
      <c r="D43" s="467"/>
      <c r="E43" s="183"/>
      <c r="F43" s="468"/>
      <c r="G43" s="469"/>
      <c r="H43" s="467"/>
      <c r="I43" s="470"/>
    </row>
    <row r="44" spans="1:9">
      <c r="A44" s="466"/>
      <c r="D44" s="467"/>
      <c r="E44" s="183"/>
      <c r="F44" s="468"/>
      <c r="G44" s="469"/>
      <c r="H44" s="467"/>
      <c r="I44" s="470"/>
    </row>
    <row r="45" spans="1:9">
      <c r="A45" s="466"/>
      <c r="D45" s="467"/>
      <c r="E45" s="183"/>
      <c r="F45" s="468"/>
      <c r="G45" s="469"/>
      <c r="H45" s="467"/>
      <c r="I45" s="470"/>
    </row>
    <row r="46" spans="1:9">
      <c r="A46" s="466"/>
      <c r="D46" s="467"/>
      <c r="E46" s="183"/>
      <c r="F46" s="468"/>
      <c r="G46" s="469"/>
      <c r="H46" s="467"/>
      <c r="I46" s="470"/>
    </row>
    <row r="47" spans="1:9">
      <c r="A47" s="466"/>
      <c r="D47" s="467"/>
      <c r="E47" s="183"/>
      <c r="F47" s="468"/>
      <c r="G47" s="469"/>
      <c r="H47" s="467"/>
      <c r="I47" s="470"/>
    </row>
    <row r="48" spans="1:9">
      <c r="A48" s="466"/>
      <c r="D48" s="467"/>
      <c r="E48" s="183"/>
      <c r="F48" s="468"/>
      <c r="G48" s="469"/>
      <c r="H48" s="467"/>
      <c r="I48" s="470"/>
    </row>
    <row r="49" spans="1:9">
      <c r="A49" s="466"/>
      <c r="D49" s="467"/>
      <c r="E49" s="183"/>
      <c r="F49" s="468"/>
      <c r="G49" s="469"/>
      <c r="H49" s="467"/>
      <c r="I49" s="470"/>
    </row>
    <row r="50" spans="1:9">
      <c r="A50" s="466"/>
      <c r="D50" s="467"/>
      <c r="E50" s="183"/>
      <c r="F50" s="468"/>
      <c r="G50" s="469"/>
      <c r="H50" s="467"/>
      <c r="I50" s="470"/>
    </row>
    <row r="51" spans="1:9">
      <c r="A51" s="466"/>
      <c r="D51" s="467"/>
      <c r="E51" s="183"/>
      <c r="F51" s="468"/>
      <c r="G51" s="469"/>
      <c r="H51" s="467"/>
      <c r="I51" s="470"/>
    </row>
    <row r="52" spans="1:9">
      <c r="A52" s="466"/>
      <c r="D52" s="467"/>
      <c r="E52" s="183"/>
      <c r="F52" s="468"/>
      <c r="G52" s="469"/>
      <c r="H52" s="467"/>
      <c r="I52" s="470"/>
    </row>
    <row r="53" spans="1:9">
      <c r="A53" s="466"/>
      <c r="D53" s="467"/>
      <c r="E53" s="183"/>
      <c r="F53" s="468"/>
      <c r="G53" s="469"/>
      <c r="H53" s="467"/>
      <c r="I53" s="470"/>
    </row>
    <row r="54" spans="1:9">
      <c r="A54" s="466"/>
      <c r="D54" s="467"/>
      <c r="E54" s="183"/>
      <c r="F54" s="468"/>
      <c r="G54" s="469"/>
      <c r="H54" s="467"/>
      <c r="I54" s="470"/>
    </row>
    <row r="55" spans="1:9">
      <c r="A55" s="466"/>
      <c r="D55" s="467"/>
      <c r="E55" s="183"/>
      <c r="F55" s="468"/>
      <c r="G55" s="469"/>
      <c r="H55" s="467"/>
      <c r="I55" s="470"/>
    </row>
    <row r="56" spans="1:9" ht="13.5" thickBot="1">
      <c r="A56" s="466"/>
      <c r="D56" s="467"/>
      <c r="E56" s="183"/>
      <c r="F56" s="468"/>
      <c r="G56" s="469"/>
      <c r="H56" s="467"/>
      <c r="I56" s="470"/>
    </row>
    <row r="57" spans="1:9" ht="13.5" thickTop="1">
      <c r="A57" s="472"/>
      <c r="B57" s="473"/>
      <c r="C57" s="473"/>
      <c r="D57" s="473"/>
      <c r="E57" s="184"/>
      <c r="F57" s="474"/>
      <c r="G57" s="475"/>
      <c r="H57" s="473"/>
      <c r="I57" s="473"/>
    </row>
    <row r="58" spans="1:9">
      <c r="A58" s="476"/>
      <c r="E58" s="183"/>
      <c r="F58" s="468"/>
      <c r="G58" s="452"/>
      <c r="H58" s="451"/>
    </row>
    <row r="59" spans="1:9">
      <c r="A59" s="476"/>
      <c r="E59" s="183"/>
      <c r="F59" s="468"/>
      <c r="G59" s="452"/>
      <c r="H59" s="451"/>
    </row>
    <row r="60" spans="1:9">
      <c r="A60" s="476"/>
      <c r="E60" s="183"/>
      <c r="F60" s="468"/>
      <c r="G60" s="452"/>
      <c r="H60" s="451"/>
    </row>
    <row r="61" spans="1:9">
      <c r="A61" s="476"/>
      <c r="E61" s="183"/>
      <c r="F61" s="468"/>
      <c r="G61" s="452"/>
      <c r="H61" s="451"/>
    </row>
    <row r="62" spans="1:9">
      <c r="A62" s="476"/>
      <c r="E62" s="183"/>
      <c r="F62" s="468"/>
      <c r="G62" s="452"/>
      <c r="H62" s="451"/>
    </row>
    <row r="63" spans="1:9">
      <c r="A63" s="476"/>
      <c r="E63" s="183"/>
      <c r="F63" s="468"/>
      <c r="G63" s="452"/>
      <c r="H63" s="451"/>
    </row>
    <row r="64" spans="1:9">
      <c r="A64" s="476"/>
      <c r="E64" s="183"/>
      <c r="F64" s="468"/>
      <c r="G64" s="452"/>
      <c r="H64" s="451"/>
    </row>
    <row r="65" spans="1:8">
      <c r="A65" s="476"/>
      <c r="E65" s="183"/>
      <c r="F65" s="468"/>
      <c r="G65" s="452"/>
      <c r="H65" s="451"/>
    </row>
    <row r="66" spans="1:8">
      <c r="A66" s="476"/>
      <c r="E66" s="183"/>
      <c r="F66" s="468"/>
      <c r="G66" s="452"/>
      <c r="H66" s="451"/>
    </row>
    <row r="67" spans="1:8">
      <c r="A67" s="476"/>
      <c r="E67" s="183"/>
      <c r="F67" s="468"/>
      <c r="G67" s="452"/>
      <c r="H67" s="451"/>
    </row>
    <row r="68" spans="1:8">
      <c r="A68" s="476"/>
      <c r="E68" s="183"/>
      <c r="F68" s="468"/>
      <c r="G68" s="452"/>
      <c r="H68" s="451"/>
    </row>
    <row r="69" spans="1:8">
      <c r="A69" s="476"/>
      <c r="E69" s="183"/>
      <c r="F69" s="468"/>
      <c r="G69" s="452"/>
      <c r="H69" s="451"/>
    </row>
    <row r="70" spans="1:8">
      <c r="A70" s="476"/>
      <c r="E70" s="183"/>
      <c r="F70" s="468"/>
      <c r="G70" s="452"/>
      <c r="H70" s="451"/>
    </row>
    <row r="71" spans="1:8">
      <c r="A71" s="476"/>
      <c r="E71" s="183"/>
      <c r="F71" s="468"/>
      <c r="G71" s="452"/>
      <c r="H71" s="451"/>
    </row>
    <row r="72" spans="1:8">
      <c r="A72" s="476"/>
      <c r="E72" s="183"/>
      <c r="F72" s="451"/>
      <c r="G72" s="452"/>
      <c r="H72" s="451"/>
    </row>
    <row r="73" spans="1:8">
      <c r="A73" s="476"/>
      <c r="E73" s="183"/>
      <c r="F73" s="451"/>
      <c r="G73" s="452"/>
      <c r="H73" s="451"/>
    </row>
    <row r="74" spans="1:8">
      <c r="A74" s="476"/>
      <c r="E74" s="183"/>
      <c r="F74" s="451"/>
      <c r="G74" s="452"/>
      <c r="H74" s="451"/>
    </row>
    <row r="75" spans="1:8">
      <c r="A75" s="476"/>
      <c r="E75" s="183"/>
    </row>
    <row r="76" spans="1:8">
      <c r="A76" s="476"/>
    </row>
    <row r="77" spans="1:8">
      <c r="A77" s="476"/>
    </row>
    <row r="78" spans="1:8">
      <c r="A78" s="476"/>
    </row>
    <row r="79" spans="1:8">
      <c r="A79" s="476"/>
    </row>
    <row r="80" spans="1:8">
      <c r="A80" s="476"/>
    </row>
    <row r="81" spans="1:1">
      <c r="A81" s="476"/>
    </row>
    <row r="82" spans="1:1">
      <c r="A82" s="476"/>
    </row>
    <row r="83" spans="1:1">
      <c r="A83" s="476"/>
    </row>
    <row r="84" spans="1:1">
      <c r="A84" s="476"/>
    </row>
    <row r="85" spans="1:1">
      <c r="A85" s="476"/>
    </row>
    <row r="86" spans="1:1">
      <c r="A86" s="476"/>
    </row>
    <row r="87" spans="1:1">
      <c r="A87" s="476"/>
    </row>
    <row r="88" spans="1:1">
      <c r="A88" s="476"/>
    </row>
    <row r="89" spans="1:1">
      <c r="A89" s="476"/>
    </row>
    <row r="90" spans="1:1">
      <c r="A90" s="476"/>
    </row>
    <row r="91" spans="1:1">
      <c r="A91" s="476"/>
    </row>
    <row r="92" spans="1:1">
      <c r="A92" s="476"/>
    </row>
    <row r="93" spans="1:1">
      <c r="A93" s="476"/>
    </row>
    <row r="94" spans="1:1">
      <c r="A94" s="476"/>
    </row>
    <row r="95" spans="1:1">
      <c r="A95" s="476"/>
    </row>
    <row r="96" spans="1:1">
      <c r="A96" s="476"/>
    </row>
    <row r="97" spans="1:1">
      <c r="A97" s="476"/>
    </row>
    <row r="98" spans="1:1">
      <c r="A98" s="476"/>
    </row>
    <row r="99" spans="1:1">
      <c r="A99" s="476"/>
    </row>
    <row r="100" spans="1:1">
      <c r="A100" s="476"/>
    </row>
    <row r="101" spans="1:1">
      <c r="A101" s="476"/>
    </row>
    <row r="102" spans="1:1">
      <c r="A102" s="476"/>
    </row>
    <row r="103" spans="1:1">
      <c r="A103" s="476"/>
    </row>
    <row r="104" spans="1:1">
      <c r="A104" s="476"/>
    </row>
    <row r="105" spans="1:1">
      <c r="A105" s="476"/>
    </row>
    <row r="106" spans="1:1">
      <c r="A106" s="476"/>
    </row>
    <row r="107" spans="1:1">
      <c r="A107" s="476"/>
    </row>
    <row r="108" spans="1:1">
      <c r="A108" s="476"/>
    </row>
    <row r="109" spans="1:1">
      <c r="A109" s="476"/>
    </row>
    <row r="110" spans="1:1">
      <c r="A110" s="476"/>
    </row>
    <row r="111" spans="1:1">
      <c r="A111" s="476"/>
    </row>
    <row r="112" spans="1:1">
      <c r="A112" s="476"/>
    </row>
    <row r="113" spans="1:8">
      <c r="A113" s="476"/>
    </row>
    <row r="114" spans="1:8">
      <c r="A114" s="476"/>
    </row>
    <row r="115" spans="1:8">
      <c r="A115" s="476"/>
    </row>
    <row r="116" spans="1:8">
      <c r="A116" s="476"/>
    </row>
    <row r="117" spans="1:8">
      <c r="A117" s="476"/>
    </row>
    <row r="118" spans="1:8">
      <c r="A118" s="476"/>
    </row>
    <row r="119" spans="1:8">
      <c r="A119" s="476"/>
    </row>
    <row r="120" spans="1:8">
      <c r="A120" s="476"/>
    </row>
    <row r="121" spans="1:8">
      <c r="A121" s="476"/>
    </row>
    <row r="122" spans="1:8">
      <c r="A122" s="476"/>
      <c r="E122" s="451"/>
      <c r="F122" s="451"/>
      <c r="H122" s="451"/>
    </row>
    <row r="123" spans="1:8">
      <c r="A123" s="476"/>
      <c r="E123" s="451"/>
      <c r="F123" s="451"/>
      <c r="H123" s="451"/>
    </row>
    <row r="124" spans="1:8">
      <c r="A124" s="476"/>
      <c r="E124" s="451"/>
      <c r="F124" s="451"/>
      <c r="H124" s="451"/>
    </row>
    <row r="125" spans="1:8">
      <c r="A125" s="476"/>
      <c r="E125" s="451"/>
      <c r="F125" s="451"/>
      <c r="H125" s="451"/>
    </row>
    <row r="126" spans="1:8">
      <c r="A126" s="476"/>
      <c r="E126" s="451"/>
      <c r="F126" s="451"/>
      <c r="H126" s="451"/>
    </row>
    <row r="127" spans="1:8">
      <c r="A127" s="476"/>
      <c r="E127" s="451"/>
      <c r="F127" s="451"/>
      <c r="H127" s="451"/>
    </row>
    <row r="128" spans="1:8">
      <c r="A128" s="476"/>
      <c r="E128" s="451"/>
      <c r="F128" s="451"/>
      <c r="H128" s="451"/>
    </row>
    <row r="129" spans="1:8">
      <c r="A129" s="476"/>
      <c r="E129" s="451"/>
      <c r="F129" s="451"/>
      <c r="H129" s="451"/>
    </row>
    <row r="130" spans="1:8">
      <c r="A130" s="476"/>
      <c r="E130" s="451"/>
      <c r="F130" s="451"/>
      <c r="H130" s="451"/>
    </row>
    <row r="131" spans="1:8">
      <c r="A131" s="476"/>
      <c r="E131" s="451"/>
      <c r="F131" s="451"/>
      <c r="H131" s="451"/>
    </row>
    <row r="132" spans="1:8">
      <c r="A132" s="476"/>
      <c r="E132" s="451"/>
      <c r="F132" s="451"/>
      <c r="H132" s="451"/>
    </row>
    <row r="133" spans="1:8">
      <c r="A133" s="476"/>
      <c r="E133" s="451"/>
      <c r="F133" s="451"/>
      <c r="H133" s="451"/>
    </row>
    <row r="134" spans="1:8">
      <c r="A134" s="476"/>
      <c r="E134" s="451"/>
      <c r="F134" s="451"/>
      <c r="H134" s="451"/>
    </row>
    <row r="135" spans="1:8">
      <c r="A135" s="476"/>
      <c r="E135" s="451"/>
      <c r="F135" s="451"/>
      <c r="H135" s="451"/>
    </row>
    <row r="136" spans="1:8">
      <c r="A136" s="476"/>
      <c r="E136" s="451"/>
      <c r="F136" s="451"/>
      <c r="H136" s="451"/>
    </row>
    <row r="137" spans="1:8">
      <c r="A137" s="476"/>
      <c r="E137" s="451"/>
      <c r="F137" s="451"/>
      <c r="H137" s="451"/>
    </row>
    <row r="138" spans="1:8">
      <c r="A138" s="476"/>
      <c r="E138" s="451"/>
      <c r="F138" s="451"/>
      <c r="H138" s="451"/>
    </row>
    <row r="139" spans="1:8">
      <c r="A139" s="476"/>
      <c r="E139" s="451"/>
      <c r="F139" s="451"/>
      <c r="H139" s="451"/>
    </row>
    <row r="140" spans="1:8">
      <c r="A140" s="476"/>
      <c r="E140" s="451"/>
      <c r="F140" s="451"/>
      <c r="H140" s="451"/>
    </row>
    <row r="141" spans="1:8">
      <c r="A141" s="476"/>
      <c r="E141" s="451"/>
      <c r="F141" s="451"/>
      <c r="H141" s="451"/>
    </row>
    <row r="142" spans="1:8">
      <c r="A142" s="476"/>
      <c r="E142" s="451"/>
      <c r="F142" s="451"/>
      <c r="H142" s="451"/>
    </row>
    <row r="143" spans="1:8">
      <c r="A143" s="476"/>
      <c r="E143" s="451"/>
      <c r="F143" s="451"/>
      <c r="H143" s="451"/>
    </row>
    <row r="144" spans="1:8">
      <c r="A144" s="476"/>
      <c r="E144" s="451"/>
      <c r="F144" s="451"/>
      <c r="H144" s="451"/>
    </row>
    <row r="145" spans="1:8">
      <c r="A145" s="476"/>
      <c r="E145" s="451"/>
      <c r="F145" s="451"/>
      <c r="G145" s="452"/>
      <c r="H145" s="451"/>
    </row>
    <row r="146" spans="1:8">
      <c r="A146" s="476"/>
      <c r="E146" s="183"/>
      <c r="G146" s="185"/>
      <c r="H146" s="451"/>
    </row>
    <row r="147" spans="1:8">
      <c r="A147" s="476"/>
      <c r="E147" s="183"/>
      <c r="G147" s="185"/>
      <c r="H147" s="451"/>
    </row>
    <row r="148" spans="1:8">
      <c r="A148" s="476"/>
      <c r="E148" s="183"/>
      <c r="G148" s="185"/>
      <c r="H148" s="451"/>
    </row>
    <row r="149" spans="1:8">
      <c r="A149" s="476"/>
      <c r="E149" s="183"/>
      <c r="G149" s="185"/>
      <c r="H149" s="451"/>
    </row>
    <row r="150" spans="1:8">
      <c r="A150" s="476"/>
      <c r="E150" s="183"/>
      <c r="G150" s="185"/>
      <c r="H150" s="451"/>
    </row>
    <row r="151" spans="1:8">
      <c r="A151" s="476"/>
      <c r="E151" s="183"/>
      <c r="G151" s="185"/>
      <c r="H151" s="451"/>
    </row>
    <row r="152" spans="1:8">
      <c r="A152" s="476"/>
      <c r="E152" s="183"/>
      <c r="G152" s="185"/>
      <c r="H152" s="451"/>
    </row>
  </sheetData>
  <mergeCells count="2">
    <mergeCell ref="A3:I3"/>
    <mergeCell ref="A1:I2"/>
  </mergeCells>
  <printOptions horizontalCentered="1" verticalCentered="1" gridLines="1"/>
  <pageMargins left="0.75" right="0.75" top="1" bottom="1" header="0.5" footer="0.5"/>
  <pageSetup scale="95" orientation="portrait" horizontalDpi="4294967295" verticalDpi="300" r:id="rId1"/>
  <headerFooter alignWithMargins="0"/>
  <colBreaks count="1" manualBreakCount="1">
    <brk id="11" min="2" max="121" man="1"/>
  </col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
  <dimension ref="A1:N42"/>
  <sheetViews>
    <sheetView workbookViewId="0">
      <selection activeCell="U50" sqref="U50"/>
    </sheetView>
  </sheetViews>
  <sheetFormatPr defaultColWidth="8.8984375" defaultRowHeight="12.75"/>
  <cols>
    <col min="1" max="1" width="2.15625" style="315" customWidth="1"/>
    <col min="2" max="2" width="9.16796875" style="315" customWidth="1"/>
    <col min="3" max="3" width="6.60546875" style="315" customWidth="1"/>
    <col min="4" max="4" width="9.16796875" style="315" customWidth="1"/>
    <col min="5" max="5" width="9.3046875" style="315" customWidth="1"/>
    <col min="6" max="6" width="12.67578125" style="315" customWidth="1"/>
    <col min="7" max="7" width="10.11328125" style="315" customWidth="1"/>
    <col min="8" max="8" width="12.40625" style="315" customWidth="1"/>
    <col min="9" max="9" width="8.8984375" style="315" bestFit="1" customWidth="1"/>
    <col min="10" max="10" width="6.875" style="315" bestFit="1" customWidth="1"/>
    <col min="11" max="11" width="9.3046875" style="315" bestFit="1" customWidth="1"/>
    <col min="12" max="12" width="10.921875" style="315" bestFit="1" customWidth="1"/>
    <col min="13" max="13" width="14.96875" style="315" bestFit="1" customWidth="1"/>
    <col min="14" max="16384" width="8.8984375" style="315"/>
  </cols>
  <sheetData>
    <row r="1" spans="1:14">
      <c r="A1" s="314"/>
      <c r="B1" s="2070" t="s">
        <v>129</v>
      </c>
      <c r="C1" s="2070"/>
      <c r="D1" s="2070"/>
      <c r="E1" s="2070"/>
      <c r="F1" s="2070"/>
      <c r="G1" s="2070"/>
      <c r="H1" s="2070"/>
      <c r="I1" s="2070"/>
      <c r="J1" s="2070"/>
      <c r="K1" s="2070"/>
      <c r="L1" s="2070"/>
      <c r="M1" s="2070"/>
    </row>
    <row r="2" spans="1:14" ht="20.25" customHeight="1">
      <c r="B2" s="2070"/>
      <c r="C2" s="2070"/>
      <c r="D2" s="2070"/>
      <c r="E2" s="2070"/>
      <c r="F2" s="2070"/>
      <c r="G2" s="2070"/>
      <c r="H2" s="2070"/>
      <c r="I2" s="2070"/>
      <c r="J2" s="2070"/>
      <c r="K2" s="2070"/>
      <c r="L2" s="2070"/>
      <c r="M2" s="2070"/>
    </row>
    <row r="3" spans="1:14" ht="13.5">
      <c r="B3" s="316"/>
      <c r="C3" s="317"/>
      <c r="D3" s="317"/>
      <c r="E3" s="317"/>
      <c r="F3" s="317"/>
      <c r="G3" s="317"/>
      <c r="H3" s="317"/>
      <c r="I3" s="317"/>
      <c r="J3" s="317"/>
      <c r="K3" s="317" t="s">
        <v>447</v>
      </c>
      <c r="L3" s="318" t="s">
        <v>448</v>
      </c>
      <c r="M3" s="319" t="s">
        <v>481</v>
      </c>
      <c r="N3" s="320">
        <v>1</v>
      </c>
    </row>
    <row r="4" spans="1:14">
      <c r="N4" s="320"/>
    </row>
    <row r="5" spans="1:14" ht="13.5">
      <c r="B5" s="535" t="s">
        <v>449</v>
      </c>
      <c r="C5" s="536"/>
      <c r="D5" s="536"/>
      <c r="E5" s="536"/>
      <c r="F5" s="536"/>
      <c r="G5" s="536"/>
      <c r="H5" s="536"/>
      <c r="I5" s="536"/>
      <c r="J5" s="537"/>
      <c r="K5" s="538" t="s">
        <v>450</v>
      </c>
      <c r="L5" s="536"/>
      <c r="M5" s="537"/>
    </row>
    <row r="6" spans="1:14">
      <c r="B6" s="541"/>
      <c r="C6" s="536"/>
      <c r="D6" s="1951" t="s">
        <v>88</v>
      </c>
      <c r="E6" s="1952"/>
      <c r="F6" s="1953"/>
      <c r="G6" s="1951" t="s">
        <v>95</v>
      </c>
      <c r="H6" s="1952"/>
      <c r="I6" s="1952"/>
      <c r="J6" s="1953"/>
      <c r="K6" s="539" t="s">
        <v>345</v>
      </c>
      <c r="L6" s="321"/>
      <c r="M6" s="322"/>
    </row>
    <row r="7" spans="1:14">
      <c r="B7" s="539" t="s">
        <v>451</v>
      </c>
      <c r="C7" s="540"/>
      <c r="D7" s="2075"/>
      <c r="E7" s="2076"/>
      <c r="F7" s="2077"/>
      <c r="G7" s="1934"/>
      <c r="H7" s="1935"/>
      <c r="I7" s="1935"/>
      <c r="J7" s="1936"/>
      <c r="K7" s="539" t="s">
        <v>453</v>
      </c>
      <c r="L7" s="323"/>
      <c r="M7" s="324"/>
    </row>
    <row r="8" spans="1:14">
      <c r="B8" s="539" t="s">
        <v>6</v>
      </c>
      <c r="C8" s="540"/>
      <c r="D8" s="1931" t="s">
        <v>489</v>
      </c>
      <c r="E8" s="1932"/>
      <c r="F8" s="1933"/>
      <c r="G8" s="1934"/>
      <c r="H8" s="1935"/>
      <c r="I8" s="1935"/>
      <c r="J8" s="1936"/>
      <c r="K8" s="539" t="s">
        <v>455</v>
      </c>
      <c r="L8" s="323"/>
      <c r="M8" s="324"/>
    </row>
    <row r="9" spans="1:14">
      <c r="B9" s="539" t="s">
        <v>456</v>
      </c>
      <c r="C9" s="540"/>
      <c r="D9" s="1934"/>
      <c r="E9" s="1935"/>
      <c r="F9" s="1936"/>
      <c r="G9" s="1934"/>
      <c r="H9" s="1935"/>
      <c r="I9" s="1935"/>
      <c r="J9" s="1936"/>
    </row>
    <row r="10" spans="1:14">
      <c r="B10" s="539" t="s">
        <v>457</v>
      </c>
      <c r="C10" s="540"/>
      <c r="D10" s="1934"/>
      <c r="E10" s="1935"/>
      <c r="F10" s="1936"/>
      <c r="G10" s="1934"/>
      <c r="H10" s="1935"/>
      <c r="I10" s="1935"/>
      <c r="J10" s="1936"/>
    </row>
    <row r="11" spans="1:14">
      <c r="B11" s="539" t="s">
        <v>458</v>
      </c>
      <c r="C11" s="540"/>
      <c r="D11" s="1934"/>
      <c r="E11" s="1935"/>
      <c r="F11" s="1936"/>
      <c r="G11" s="1934"/>
      <c r="H11" s="1935"/>
      <c r="I11" s="1935"/>
      <c r="J11" s="1936"/>
    </row>
    <row r="12" spans="1:14">
      <c r="B12" s="316" t="s">
        <v>459</v>
      </c>
      <c r="C12" s="317"/>
      <c r="D12" s="317"/>
      <c r="E12" s="317"/>
      <c r="F12" s="317"/>
      <c r="G12" s="317"/>
      <c r="H12" s="317"/>
      <c r="I12" s="317"/>
      <c r="J12" s="317"/>
      <c r="K12" s="317"/>
      <c r="L12" s="317"/>
      <c r="M12" s="317"/>
    </row>
    <row r="13" spans="1:14">
      <c r="B13" s="1925" t="s">
        <v>81</v>
      </c>
      <c r="C13" s="1937" t="s">
        <v>24</v>
      </c>
      <c r="D13" s="1938"/>
      <c r="E13" s="1938"/>
      <c r="F13" s="1938"/>
      <c r="G13" s="1939"/>
      <c r="H13" s="544" t="s">
        <v>460</v>
      </c>
      <c r="I13" s="545" t="s">
        <v>461</v>
      </c>
      <c r="J13" s="1946" t="s">
        <v>462</v>
      </c>
      <c r="K13" s="545" t="s">
        <v>463</v>
      </c>
      <c r="L13" s="545" t="s">
        <v>464</v>
      </c>
      <c r="M13" s="545" t="s">
        <v>465</v>
      </c>
    </row>
    <row r="14" spans="1:14">
      <c r="B14" s="1926"/>
      <c r="C14" s="1940"/>
      <c r="D14" s="1941"/>
      <c r="E14" s="1941"/>
      <c r="F14" s="1941"/>
      <c r="G14" s="1942"/>
      <c r="H14" s="546" t="s">
        <v>466</v>
      </c>
      <c r="I14" s="547" t="s">
        <v>467</v>
      </c>
      <c r="J14" s="1947"/>
      <c r="K14" s="547" t="s">
        <v>468</v>
      </c>
      <c r="L14" s="547" t="s">
        <v>463</v>
      </c>
      <c r="M14" s="547" t="s">
        <v>463</v>
      </c>
    </row>
    <row r="15" spans="1:14">
      <c r="B15" s="1927"/>
      <c r="C15" s="1943"/>
      <c r="D15" s="1944"/>
      <c r="E15" s="1944"/>
      <c r="F15" s="1944"/>
      <c r="G15" s="1945"/>
      <c r="H15" s="548" t="s">
        <v>469</v>
      </c>
      <c r="I15" s="549" t="s">
        <v>470</v>
      </c>
      <c r="J15" s="1948"/>
      <c r="K15" s="549" t="s">
        <v>240</v>
      </c>
      <c r="L15" s="549" t="s">
        <v>482</v>
      </c>
      <c r="M15" s="549"/>
    </row>
    <row r="16" spans="1:14">
      <c r="B16" s="325">
        <v>1</v>
      </c>
      <c r="C16" s="1928" t="s">
        <v>483</v>
      </c>
      <c r="D16" s="1929"/>
      <c r="E16" s="1929"/>
      <c r="F16" s="1929"/>
      <c r="G16" s="1930"/>
      <c r="H16" s="326" t="s">
        <v>473</v>
      </c>
      <c r="I16" s="325"/>
      <c r="J16" s="325" t="s">
        <v>484</v>
      </c>
      <c r="K16" s="333">
        <v>26.58</v>
      </c>
      <c r="L16" s="328">
        <f t="shared" ref="L16:L34" si="0">IF(I16&gt;0,+IF(J16="A",+K16,+IF(J16="B",+K16*0.75,+IF(J16="C",+K16*0.5,+IF(J16="D",0,0)))),0)</f>
        <v>0</v>
      </c>
      <c r="M16" s="333">
        <f>+I16*L16</f>
        <v>0</v>
      </c>
    </row>
    <row r="17" spans="2:13">
      <c r="B17" s="325">
        <v>2</v>
      </c>
      <c r="C17" s="1928"/>
      <c r="D17" s="1929"/>
      <c r="E17" s="1929"/>
      <c r="F17" s="1929"/>
      <c r="G17" s="1930"/>
      <c r="H17" s="326"/>
      <c r="I17" s="325"/>
      <c r="J17" s="325"/>
      <c r="K17" s="333"/>
      <c r="L17" s="328">
        <f>IF(I17&gt;0,+IF(J17="A",+K17,+IF(J17="B",+K17*0.75,+IF(J17="C",+K17*0.5,+IF(J17="D",0,0)))),0)</f>
        <v>0</v>
      </c>
      <c r="M17" s="327">
        <f t="shared" ref="M17:M34" si="1">+I17*L17</f>
        <v>0</v>
      </c>
    </row>
    <row r="18" spans="2:13">
      <c r="B18" s="325">
        <v>3</v>
      </c>
      <c r="C18" s="1928"/>
      <c r="D18" s="1929"/>
      <c r="E18" s="1929"/>
      <c r="F18" s="1929"/>
      <c r="G18" s="1930"/>
      <c r="H18" s="326"/>
      <c r="I18" s="325"/>
      <c r="J18" s="325"/>
      <c r="K18" s="327"/>
      <c r="L18" s="328">
        <f t="shared" si="0"/>
        <v>0</v>
      </c>
      <c r="M18" s="327">
        <f t="shared" si="1"/>
        <v>0</v>
      </c>
    </row>
    <row r="19" spans="2:13">
      <c r="B19" s="325">
        <v>4</v>
      </c>
      <c r="C19" s="1928"/>
      <c r="D19" s="1929"/>
      <c r="E19" s="1929"/>
      <c r="F19" s="1929"/>
      <c r="G19" s="1930"/>
      <c r="H19" s="326"/>
      <c r="I19" s="325"/>
      <c r="J19" s="325"/>
      <c r="K19" s="327"/>
      <c r="L19" s="328">
        <f t="shared" si="0"/>
        <v>0</v>
      </c>
      <c r="M19" s="327">
        <f t="shared" si="1"/>
        <v>0</v>
      </c>
    </row>
    <row r="20" spans="2:13">
      <c r="B20" s="325">
        <v>5</v>
      </c>
      <c r="C20" s="1928"/>
      <c r="D20" s="1929"/>
      <c r="E20" s="1929"/>
      <c r="F20" s="1929"/>
      <c r="G20" s="1930"/>
      <c r="H20" s="326"/>
      <c r="I20" s="325"/>
      <c r="J20" s="325"/>
      <c r="K20" s="327"/>
      <c r="L20" s="328">
        <f t="shared" si="0"/>
        <v>0</v>
      </c>
      <c r="M20" s="327">
        <f t="shared" si="1"/>
        <v>0</v>
      </c>
    </row>
    <row r="21" spans="2:13">
      <c r="B21" s="325">
        <v>6</v>
      </c>
      <c r="C21" s="1928"/>
      <c r="D21" s="1929"/>
      <c r="E21" s="1929"/>
      <c r="F21" s="1929"/>
      <c r="G21" s="1930"/>
      <c r="H21" s="326"/>
      <c r="I21" s="325"/>
      <c r="J21" s="325"/>
      <c r="K21" s="327"/>
      <c r="L21" s="328">
        <f t="shared" si="0"/>
        <v>0</v>
      </c>
      <c r="M21" s="327">
        <f t="shared" si="1"/>
        <v>0</v>
      </c>
    </row>
    <row r="22" spans="2:13">
      <c r="B22" s="325">
        <v>7</v>
      </c>
      <c r="C22" s="1928"/>
      <c r="D22" s="1929"/>
      <c r="E22" s="1929"/>
      <c r="F22" s="1929"/>
      <c r="G22" s="1930"/>
      <c r="H22" s="326"/>
      <c r="I22" s="325"/>
      <c r="J22" s="325"/>
      <c r="K22" s="327"/>
      <c r="L22" s="328">
        <f t="shared" si="0"/>
        <v>0</v>
      </c>
      <c r="M22" s="327">
        <f t="shared" si="1"/>
        <v>0</v>
      </c>
    </row>
    <row r="23" spans="2:13">
      <c r="B23" s="325">
        <v>8</v>
      </c>
      <c r="C23" s="1928"/>
      <c r="D23" s="1929"/>
      <c r="E23" s="1929"/>
      <c r="F23" s="1929"/>
      <c r="G23" s="1930"/>
      <c r="H23" s="326"/>
      <c r="I23" s="325"/>
      <c r="J23" s="325"/>
      <c r="K23" s="327"/>
      <c r="L23" s="328">
        <f t="shared" si="0"/>
        <v>0</v>
      </c>
      <c r="M23" s="327">
        <f t="shared" si="1"/>
        <v>0</v>
      </c>
    </row>
    <row r="24" spans="2:13">
      <c r="B24" s="325">
        <v>9</v>
      </c>
      <c r="C24" s="1928"/>
      <c r="D24" s="1929"/>
      <c r="E24" s="1929"/>
      <c r="F24" s="1929"/>
      <c r="G24" s="1930"/>
      <c r="H24" s="326"/>
      <c r="I24" s="325"/>
      <c r="J24" s="325"/>
      <c r="K24" s="327"/>
      <c r="L24" s="328">
        <f t="shared" si="0"/>
        <v>0</v>
      </c>
      <c r="M24" s="327">
        <f t="shared" si="1"/>
        <v>0</v>
      </c>
    </row>
    <row r="25" spans="2:13">
      <c r="B25" s="325">
        <v>10</v>
      </c>
      <c r="C25" s="1928"/>
      <c r="D25" s="1929"/>
      <c r="E25" s="1929"/>
      <c r="F25" s="1929"/>
      <c r="G25" s="1930"/>
      <c r="H25" s="326"/>
      <c r="I25" s="325"/>
      <c r="J25" s="325"/>
      <c r="K25" s="327"/>
      <c r="L25" s="328">
        <f t="shared" si="0"/>
        <v>0</v>
      </c>
      <c r="M25" s="327">
        <f t="shared" si="1"/>
        <v>0</v>
      </c>
    </row>
    <row r="26" spans="2:13">
      <c r="B26" s="325">
        <v>11</v>
      </c>
      <c r="C26" s="1928"/>
      <c r="D26" s="1929"/>
      <c r="E26" s="1929"/>
      <c r="F26" s="1929"/>
      <c r="G26" s="1930"/>
      <c r="H26" s="326"/>
      <c r="I26" s="325"/>
      <c r="J26" s="325"/>
      <c r="K26" s="327"/>
      <c r="L26" s="328">
        <f t="shared" si="0"/>
        <v>0</v>
      </c>
      <c r="M26" s="327">
        <f t="shared" si="1"/>
        <v>0</v>
      </c>
    </row>
    <row r="27" spans="2:13">
      <c r="B27" s="325">
        <v>12</v>
      </c>
      <c r="C27" s="1928"/>
      <c r="D27" s="1929"/>
      <c r="E27" s="1929"/>
      <c r="F27" s="1929"/>
      <c r="G27" s="1930"/>
      <c r="H27" s="326"/>
      <c r="I27" s="325"/>
      <c r="J27" s="325"/>
      <c r="K27" s="327"/>
      <c r="L27" s="328">
        <f t="shared" si="0"/>
        <v>0</v>
      </c>
      <c r="M27" s="327">
        <f t="shared" si="1"/>
        <v>0</v>
      </c>
    </row>
    <row r="28" spans="2:13">
      <c r="B28" s="325">
        <v>13</v>
      </c>
      <c r="C28" s="1928"/>
      <c r="D28" s="1929"/>
      <c r="E28" s="1929"/>
      <c r="F28" s="1929"/>
      <c r="G28" s="1930"/>
      <c r="H28" s="326"/>
      <c r="I28" s="325"/>
      <c r="J28" s="325"/>
      <c r="K28" s="327"/>
      <c r="L28" s="328">
        <f t="shared" si="0"/>
        <v>0</v>
      </c>
      <c r="M28" s="327">
        <f t="shared" si="1"/>
        <v>0</v>
      </c>
    </row>
    <row r="29" spans="2:13">
      <c r="B29" s="325">
        <v>14</v>
      </c>
      <c r="C29" s="1928"/>
      <c r="D29" s="1929"/>
      <c r="E29" s="1929"/>
      <c r="F29" s="1929"/>
      <c r="G29" s="1930"/>
      <c r="H29" s="326"/>
      <c r="I29" s="325"/>
      <c r="J29" s="325"/>
      <c r="K29" s="327"/>
      <c r="L29" s="328">
        <f t="shared" si="0"/>
        <v>0</v>
      </c>
      <c r="M29" s="327">
        <f t="shared" si="1"/>
        <v>0</v>
      </c>
    </row>
    <row r="30" spans="2:13">
      <c r="B30" s="325">
        <v>15</v>
      </c>
      <c r="C30" s="1928"/>
      <c r="D30" s="1929"/>
      <c r="E30" s="1929"/>
      <c r="F30" s="1929"/>
      <c r="G30" s="1930"/>
      <c r="H30" s="326"/>
      <c r="I30" s="325"/>
      <c r="J30" s="325"/>
      <c r="K30" s="327"/>
      <c r="L30" s="328">
        <f t="shared" si="0"/>
        <v>0</v>
      </c>
      <c r="M30" s="327">
        <f t="shared" si="1"/>
        <v>0</v>
      </c>
    </row>
    <row r="31" spans="2:13">
      <c r="B31" s="325">
        <v>16</v>
      </c>
      <c r="C31" s="1928"/>
      <c r="D31" s="1929"/>
      <c r="E31" s="1929"/>
      <c r="F31" s="1929"/>
      <c r="G31" s="1930"/>
      <c r="H31" s="326"/>
      <c r="I31" s="325"/>
      <c r="J31" s="325"/>
      <c r="K31" s="327"/>
      <c r="L31" s="328">
        <f t="shared" si="0"/>
        <v>0</v>
      </c>
      <c r="M31" s="327">
        <f t="shared" si="1"/>
        <v>0</v>
      </c>
    </row>
    <row r="32" spans="2:13">
      <c r="B32" s="325">
        <v>17</v>
      </c>
      <c r="C32" s="1928"/>
      <c r="D32" s="1929"/>
      <c r="E32" s="1929"/>
      <c r="F32" s="1929"/>
      <c r="G32" s="1930"/>
      <c r="H32" s="326"/>
      <c r="I32" s="325"/>
      <c r="J32" s="325"/>
      <c r="K32" s="327"/>
      <c r="L32" s="328">
        <f t="shared" si="0"/>
        <v>0</v>
      </c>
      <c r="M32" s="327">
        <f t="shared" si="1"/>
        <v>0</v>
      </c>
    </row>
    <row r="33" spans="2:13">
      <c r="B33" s="325">
        <v>18</v>
      </c>
      <c r="C33" s="1928"/>
      <c r="D33" s="1929"/>
      <c r="E33" s="1929"/>
      <c r="F33" s="1929"/>
      <c r="G33" s="1930"/>
      <c r="H33" s="326"/>
      <c r="I33" s="325"/>
      <c r="J33" s="325"/>
      <c r="K33" s="327"/>
      <c r="L33" s="328">
        <f t="shared" si="0"/>
        <v>0</v>
      </c>
      <c r="M33" s="327">
        <f t="shared" si="1"/>
        <v>0</v>
      </c>
    </row>
    <row r="34" spans="2:13">
      <c r="B34" s="325">
        <v>19</v>
      </c>
      <c r="C34" s="1928"/>
      <c r="D34" s="1929"/>
      <c r="E34" s="1929"/>
      <c r="F34" s="1929"/>
      <c r="G34" s="1930"/>
      <c r="H34" s="326"/>
      <c r="I34" s="325"/>
      <c r="J34" s="325"/>
      <c r="K34" s="327"/>
      <c r="L34" s="328">
        <f t="shared" si="0"/>
        <v>0</v>
      </c>
      <c r="M34" s="327">
        <f t="shared" si="1"/>
        <v>0</v>
      </c>
    </row>
    <row r="36" spans="2:13">
      <c r="B36" s="329" t="s">
        <v>485</v>
      </c>
      <c r="C36" s="329"/>
      <c r="F36" s="2071"/>
      <c r="G36" s="2071"/>
      <c r="H36" s="2071"/>
      <c r="I36" s="543"/>
      <c r="J36" s="2072"/>
      <c r="K36" s="2072"/>
      <c r="L36" s="2072"/>
      <c r="M36" s="2072"/>
    </row>
    <row r="37" spans="2:13">
      <c r="B37" s="329" t="s">
        <v>486</v>
      </c>
      <c r="C37" s="329"/>
      <c r="F37" s="542" t="s">
        <v>480</v>
      </c>
      <c r="G37" s="317"/>
      <c r="H37" s="317"/>
      <c r="I37" s="317"/>
      <c r="J37" s="542" t="s">
        <v>477</v>
      </c>
      <c r="K37" s="317"/>
      <c r="L37" s="317"/>
      <c r="M37" s="317"/>
    </row>
    <row r="38" spans="2:13">
      <c r="B38" s="329" t="s">
        <v>487</v>
      </c>
      <c r="C38" s="329"/>
    </row>
    <row r="39" spans="2:13">
      <c r="B39" s="329" t="s">
        <v>488</v>
      </c>
      <c r="C39" s="329"/>
      <c r="J39" s="2073"/>
      <c r="K39" s="2073"/>
      <c r="L39" s="2073"/>
      <c r="M39" s="2073"/>
    </row>
    <row r="40" spans="2:13">
      <c r="J40" s="330"/>
      <c r="K40" s="317"/>
      <c r="L40" s="317"/>
      <c r="M40" s="317"/>
    </row>
    <row r="42" spans="2:13">
      <c r="B42" s="334"/>
      <c r="C42" s="2074"/>
      <c r="D42" s="2074"/>
      <c r="E42" s="2074"/>
      <c r="F42" s="2074"/>
      <c r="G42" s="2074"/>
      <c r="H42" s="335"/>
    </row>
  </sheetData>
  <mergeCells count="39">
    <mergeCell ref="D8:F8"/>
    <mergeCell ref="G8:J8"/>
    <mergeCell ref="D6:F6"/>
    <mergeCell ref="G6:J6"/>
    <mergeCell ref="D7:F7"/>
    <mergeCell ref="G7:J7"/>
    <mergeCell ref="C24:G24"/>
    <mergeCell ref="D9:F9"/>
    <mergeCell ref="G9:J9"/>
    <mergeCell ref="D10:F10"/>
    <mergeCell ref="G10:J10"/>
    <mergeCell ref="D11:F11"/>
    <mergeCell ref="G11:J11"/>
    <mergeCell ref="C42:G42"/>
    <mergeCell ref="C26:G26"/>
    <mergeCell ref="C27:G27"/>
    <mergeCell ref="C28:G28"/>
    <mergeCell ref="C29:G29"/>
    <mergeCell ref="C30:G30"/>
    <mergeCell ref="C31:G31"/>
    <mergeCell ref="C32:G32"/>
    <mergeCell ref="C33:G33"/>
    <mergeCell ref="C34:G34"/>
    <mergeCell ref="B1:M2"/>
    <mergeCell ref="F36:H36"/>
    <mergeCell ref="B13:B15"/>
    <mergeCell ref="J36:M36"/>
    <mergeCell ref="J39:M39"/>
    <mergeCell ref="C25:G25"/>
    <mergeCell ref="C13:G15"/>
    <mergeCell ref="J13:J15"/>
    <mergeCell ref="C16:G16"/>
    <mergeCell ref="C17:G17"/>
    <mergeCell ref="C18:G18"/>
    <mergeCell ref="C19:G19"/>
    <mergeCell ref="C20:G20"/>
    <mergeCell ref="C21:G21"/>
    <mergeCell ref="C22:G22"/>
    <mergeCell ref="C23:G23"/>
  </mergeCells>
  <pageMargins left="0.7" right="0.7" top="0.75" bottom="0.75" header="0.3" footer="0.3"/>
  <pageSetup scale="70"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AG50"/>
  <sheetViews>
    <sheetView workbookViewId="0">
      <selection activeCell="K10" sqref="K10"/>
    </sheetView>
  </sheetViews>
  <sheetFormatPr defaultRowHeight="12.75"/>
  <cols>
    <col min="1" max="33" width="3.37109375" style="77" customWidth="1"/>
  </cols>
  <sheetData>
    <row r="1" spans="1:33" ht="20.25" customHeight="1">
      <c r="A1" s="1509" t="s">
        <v>679</v>
      </c>
      <c r="B1" s="1510"/>
      <c r="C1" s="1510"/>
      <c r="D1" s="1510"/>
      <c r="E1" s="1510"/>
      <c r="F1" s="1510"/>
      <c r="G1" s="1510"/>
      <c r="H1" s="1510"/>
      <c r="I1" s="1510"/>
      <c r="J1" s="1510"/>
      <c r="K1" s="1510"/>
      <c r="L1" s="1510"/>
      <c r="M1" s="1510"/>
      <c r="N1" s="1510"/>
      <c r="O1" s="1510"/>
      <c r="P1" s="1510"/>
      <c r="Q1" s="1510"/>
      <c r="R1" s="1510"/>
      <c r="S1" s="1510"/>
      <c r="T1" s="1510"/>
      <c r="U1" s="1510"/>
      <c r="V1" s="1510"/>
      <c r="W1" s="1510"/>
      <c r="X1" s="1510"/>
      <c r="Y1" s="1510"/>
      <c r="Z1" s="1510"/>
      <c r="AA1" s="1510"/>
      <c r="AB1" s="1510"/>
      <c r="AC1" s="1510"/>
      <c r="AD1" s="1510"/>
      <c r="AE1" s="1510"/>
      <c r="AF1" s="1510"/>
      <c r="AG1" s="1511"/>
    </row>
    <row r="2" spans="1:33" ht="20.25" customHeight="1" thickBot="1">
      <c r="A2" s="1512"/>
      <c r="B2" s="1513"/>
      <c r="C2" s="1513"/>
      <c r="D2" s="1513"/>
      <c r="E2" s="1513"/>
      <c r="F2" s="1513"/>
      <c r="G2" s="1513"/>
      <c r="H2" s="1513"/>
      <c r="I2" s="1513"/>
      <c r="J2" s="1513"/>
      <c r="K2" s="1513"/>
      <c r="L2" s="1513"/>
      <c r="M2" s="1513"/>
      <c r="N2" s="1513"/>
      <c r="O2" s="1513"/>
      <c r="P2" s="1513"/>
      <c r="Q2" s="1513"/>
      <c r="R2" s="1513"/>
      <c r="S2" s="1513"/>
      <c r="T2" s="1513"/>
      <c r="U2" s="1513"/>
      <c r="V2" s="1513"/>
      <c r="W2" s="1513"/>
      <c r="X2" s="1513"/>
      <c r="Y2" s="1513"/>
      <c r="Z2" s="1513"/>
      <c r="AA2" s="1513"/>
      <c r="AB2" s="1513"/>
      <c r="AC2" s="1513"/>
      <c r="AD2" s="1513"/>
      <c r="AE2" s="1513"/>
      <c r="AF2" s="1513"/>
      <c r="AG2" s="1514"/>
    </row>
    <row r="3" spans="1:33">
      <c r="A3" s="493"/>
      <c r="B3" s="494"/>
      <c r="C3" s="494"/>
      <c r="D3" s="494"/>
      <c r="E3" s="494"/>
      <c r="F3" s="494"/>
      <c r="G3" s="494"/>
      <c r="H3" s="494"/>
      <c r="I3" s="494"/>
      <c r="J3" s="494"/>
      <c r="K3" s="494"/>
      <c r="L3" s="494"/>
      <c r="M3" s="494"/>
      <c r="N3" s="494"/>
      <c r="O3" s="494"/>
      <c r="P3" s="494"/>
      <c r="Q3" s="494"/>
      <c r="R3" s="494"/>
      <c r="S3" s="494"/>
      <c r="T3" s="494"/>
      <c r="U3" s="494"/>
      <c r="V3" s="494"/>
      <c r="W3" s="494"/>
      <c r="X3" s="494"/>
      <c r="Y3" s="494"/>
      <c r="Z3" s="494"/>
      <c r="AA3" s="494"/>
      <c r="AB3" s="494"/>
      <c r="AC3" s="494"/>
      <c r="AD3" s="494"/>
      <c r="AE3" s="494"/>
      <c r="AF3" s="494"/>
      <c r="AG3" s="495"/>
    </row>
    <row r="4" spans="1:33" ht="15">
      <c r="A4" s="784"/>
      <c r="B4" s="785"/>
      <c r="C4" s="191"/>
      <c r="D4" s="191"/>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582"/>
    </row>
    <row r="5" spans="1:33" ht="15">
      <c r="A5" s="786"/>
      <c r="B5" s="787"/>
      <c r="C5" s="191"/>
      <c r="D5" s="191"/>
      <c r="E5" s="191"/>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582"/>
    </row>
    <row r="6" spans="1:33" ht="15">
      <c r="A6" s="788"/>
      <c r="B6" s="789"/>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582"/>
    </row>
    <row r="7" spans="1:33" ht="15">
      <c r="A7" s="788"/>
      <c r="B7" s="789"/>
      <c r="C7" s="191"/>
      <c r="D7" s="191"/>
      <c r="E7" s="191"/>
      <c r="F7" s="191"/>
      <c r="G7" s="191"/>
      <c r="H7" s="191"/>
      <c r="I7" s="191"/>
      <c r="J7" s="191"/>
      <c r="K7" s="191"/>
      <c r="L7" s="191"/>
      <c r="M7" s="191"/>
      <c r="N7" s="191"/>
      <c r="O7" s="191"/>
      <c r="P7" s="191"/>
      <c r="Q7" s="191"/>
      <c r="R7" s="191"/>
      <c r="S7" s="191"/>
      <c r="T7" s="191"/>
      <c r="U7" s="191"/>
      <c r="V7" s="191"/>
      <c r="W7" s="191"/>
      <c r="X7" s="191"/>
      <c r="Y7" s="191"/>
      <c r="Z7" s="191"/>
      <c r="AA7" s="191"/>
      <c r="AB7" s="191"/>
      <c r="AC7" s="191"/>
      <c r="AD7" s="191"/>
      <c r="AE7" s="191"/>
      <c r="AF7" s="191"/>
      <c r="AG7" s="582"/>
    </row>
    <row r="8" spans="1:33" ht="15">
      <c r="A8" s="788"/>
      <c r="B8" s="789"/>
      <c r="C8" s="191"/>
      <c r="D8" s="191"/>
      <c r="E8" s="191"/>
      <c r="F8" s="191"/>
      <c r="G8" s="191"/>
      <c r="H8" s="191"/>
      <c r="I8" s="191"/>
      <c r="J8" s="191"/>
      <c r="K8" s="191"/>
      <c r="L8" s="191"/>
      <c r="M8" s="191"/>
      <c r="N8" s="191"/>
      <c r="O8" s="191"/>
      <c r="P8" s="191"/>
      <c r="Q8" s="191"/>
      <c r="R8" s="191"/>
      <c r="S8" s="191"/>
      <c r="T8" s="191"/>
      <c r="U8" s="191"/>
      <c r="V8" s="191"/>
      <c r="W8" s="191"/>
      <c r="X8" s="191"/>
      <c r="Y8" s="191"/>
      <c r="Z8" s="191"/>
      <c r="AA8" s="191"/>
      <c r="AB8" s="191"/>
      <c r="AC8" s="191"/>
      <c r="AD8" s="191"/>
      <c r="AE8" s="191"/>
      <c r="AF8" s="191"/>
      <c r="AG8" s="582"/>
    </row>
    <row r="9" spans="1:33" ht="15">
      <c r="A9" s="788"/>
      <c r="B9" s="789"/>
      <c r="C9" s="191"/>
      <c r="D9" s="191"/>
      <c r="E9" s="191"/>
      <c r="F9" s="191"/>
      <c r="G9" s="191"/>
      <c r="H9" s="191"/>
      <c r="I9" s="191"/>
      <c r="J9" s="191"/>
      <c r="K9" s="191"/>
      <c r="L9" s="191"/>
      <c r="M9" s="191"/>
      <c r="N9" s="191"/>
      <c r="O9" s="191"/>
      <c r="P9" s="191"/>
      <c r="Q9" s="191"/>
      <c r="R9" s="191"/>
      <c r="S9" s="191"/>
      <c r="T9" s="191"/>
      <c r="U9" s="191"/>
      <c r="V9" s="191"/>
      <c r="W9" s="191"/>
      <c r="X9" s="191"/>
      <c r="Y9" s="191"/>
      <c r="Z9" s="191"/>
      <c r="AA9" s="191"/>
      <c r="AB9" s="191"/>
      <c r="AC9" s="191"/>
      <c r="AD9" s="191"/>
      <c r="AE9" s="191"/>
      <c r="AF9" s="191"/>
      <c r="AG9" s="582"/>
    </row>
    <row r="10" spans="1:33" ht="15">
      <c r="A10" s="788"/>
      <c r="B10" s="789"/>
      <c r="C10" s="191"/>
      <c r="D10" s="191"/>
      <c r="E10" s="191"/>
      <c r="F10" s="191"/>
      <c r="G10" s="191"/>
      <c r="H10" s="191"/>
      <c r="I10" s="191"/>
      <c r="J10" s="191"/>
      <c r="K10" s="191"/>
      <c r="L10" s="191"/>
      <c r="M10" s="191"/>
      <c r="N10" s="191"/>
      <c r="O10" s="191"/>
      <c r="P10" s="191"/>
      <c r="Q10" s="191"/>
      <c r="R10" s="191"/>
      <c r="S10" s="191"/>
      <c r="T10" s="191"/>
      <c r="U10" s="191"/>
      <c r="V10" s="191"/>
      <c r="W10" s="191"/>
      <c r="X10" s="191"/>
      <c r="Y10" s="191"/>
      <c r="Z10" s="191"/>
      <c r="AA10" s="191"/>
      <c r="AB10" s="191"/>
      <c r="AC10" s="191"/>
      <c r="AD10" s="191"/>
      <c r="AE10" s="191"/>
      <c r="AF10" s="191"/>
      <c r="AG10" s="582"/>
    </row>
    <row r="11" spans="1:33" ht="15">
      <c r="A11" s="786"/>
      <c r="B11" s="787"/>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582"/>
    </row>
    <row r="12" spans="1:33" ht="15">
      <c r="A12" s="788"/>
      <c r="B12" s="789"/>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582"/>
    </row>
    <row r="13" spans="1:33" ht="15">
      <c r="A13" s="786"/>
      <c r="B13" s="787"/>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582"/>
    </row>
    <row r="14" spans="1:33" ht="15">
      <c r="A14" s="788"/>
      <c r="B14" s="789"/>
      <c r="C14" s="191"/>
      <c r="D14" s="191"/>
      <c r="E14" s="191"/>
      <c r="F14" s="191"/>
      <c r="G14" s="191"/>
      <c r="H14" s="191"/>
      <c r="I14" s="191"/>
      <c r="J14" s="191"/>
      <c r="K14" s="191"/>
      <c r="L14" s="191"/>
      <c r="M14" s="191"/>
      <c r="N14" s="191"/>
      <c r="O14" s="191"/>
      <c r="P14" s="191"/>
      <c r="Q14" s="191"/>
      <c r="R14" s="191"/>
      <c r="S14" s="191"/>
      <c r="T14" s="191"/>
      <c r="U14" s="191"/>
      <c r="V14" s="191"/>
      <c r="W14" s="191"/>
      <c r="X14" s="191"/>
      <c r="Y14" s="191"/>
      <c r="Z14" s="191"/>
      <c r="AA14" s="191"/>
      <c r="AB14" s="191"/>
      <c r="AC14" s="191"/>
      <c r="AD14" s="191"/>
      <c r="AE14" s="191"/>
      <c r="AF14" s="191"/>
      <c r="AG14" s="582"/>
    </row>
    <row r="15" spans="1:33" ht="15">
      <c r="A15" s="788"/>
      <c r="B15" s="789"/>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582"/>
    </row>
    <row r="16" spans="1:33" ht="15">
      <c r="A16" s="788"/>
      <c r="B16" s="789"/>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582"/>
    </row>
    <row r="17" spans="1:33" ht="15">
      <c r="A17" s="788"/>
      <c r="B17" s="789"/>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582"/>
    </row>
    <row r="18" spans="1:33" ht="15">
      <c r="A18" s="786"/>
      <c r="B18" s="787"/>
      <c r="C18" s="191"/>
      <c r="D18" s="191"/>
      <c r="E18" s="191"/>
      <c r="F18" s="191"/>
      <c r="G18" s="191"/>
      <c r="H18" s="191"/>
      <c r="I18" s="191"/>
      <c r="J18" s="191"/>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582"/>
    </row>
    <row r="19" spans="1:33" ht="15">
      <c r="A19" s="784"/>
      <c r="B19" s="785"/>
      <c r="C19" s="191"/>
      <c r="D19" s="191"/>
      <c r="E19" s="191"/>
      <c r="F19" s="191"/>
      <c r="G19" s="191"/>
      <c r="H19" s="191"/>
      <c r="I19" s="191"/>
      <c r="J19" s="191"/>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582"/>
    </row>
    <row r="20" spans="1:33" ht="15">
      <c r="A20" s="786"/>
      <c r="B20" s="787"/>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582"/>
    </row>
    <row r="21" spans="1:33" ht="15">
      <c r="A21" s="788"/>
      <c r="B21" s="789"/>
      <c r="C21" s="191"/>
      <c r="D21" s="191"/>
      <c r="E21" s="191"/>
      <c r="F21" s="191"/>
      <c r="G21" s="191"/>
      <c r="H21" s="191"/>
      <c r="I21" s="191"/>
      <c r="J21" s="191"/>
      <c r="K21" s="191"/>
      <c r="L21" s="191"/>
      <c r="M21" s="191"/>
      <c r="N21" s="191"/>
      <c r="O21" s="191"/>
      <c r="P21" s="191"/>
      <c r="Q21" s="191"/>
      <c r="R21" s="191"/>
      <c r="S21" s="191"/>
      <c r="T21" s="191"/>
      <c r="U21" s="191"/>
      <c r="V21" s="191"/>
      <c r="W21" s="191"/>
      <c r="X21" s="191"/>
      <c r="Y21" s="191"/>
      <c r="Z21" s="191"/>
      <c r="AA21" s="191"/>
      <c r="AB21" s="191"/>
      <c r="AC21" s="191"/>
      <c r="AD21" s="191"/>
      <c r="AE21" s="191"/>
      <c r="AF21" s="191"/>
      <c r="AG21" s="582"/>
    </row>
    <row r="22" spans="1:33" ht="15">
      <c r="A22" s="786"/>
      <c r="B22" s="790"/>
      <c r="C22" s="191"/>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91"/>
      <c r="AB22" s="191"/>
      <c r="AC22" s="191"/>
      <c r="AD22" s="191"/>
      <c r="AE22" s="191"/>
      <c r="AF22" s="191"/>
      <c r="AG22" s="582"/>
    </row>
    <row r="23" spans="1:33" ht="15">
      <c r="A23" s="786"/>
      <c r="B23" s="787"/>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91"/>
      <c r="AC23" s="191"/>
      <c r="AD23" s="191"/>
      <c r="AE23" s="191"/>
      <c r="AF23" s="191"/>
      <c r="AG23" s="582"/>
    </row>
    <row r="24" spans="1:33" ht="15">
      <c r="A24" s="788"/>
      <c r="B24" s="787"/>
      <c r="C24" s="191"/>
      <c r="D24" s="191"/>
      <c r="E24" s="191"/>
      <c r="F24" s="191"/>
      <c r="G24" s="191"/>
      <c r="H24" s="191"/>
      <c r="I24" s="191"/>
      <c r="J24" s="191"/>
      <c r="K24" s="191"/>
      <c r="L24" s="191"/>
      <c r="M24" s="191"/>
      <c r="N24" s="191"/>
      <c r="O24" s="191"/>
      <c r="P24" s="191"/>
      <c r="Q24" s="191"/>
      <c r="R24" s="191"/>
      <c r="S24" s="191"/>
      <c r="T24" s="191"/>
      <c r="U24" s="191"/>
      <c r="V24" s="191"/>
      <c r="W24" s="191"/>
      <c r="X24" s="191"/>
      <c r="Y24" s="191"/>
      <c r="Z24" s="191"/>
      <c r="AA24" s="191"/>
      <c r="AB24" s="191"/>
      <c r="AC24" s="191"/>
      <c r="AD24" s="191"/>
      <c r="AE24" s="191"/>
      <c r="AF24" s="191"/>
      <c r="AG24" s="582"/>
    </row>
    <row r="25" spans="1:33" ht="15">
      <c r="A25" s="786"/>
      <c r="B25" s="785"/>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582"/>
    </row>
    <row r="26" spans="1:33" ht="15">
      <c r="A26" s="786"/>
      <c r="B26" s="789"/>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582"/>
    </row>
    <row r="27" spans="1:33" ht="15">
      <c r="A27" s="784"/>
      <c r="B27" s="789"/>
      <c r="C27" s="191"/>
      <c r="D27" s="191"/>
      <c r="E27" s="191"/>
      <c r="F27" s="191"/>
      <c r="G27" s="191"/>
      <c r="H27" s="191"/>
      <c r="I27" s="191"/>
      <c r="J27" s="191"/>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582"/>
    </row>
    <row r="28" spans="1:33" ht="15">
      <c r="A28" s="788"/>
      <c r="B28" s="790"/>
      <c r="C28" s="191"/>
      <c r="D28" s="191"/>
      <c r="E28" s="191"/>
      <c r="F28" s="191"/>
      <c r="G28" s="191"/>
      <c r="H28" s="191"/>
      <c r="I28" s="191"/>
      <c r="J28" s="191"/>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582"/>
    </row>
    <row r="29" spans="1:33" ht="15">
      <c r="A29" s="788"/>
      <c r="B29" s="789"/>
      <c r="C29" s="191"/>
      <c r="D29" s="191"/>
      <c r="E29" s="191"/>
      <c r="F29" s="191"/>
      <c r="G29" s="191"/>
      <c r="H29" s="191"/>
      <c r="I29" s="191"/>
      <c r="J29" s="191"/>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582"/>
    </row>
    <row r="30" spans="1:33" ht="15">
      <c r="A30" s="791"/>
      <c r="B30" s="789"/>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582"/>
    </row>
    <row r="31" spans="1:33" ht="15">
      <c r="A31" s="788"/>
      <c r="B31" s="790"/>
      <c r="C31" s="191"/>
      <c r="D31" s="191"/>
      <c r="E31" s="191"/>
      <c r="F31" s="191"/>
      <c r="G31" s="191"/>
      <c r="H31" s="191"/>
      <c r="I31" s="191"/>
      <c r="J31" s="191"/>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582"/>
    </row>
    <row r="32" spans="1:33" ht="15">
      <c r="A32" s="788"/>
      <c r="B32" s="789"/>
      <c r="C32" s="191"/>
      <c r="D32" s="191"/>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582"/>
    </row>
    <row r="33" spans="1:33" ht="15">
      <c r="A33" s="791"/>
      <c r="B33" s="789"/>
      <c r="C33" s="191"/>
      <c r="D33" s="191"/>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582"/>
    </row>
    <row r="34" spans="1:33" ht="15">
      <c r="A34" s="788"/>
      <c r="B34" s="789"/>
      <c r="C34" s="191"/>
      <c r="D34" s="191"/>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582"/>
    </row>
    <row r="35" spans="1:33" ht="15">
      <c r="A35" s="788"/>
      <c r="B35" s="785"/>
      <c r="C35" s="191"/>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582"/>
    </row>
    <row r="36" spans="1:33" ht="15">
      <c r="A36" s="792"/>
      <c r="B36" s="789"/>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582"/>
    </row>
    <row r="37" spans="1:33" ht="15">
      <c r="A37" s="788"/>
      <c r="B37" s="789"/>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c r="AG37" s="582"/>
    </row>
    <row r="38" spans="1:33" ht="15">
      <c r="A38" s="788"/>
      <c r="B38" s="790"/>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c r="AG38" s="582"/>
    </row>
    <row r="39" spans="1:33" ht="15">
      <c r="A39" s="788"/>
      <c r="B39" s="191"/>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c r="AG39" s="582"/>
    </row>
    <row r="40" spans="1:33" ht="15">
      <c r="A40" s="784"/>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582"/>
    </row>
    <row r="41" spans="1:33" ht="15">
      <c r="A41" s="788"/>
      <c r="B41" s="191"/>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582"/>
    </row>
    <row r="42" spans="1:33" ht="15">
      <c r="A42" s="788"/>
      <c r="B42" s="191"/>
      <c r="C42" s="191"/>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582"/>
    </row>
    <row r="43" spans="1:33" ht="15">
      <c r="A43" s="791"/>
      <c r="B43" s="191"/>
      <c r="C43" s="191"/>
      <c r="D43" s="191"/>
      <c r="E43" s="191"/>
      <c r="F43" s="191"/>
      <c r="G43" s="191"/>
      <c r="H43" s="191"/>
      <c r="I43" s="191"/>
      <c r="J43" s="191"/>
      <c r="K43" s="191"/>
      <c r="L43" s="191"/>
      <c r="M43" s="191"/>
      <c r="N43" s="191"/>
      <c r="O43" s="191"/>
      <c r="P43" s="191"/>
      <c r="Q43" s="191"/>
      <c r="R43" s="191"/>
      <c r="S43" s="191"/>
      <c r="T43" s="191"/>
      <c r="U43" s="191"/>
      <c r="V43" s="191"/>
      <c r="W43" s="191"/>
      <c r="X43" s="191"/>
      <c r="Y43" s="191"/>
      <c r="Z43" s="191"/>
      <c r="AA43" s="191"/>
      <c r="AB43" s="191"/>
      <c r="AC43" s="191"/>
      <c r="AD43" s="191"/>
      <c r="AE43" s="191"/>
      <c r="AF43" s="191"/>
      <c r="AG43" s="582"/>
    </row>
    <row r="44" spans="1:33">
      <c r="A44" s="599"/>
      <c r="B44" s="191"/>
      <c r="C44" s="191"/>
      <c r="D44" s="191"/>
      <c r="E44" s="191"/>
      <c r="F44" s="191"/>
      <c r="G44" s="191"/>
      <c r="H44" s="191"/>
      <c r="I44" s="191"/>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582"/>
    </row>
    <row r="45" spans="1:33">
      <c r="A45" s="599"/>
      <c r="B45" s="191"/>
      <c r="C45" s="191"/>
      <c r="D45" s="191"/>
      <c r="E45" s="191"/>
      <c r="F45" s="191"/>
      <c r="G45" s="191"/>
      <c r="H45" s="191"/>
      <c r="I45" s="191"/>
      <c r="J45" s="191"/>
      <c r="K45" s="191"/>
      <c r="L45" s="191"/>
      <c r="M45" s="191"/>
      <c r="N45" s="191"/>
      <c r="O45" s="191"/>
      <c r="P45" s="191"/>
      <c r="Q45" s="191"/>
      <c r="R45" s="191"/>
      <c r="S45" s="191"/>
      <c r="T45" s="191"/>
      <c r="U45" s="191"/>
      <c r="V45" s="191"/>
      <c r="W45" s="191"/>
      <c r="X45" s="191"/>
      <c r="Y45" s="191"/>
      <c r="Z45" s="191"/>
      <c r="AA45" s="191"/>
      <c r="AB45" s="191"/>
      <c r="AC45" s="191"/>
      <c r="AD45" s="191"/>
      <c r="AE45" s="191"/>
      <c r="AF45" s="191"/>
      <c r="AG45" s="582"/>
    </row>
    <row r="46" spans="1:33">
      <c r="A46" s="599"/>
      <c r="B46" s="191"/>
      <c r="C46" s="191"/>
      <c r="D46" s="191"/>
      <c r="E46" s="191"/>
      <c r="F46" s="191"/>
      <c r="G46" s="191"/>
      <c r="H46" s="191"/>
      <c r="I46" s="191"/>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582"/>
    </row>
    <row r="47" spans="1:33">
      <c r="A47" s="599"/>
      <c r="B47" s="191"/>
      <c r="C47" s="191"/>
      <c r="D47" s="191"/>
      <c r="E47" s="191"/>
      <c r="F47" s="191"/>
      <c r="G47" s="191"/>
      <c r="H47" s="191"/>
      <c r="I47" s="191"/>
      <c r="J47" s="191"/>
      <c r="K47" s="191"/>
      <c r="L47" s="191"/>
      <c r="M47" s="191"/>
      <c r="N47" s="191"/>
      <c r="O47" s="191"/>
      <c r="P47" s="191"/>
      <c r="Q47" s="191"/>
      <c r="R47" s="191"/>
      <c r="S47" s="191"/>
      <c r="T47" s="191"/>
      <c r="U47" s="191"/>
      <c r="V47" s="191"/>
      <c r="W47" s="191"/>
      <c r="X47" s="191"/>
      <c r="Y47" s="191"/>
      <c r="Z47" s="191"/>
      <c r="AA47" s="191"/>
      <c r="AB47" s="191"/>
      <c r="AC47" s="191"/>
      <c r="AD47" s="191"/>
      <c r="AE47" s="191"/>
      <c r="AF47" s="191"/>
      <c r="AG47" s="582"/>
    </row>
    <row r="48" spans="1:33">
      <c r="A48" s="599"/>
      <c r="B48" s="191"/>
      <c r="C48" s="191"/>
      <c r="D48" s="191"/>
      <c r="E48" s="191"/>
      <c r="F48" s="191"/>
      <c r="G48" s="191"/>
      <c r="H48" s="191"/>
      <c r="I48" s="191"/>
      <c r="J48" s="191"/>
      <c r="K48" s="191"/>
      <c r="L48" s="191"/>
      <c r="M48" s="191"/>
      <c r="N48" s="191"/>
      <c r="O48" s="191"/>
      <c r="P48" s="191"/>
      <c r="Q48" s="191"/>
      <c r="R48" s="191"/>
      <c r="S48" s="191"/>
      <c r="T48" s="191"/>
      <c r="U48" s="191"/>
      <c r="V48" s="191"/>
      <c r="W48" s="191"/>
      <c r="X48" s="191"/>
      <c r="Y48" s="191"/>
      <c r="Z48" s="191"/>
      <c r="AA48" s="191"/>
      <c r="AB48" s="191"/>
      <c r="AC48" s="191"/>
      <c r="AD48" s="191"/>
      <c r="AE48" s="191"/>
      <c r="AF48" s="191"/>
      <c r="AG48" s="582"/>
    </row>
    <row r="49" spans="1:33">
      <c r="A49" s="599"/>
      <c r="B49" s="191"/>
      <c r="C49" s="191"/>
      <c r="D49" s="191"/>
      <c r="E49" s="191"/>
      <c r="F49" s="191"/>
      <c r="G49" s="191"/>
      <c r="H49" s="191"/>
      <c r="I49" s="191"/>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582"/>
    </row>
    <row r="50" spans="1:33" ht="13.5" thickBot="1">
      <c r="A50" s="600"/>
      <c r="B50" s="291"/>
      <c r="C50" s="291"/>
      <c r="D50" s="291"/>
      <c r="E50" s="291"/>
      <c r="F50" s="291"/>
      <c r="G50" s="291"/>
      <c r="H50" s="291"/>
      <c r="I50" s="291"/>
      <c r="J50" s="291"/>
      <c r="K50" s="291"/>
      <c r="L50" s="291"/>
      <c r="M50" s="291"/>
      <c r="N50" s="291"/>
      <c r="O50" s="291"/>
      <c r="P50" s="291"/>
      <c r="Q50" s="291"/>
      <c r="R50" s="291"/>
      <c r="S50" s="291"/>
      <c r="T50" s="291"/>
      <c r="U50" s="291"/>
      <c r="V50" s="291"/>
      <c r="W50" s="291"/>
      <c r="X50" s="291"/>
      <c r="Y50" s="291"/>
      <c r="Z50" s="291"/>
      <c r="AA50" s="291"/>
      <c r="AB50" s="291"/>
      <c r="AC50" s="291"/>
      <c r="AD50" s="291"/>
      <c r="AE50" s="291"/>
      <c r="AF50" s="291"/>
      <c r="AG50" s="601"/>
    </row>
  </sheetData>
  <mergeCells count="1">
    <mergeCell ref="A1:AG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 /></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 /></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D3F053CB3961D418984025D4A7423C7" ma:contentTypeVersion="12" ma:contentTypeDescription="Create a new document." ma:contentTypeScope="" ma:versionID="e021c5e8f605d6a0166df122e795a8ad">
  <xsd:schema xmlns:xsd="http://www.w3.org/2001/XMLSchema" xmlns:xs="http://www.w3.org/2001/XMLSchema" xmlns:p="http://schemas.microsoft.com/office/2006/metadata/properties" xmlns:ns2="820b0891-dc80-4451-aa25-e4c7069fbd6d" xmlns:ns3="da53983f-0d36-4a11-bd71-8e39df95d939" targetNamespace="http://schemas.microsoft.com/office/2006/metadata/properties" ma:root="true" ma:fieldsID="5f8d017949ce76146d58a912b6343e25" ns2:_="" ns3:_="">
    <xsd:import namespace="820b0891-dc80-4451-aa25-e4c7069fbd6d"/>
    <xsd:import namespace="da53983f-0d36-4a11-bd71-8e39df95d93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0b0891-dc80-4451-aa25-e4c7069fbd6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a53983f-0d36-4a11-bd71-8e39df95d93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A7AB7DA-69C6-4AA7-99F8-13017152ED62}">
  <ds:schemaRefs>
    <ds:schemaRef ds:uri="http://schemas.microsoft.com/office/2006/metadata/contentType"/>
    <ds:schemaRef ds:uri="http://schemas.microsoft.com/office/2006/metadata/properties/metaAttributes"/>
    <ds:schemaRef ds:uri="http://www.w3.org/2000/xmlns/"/>
    <ds:schemaRef ds:uri="http://www.w3.org/2001/XMLSchema"/>
    <ds:schemaRef ds:uri="820b0891-dc80-4451-aa25-e4c7069fbd6d"/>
    <ds:schemaRef ds:uri="da53983f-0d36-4a11-bd71-8e39df95d939"/>
  </ds:schemaRefs>
</ds:datastoreItem>
</file>

<file path=customXml/itemProps2.xml><?xml version="1.0" encoding="utf-8"?>
<ds:datastoreItem xmlns:ds="http://schemas.openxmlformats.org/officeDocument/2006/customXml" ds:itemID="{E015C1AC-9203-4C81-B8C1-262B07A952CA}">
  <ds:schemaRefs>
    <ds:schemaRef ds:uri="http://schemas.microsoft.com/sharepoint/v3/contenttype/forms"/>
  </ds:schemaRefs>
</ds:datastoreItem>
</file>

<file path=customXml/itemProps3.xml><?xml version="1.0" encoding="utf-8"?>
<ds:datastoreItem xmlns:ds="http://schemas.openxmlformats.org/officeDocument/2006/customXml" ds:itemID="{4E3BE934-CB43-4215-B946-4DA243C57448}">
  <ds:schemaRefs>
    <ds:schemaRef ds:uri="http://schemas.microsoft.com/office/2006/metadata/properties"/>
    <ds:schemaRef ds:uri="http://www.w3.org/2000/xmlns/"/>
  </ds:schemaRefs>
</ds:datastoreItem>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6" baseType="variant">
      <vt:variant>
        <vt:lpstr>Worksheets</vt:lpstr>
      </vt:variant>
      <vt:variant>
        <vt:i4>56</vt:i4>
      </vt:variant>
      <vt:variant>
        <vt:lpstr>Charts</vt:lpstr>
      </vt:variant>
      <vt:variant>
        <vt:i4>1</vt:i4>
      </vt:variant>
      <vt:variant>
        <vt:lpstr>Named Ranges</vt:lpstr>
      </vt:variant>
      <vt:variant>
        <vt:i4>29</vt:i4>
      </vt:variant>
    </vt:vector>
  </HeadingPairs>
  <TitlesOfParts>
    <vt:vector size="86" baseType="lpstr">
      <vt:lpstr>Instructions</vt:lpstr>
      <vt:lpstr>Cover Page</vt:lpstr>
      <vt:lpstr>ERP</vt:lpstr>
      <vt:lpstr>NOS - PRESET</vt:lpstr>
      <vt:lpstr>NOS - Mainhole</vt:lpstr>
      <vt:lpstr>Land Survey Check</vt:lpstr>
      <vt:lpstr>DATA SHEET</vt:lpstr>
      <vt:lpstr>FINAL DDR SUMMARY</vt:lpstr>
      <vt:lpstr>Day (0)</vt:lpstr>
      <vt:lpstr>Day (1)</vt:lpstr>
      <vt:lpstr>Day (2)</vt:lpstr>
      <vt:lpstr>Day (3)</vt:lpstr>
      <vt:lpstr>Day (4)</vt:lpstr>
      <vt:lpstr>Day (5)</vt:lpstr>
      <vt:lpstr>Day (6)</vt:lpstr>
      <vt:lpstr>Day (7)</vt:lpstr>
      <vt:lpstr>Day (8)</vt:lpstr>
      <vt:lpstr>Day (9)</vt:lpstr>
      <vt:lpstr>Day (10)</vt:lpstr>
      <vt:lpstr>Day (11)</vt:lpstr>
      <vt:lpstr>Day (12)</vt:lpstr>
      <vt:lpstr>Day (13)</vt:lpstr>
      <vt:lpstr>Day (14)</vt:lpstr>
      <vt:lpstr>Day (15)</vt:lpstr>
      <vt:lpstr>Day (16)</vt:lpstr>
      <vt:lpstr>Day (17)</vt:lpstr>
      <vt:lpstr>Cost Week 1</vt:lpstr>
      <vt:lpstr>Summary</vt:lpstr>
      <vt:lpstr>Rentals</vt:lpstr>
      <vt:lpstr>Costs Balance Forward</vt:lpstr>
      <vt:lpstr>Mud List</vt:lpstr>
      <vt:lpstr>Field Ticket Summary</vt:lpstr>
      <vt:lpstr>MATERIAL TRACKING</vt:lpstr>
      <vt:lpstr>Surf. Csg Tally</vt:lpstr>
      <vt:lpstr>Int. Csg Tally</vt:lpstr>
      <vt:lpstr>Prod Liner Offload Tally</vt:lpstr>
      <vt:lpstr>Tieback Offload Tally</vt:lpstr>
      <vt:lpstr>Prod. Csg Tally</vt:lpstr>
      <vt:lpstr>Tie Back Tally</vt:lpstr>
      <vt:lpstr>MT Frac Port - Recieved</vt:lpstr>
      <vt:lpstr>Material Transfer (2)</vt:lpstr>
      <vt:lpstr>Material Transfer (3)</vt:lpstr>
      <vt:lpstr>Received (1)</vt:lpstr>
      <vt:lpstr>Received (2)</vt:lpstr>
      <vt:lpstr>Received (3)</vt:lpstr>
      <vt:lpstr>MACP (Surface) </vt:lpstr>
      <vt:lpstr>MACP  (Int)</vt:lpstr>
      <vt:lpstr>Sheet2</vt:lpstr>
      <vt:lpstr>Sheet3</vt:lpstr>
      <vt:lpstr>Sheet5</vt:lpstr>
      <vt:lpstr>Sheet4</vt:lpstr>
      <vt:lpstr>Abandonment</vt:lpstr>
      <vt:lpstr>Field Csg Tally Example</vt:lpstr>
      <vt:lpstr>DepthCost vs Days (Data) </vt:lpstr>
      <vt:lpstr>MT Repaired Casing</vt:lpstr>
      <vt:lpstr>Sheet1</vt:lpstr>
      <vt:lpstr>DepthCost vs Days (Graph)</vt:lpstr>
      <vt:lpstr>DATA SHEET!Print_Area</vt:lpstr>
      <vt:lpstr>Day (0)!Print_Area</vt:lpstr>
      <vt:lpstr>Day (1)!Print_Area</vt:lpstr>
      <vt:lpstr>Day (10)!Print_Area</vt:lpstr>
      <vt:lpstr>Day (11)!Print_Area</vt:lpstr>
      <vt:lpstr>Day (12)!Print_Area</vt:lpstr>
      <vt:lpstr>Day (13)!Print_Area</vt:lpstr>
      <vt:lpstr>Day (14)!Print_Area</vt:lpstr>
      <vt:lpstr>Day (15)!Print_Area</vt:lpstr>
      <vt:lpstr>Day (16)!Print_Area</vt:lpstr>
      <vt:lpstr>Day (17)!Print_Area</vt:lpstr>
      <vt:lpstr>Day (2)!Print_Area</vt:lpstr>
      <vt:lpstr>Day (3)!Print_Area</vt:lpstr>
      <vt:lpstr>Day (4)!Print_Area</vt:lpstr>
      <vt:lpstr>Day (5)!Print_Area</vt:lpstr>
      <vt:lpstr>Day (6)!Print_Area</vt:lpstr>
      <vt:lpstr>Day (7)!Print_Area</vt:lpstr>
      <vt:lpstr>Day (8)!Print_Area</vt:lpstr>
      <vt:lpstr>Day (9)!Print_Area</vt:lpstr>
      <vt:lpstr>ERP!Print_Area</vt:lpstr>
      <vt:lpstr>MATERIAL TRACKING!Print_Area</vt:lpstr>
      <vt:lpstr>Mud List!Print_Area</vt:lpstr>
      <vt:lpstr>NOS - Mainhole!Print_Area</vt:lpstr>
      <vt:lpstr>NOS - PRESET!Print_Area</vt:lpstr>
      <vt:lpstr>Prod Liner Offload Tally!Print_Area</vt:lpstr>
      <vt:lpstr>Prod. Csg Tally!Print_Area</vt:lpstr>
      <vt:lpstr>Rentals!Print_Area</vt:lpstr>
      <vt:lpstr>Surf. Csg Tally!Print_Area</vt:lpstr>
      <vt:lpstr>Tieback Offload Tally!Print_Area</vt:lpstr>
    </vt:vector>
  </TitlesOfParts>
  <Company>CBW Resource Consultants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CBW Drilling Template</dc:title>
  <dc:subject>Drilling Forms</dc:subject>
  <dc:creator>Ken Kindjerski</dc:creator>
  <cp:lastModifiedBy>K Entze</cp:lastModifiedBy>
  <cp:lastPrinted>2024-09-23T16:33:07Z</cp:lastPrinted>
  <dcterms:created xsi:type="dcterms:W3CDTF">1997-07-24T07:25:35Z</dcterms:created>
  <dcterms:modified xsi:type="dcterms:W3CDTF">2024-09-23T20:28:48Z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0x0101008D3F053CB3961D418984025D4A7423C7</vt:lpwstr>
  </property>
  <property fmtid="{D5CDD505-2E9C-101B-9397-08002B2CF9AE}" pid="3" name="Order">
    <vt:r8>15805600</vt:r8>
  </property>
</Properties>
</file>