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o shield v1. " sheetId="1" r:id="rId1"/>
  </sheets>
  <definedNames>
    <definedName name="arrow_part_data">'uno shield v1. '!$H$5:$L$63</definedName>
    <definedName name="BoardQty">'uno shield v1. '!$G$1</definedName>
    <definedName name="digikey_part_data">'uno shield v1. '!$M$5:$Q$63</definedName>
    <definedName name="farnell_part_data">'uno shield v1. '!$R$5:$V$63</definedName>
    <definedName name="global_part_data">'uno shield v1. '!$A$5:$G$63</definedName>
    <definedName name="lcsc_part_data">'uno shield v1. '!$W$5:$AA$63</definedName>
    <definedName name="mouser_part_data">'uno shield v1. '!$AB$5:$AF$63</definedName>
    <definedName name="newark_part_data">'uno shield v1. '!$AG$5:$AK$63</definedName>
    <definedName name="PURCHASE_DESCRIPTION">'uno shield v1. '!$G$66</definedName>
    <definedName name="rs_part_data">'uno shield v1. '!$AL$5:$AP$63</definedName>
    <definedName name="tme_part_data">'uno shield v1. '!$AQ$5:$AU$63</definedName>
    <definedName name="TotalCost">'uno shield v1. '!$G$3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F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P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U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N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O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S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W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Y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Z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F65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6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N6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S6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6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C6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H6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6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R6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66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X66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<sst xmlns="http://schemas.openxmlformats.org/spreadsheetml/2006/main" count="259" uniqueCount="193">
  <si>
    <t>Global Part Info</t>
  </si>
  <si>
    <t>Manf#</t>
  </si>
  <si>
    <t>Ext$</t>
  </si>
  <si>
    <t>Unit$</t>
  </si>
  <si>
    <t>Footprint</t>
  </si>
  <si>
    <t>Refs</t>
  </si>
  <si>
    <t>Qty</t>
  </si>
  <si>
    <t>Value</t>
  </si>
  <si>
    <t>C1</t>
  </si>
  <si>
    <t>https://static6.arrow.com/aropdfconversion/49ec807b959b60718e041765739a26df3c5be107/cl10c391jb8nnnd-19.pdf</t>
  </si>
  <si>
    <t>C_0603_1608Metric_Pad1.05x0.95mm_HandSolder</t>
  </si>
  <si>
    <t>390 pF</t>
  </si>
  <si>
    <t>C2</t>
  </si>
  <si>
    <t>https://static6.arrow.com/aropdfconversion/e8d848dc912b3e5d98046e6e34ee002631d712c/y5v.pdf</t>
  </si>
  <si>
    <t>.22 µF</t>
  </si>
  <si>
    <t>C3,C5</t>
  </si>
  <si>
    <t>10 µF</t>
  </si>
  <si>
    <t>C4,C11</t>
  </si>
  <si>
    <t>0.1 µF</t>
  </si>
  <si>
    <t>C7</t>
  </si>
  <si>
    <t>https://static6.arrow.com/aropdfconversion/1f443eab4acf01f089a96c9291c2d9208a40ac8/nmchc.pdf</t>
  </si>
  <si>
    <t>1uF</t>
  </si>
  <si>
    <t>C8</t>
  </si>
  <si>
    <t>10-51 pF</t>
  </si>
  <si>
    <t>C9,C10</t>
  </si>
  <si>
    <t>.022 µF</t>
  </si>
  <si>
    <t>D1</t>
  </si>
  <si>
    <t>LED_Rectangular_W5.0mm_H2.0mm</t>
  </si>
  <si>
    <t>Red: Electrodes shorted</t>
  </si>
  <si>
    <t>D2</t>
  </si>
  <si>
    <t>LED_Rectangular_W5.0mm_H2.0mm_yellow</t>
  </si>
  <si>
    <t>Yellow: Inadequate electrode conductance</t>
  </si>
  <si>
    <t>D3</t>
  </si>
  <si>
    <t>LED_Rectangular_W5.0mm_H2.0mm_green</t>
  </si>
  <si>
    <t>Green: Proper electrode conductance</t>
  </si>
  <si>
    <t>ICSP1</t>
  </si>
  <si>
    <t>PinSocket_2x03_P2.54mm_Vertical</t>
  </si>
  <si>
    <t>ICSP Socket</t>
  </si>
  <si>
    <t>J19,J32</t>
  </si>
  <si>
    <t>Conn_01x01_Male</t>
  </si>
  <si>
    <t>J5</t>
  </si>
  <si>
    <t>Jack_3.5mm_CUI_SJ1-3534NS_Horizontal_CircularHoles</t>
  </si>
  <si>
    <t>Conn_3.5mm</t>
  </si>
  <si>
    <t>J6</t>
  </si>
  <si>
    <t>PinSocket_1x09_P2.54mm_Vertical</t>
  </si>
  <si>
    <t>Conn_01x09_Female</t>
  </si>
  <si>
    <t>J1-J4</t>
  </si>
  <si>
    <t>TestPoint_Keystone_5010-5014_Multipurpose</t>
  </si>
  <si>
    <t>CONN_01X01</t>
  </si>
  <si>
    <t>J6_A7</t>
  </si>
  <si>
    <t>PinSocket_1x02_P2.54mm_Vertical</t>
  </si>
  <si>
    <t>Conn_01x02_Male</t>
  </si>
  <si>
    <t>J7-J18,J20-J25</t>
  </si>
  <si>
    <t>Hole_0.9mm</t>
  </si>
  <si>
    <t>J7_A7</t>
  </si>
  <si>
    <t>Conn_01x02_Female</t>
  </si>
  <si>
    <t>JP1</t>
  </si>
  <si>
    <t>SolderJumper-3_P1.3mm_Bridged12_RoundedPad1.0x1.5mm_NumberLabels</t>
  </si>
  <si>
    <t>C1_leak_mitigator</t>
  </si>
  <si>
    <t>JP12</t>
  </si>
  <si>
    <t>SolderJumper-2_P1.3mm_Open_RoundedPad1.0x1.5mm</t>
  </si>
  <si>
    <t>SolderJumper_2_Open</t>
  </si>
  <si>
    <t>JP2</t>
  </si>
  <si>
    <t>C2_bias_reducer</t>
  </si>
  <si>
    <t>JP3</t>
  </si>
  <si>
    <t>SolderJumper-2_P1.3mm_Bridged2Bar_Pad1.0x1.5mm</t>
  </si>
  <si>
    <t>Cut_JP3_if_installing_HX711_option</t>
  </si>
  <si>
    <t>JP4</t>
  </si>
  <si>
    <t>PinHeader_1x02_P2.54mm_Vertical</t>
  </si>
  <si>
    <t>HC-05_EN/KEY</t>
  </si>
  <si>
    <t>JP5</t>
  </si>
  <si>
    <t>HC-05_KEY/STATE_LED</t>
  </si>
  <si>
    <t>JP6</t>
  </si>
  <si>
    <t>SolderJumper-2_P1.3mm_Open_Pad1.0x1.5mm</t>
  </si>
  <si>
    <t>Bridge in 3Vdc</t>
  </si>
  <si>
    <t>JP7</t>
  </si>
  <si>
    <t>SolderJumper-3_P1.3mm_Bridged12_Pad1.0x1.5mm</t>
  </si>
  <si>
    <t>SolderJumper_3_Bridged12</t>
  </si>
  <si>
    <t>JP8-JP11</t>
  </si>
  <si>
    <t>SolderJumper-3_P1.3mm_Bridged12_Pad1.0x1.5mm_NumberLabels</t>
  </si>
  <si>
    <t>P2</t>
  </si>
  <si>
    <t>PinHeader_1x09_P2.54mm_Vertical</t>
  </si>
  <si>
    <t>Power</t>
  </si>
  <si>
    <t>P3</t>
  </si>
  <si>
    <t>PinHeader_1x06_P2.54mm_Vertical</t>
  </si>
  <si>
    <t>Analog</t>
  </si>
  <si>
    <t>P4</t>
  </si>
  <si>
    <t>PinHeader_1x10_P2.54mm_Vertical</t>
  </si>
  <si>
    <t>Digital</t>
  </si>
  <si>
    <t>P5</t>
  </si>
  <si>
    <t>PinHeader_1x08_P2.54mm_Vertical</t>
  </si>
  <si>
    <t>Q1,Q2</t>
  </si>
  <si>
    <t>https://www.onsemi.com/pub/Collateral/MMBF5462-D.pdf</t>
  </si>
  <si>
    <t>SOT-23_Handsoldering</t>
  </si>
  <si>
    <t>MMBF5460 (2N5460)</t>
  </si>
  <si>
    <t>Q3-Q7</t>
  </si>
  <si>
    <t>DMN601K-7</t>
  </si>
  <si>
    <t>R1,R2</t>
  </si>
  <si>
    <t>https://static6.arrow.com/aropdfconversion/92767ba402f81f7b2b89a2bb7df37eaf75b9d9b4/sei-rmcf_rmcp.pdf</t>
  </si>
  <si>
    <t>R_0603_1608Metric</t>
  </si>
  <si>
    <t>100 Ω</t>
  </si>
  <si>
    <t>R10,R12,R13</t>
  </si>
  <si>
    <t>1 MΩ</t>
  </si>
  <si>
    <t>R11,R14</t>
  </si>
  <si>
    <t>470 Ω</t>
  </si>
  <si>
    <t>R15,R17</t>
  </si>
  <si>
    <t>https://static6.arrow.com/aropdfconversion/669b41e07e7b791c3fd809a54c1187fadb989b67/697940354256393ntr.pdf</t>
  </si>
  <si>
    <t>14.7 KΩ  0.1% 0.063W ±25ppm/°C (NTR06B1472CTRF)</t>
  </si>
  <si>
    <t>R16,R18</t>
  </si>
  <si>
    <t>https://static6.arrow.com/aropdfconversion/a97c085df217e1ed86a021becbd4caec4d5559d7/817849869510639817842178598239eng_ds_1773200_g.pdf</t>
  </si>
  <si>
    <t>390 KΩ 0.1% 0.063W ±25ppm/°C (CPF0603B390KE1)</t>
  </si>
  <si>
    <t>R19</t>
  </si>
  <si>
    <t>R_0805_2012Metric_Pad1.15x1.40mm_HandSolder</t>
  </si>
  <si>
    <t>Optional_Rf</t>
  </si>
  <si>
    <t>R3</t>
  </si>
  <si>
    <t>3.9 KΩ</t>
  </si>
  <si>
    <t>R4</t>
  </si>
  <si>
    <t>https://static6.arrow.com/aropdfconversion/3cece72dd289ffbadc164fbcd05f638dd7240f7b/rc_datasheet_150330.pdf.pdf</t>
  </si>
  <si>
    <t>21 KΩ</t>
  </si>
  <si>
    <t>R5,R9</t>
  </si>
  <si>
    <t>10 KΩ</t>
  </si>
  <si>
    <t>R6</t>
  </si>
  <si>
    <t>44.2 KΩ 0.1% 0.1W(1/10W) ±10ppm/°C (1676343-2)</t>
  </si>
  <si>
    <t>R7</t>
  </si>
  <si>
    <t>22.6 KΩ 0.1% 0.125W(1/8W) ±10ppm/°C (ERA6ARB2262V)</t>
  </si>
  <si>
    <t>R8</t>
  </si>
  <si>
    <t>15 KΩ</t>
  </si>
  <si>
    <t>SHLD1,SHLD2</t>
  </si>
  <si>
    <t>https://www.masach.com/rf-shield-ms263-20-emi-shielded-can.html</t>
  </si>
  <si>
    <t>Masach_Tech_MS26320_26x19.50mm</t>
  </si>
  <si>
    <t>MS263-20C (cover only of MS263-20)</t>
  </si>
  <si>
    <t>SHLD3</t>
  </si>
  <si>
    <t>Masach_Tech_MS54410_54x23.90mm</t>
  </si>
  <si>
    <t>MS544-10C (cover only of MS544-10)</t>
  </si>
  <si>
    <t>U1</t>
  </si>
  <si>
    <t>http://ww1.microchip.com/downloads/en/DeviceDoc/20001826D.pdf</t>
  </si>
  <si>
    <t>SOT-23</t>
  </si>
  <si>
    <t>3V LDO</t>
  </si>
  <si>
    <t>U2,U35</t>
  </si>
  <si>
    <t>http://www.ti.com/document-viewer/OPA2388/datasheet</t>
  </si>
  <si>
    <t>VSSOP-8_3.0x3.0mm_P0.65mm</t>
  </si>
  <si>
    <t>OPA2388IDGKR</t>
  </si>
  <si>
    <t>U3</t>
  </si>
  <si>
    <t>https://www.analog.com/media/en/technical-documentation/data-sheets/ADL5315.pdf</t>
  </si>
  <si>
    <t>ADL5315ACPZ-R7</t>
  </si>
  <si>
    <t>U4</t>
  </si>
  <si>
    <t>www.ti.com/lit/ds/symlink/ref200.pdf</t>
  </si>
  <si>
    <t>SOIC-8_3.9x4.9mm_P1.27mm</t>
  </si>
  <si>
    <t>REF200AU</t>
  </si>
  <si>
    <t>U40,U41</t>
  </si>
  <si>
    <t>http://www.ti.com/lit/ds/symlink/lm134.pdf</t>
  </si>
  <si>
    <t>TO-92_Spread_for_LM334Z</t>
  </si>
  <si>
    <t>LM334Z-LFT1</t>
  </si>
  <si>
    <t>U5,U6</t>
  </si>
  <si>
    <t>LM334M</t>
  </si>
  <si>
    <t>U7</t>
  </si>
  <si>
    <t>http://ww1.microchip.com/downloads/en/DeviceDoc/22059b.pdf</t>
  </si>
  <si>
    <t>MSOP-10_3x3mm_P0.5mm</t>
  </si>
  <si>
    <t>MCP4262-503E/UN</t>
  </si>
  <si>
    <t>U8-U34</t>
  </si>
  <si>
    <t>Microchip</t>
  </si>
  <si>
    <t>MCP4262-502E/UN</t>
  </si>
  <si>
    <t>VR1,VR2</t>
  </si>
  <si>
    <t>https://www.bourns.com/docs/Product-Datasheets/PTV09.pdf</t>
  </si>
  <si>
    <t>Potentiometer_Bourns_PTV09A-2_Single_Horizontal</t>
  </si>
  <si>
    <t>50 KΩ</t>
  </si>
  <si>
    <t>VR3,VR4</t>
  </si>
  <si>
    <t>Potentiometer_Bourns_PTV09A-1_Single_Vertical</t>
  </si>
  <si>
    <t>20 KΩ</t>
  </si>
  <si>
    <t>Total Purchase:</t>
  </si>
  <si>
    <t>Purchase description:</t>
  </si>
  <si>
    <t>Prj:</t>
  </si>
  <si>
    <t>uno shield v1.xml</t>
  </si>
  <si>
    <t>Co.:</t>
  </si>
  <si>
    <t>Prj date:</t>
  </si>
  <si>
    <t>Sun 10 May 2020 01:07:30 AM CDT</t>
  </si>
  <si>
    <t>Board Qty:</t>
  </si>
  <si>
    <t>Total Cost:</t>
  </si>
  <si>
    <t>Unit Cost:</t>
  </si>
  <si>
    <t>$ date:</t>
  </si>
  <si>
    <t>2020-05-10 01:07:52</t>
  </si>
  <si>
    <t>Arrow</t>
  </si>
  <si>
    <t>Avail</t>
  </si>
  <si>
    <t>Purch</t>
  </si>
  <si>
    <t>Cat#</t>
  </si>
  <si>
    <t>Digi-Key</t>
  </si>
  <si>
    <t>Farnell</t>
  </si>
  <si>
    <t>LCSC</t>
  </si>
  <si>
    <t>Mouser</t>
  </si>
  <si>
    <t>Newark</t>
  </si>
  <si>
    <t>RS Components</t>
  </si>
  <si>
    <t>TME</t>
  </si>
  <si>
    <t>KiCost\N{REGISTERED SIGN} v.1.1.4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</si>
</sst>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6.arrow.com/aropdfconversion/49ec807b959b60718e041765739a26df3c5be107/cl10c391jb8nnnd-19.pdf" TargetMode="External"/><Relationship Id="rId2" Type="http://schemas.openxmlformats.org/officeDocument/2006/relationships/hyperlink" Target="https://static6.arrow.com/aropdfconversion/e8d848dc912b3e5d98046e6e34ee002631d712c/y5v.pdf" TargetMode="External"/><Relationship Id="rId3" Type="http://schemas.openxmlformats.org/officeDocument/2006/relationships/hyperlink" Target="https://static6.arrow.com/aropdfconversion/1f443eab4acf01f089a96c9291c2d9208a40ac8/nmchc.pdf" TargetMode="External"/><Relationship Id="rId4" Type="http://schemas.openxmlformats.org/officeDocument/2006/relationships/hyperlink" Target="https://www.onsemi.com/pub/Collateral/MMBF5462-D.pdf" TargetMode="External"/><Relationship Id="rId5" Type="http://schemas.openxmlformats.org/officeDocument/2006/relationships/hyperlink" Target="https://static6.arrow.com/aropdfconversion/92767ba402f81f7b2b89a2bb7df37eaf75b9d9b4/sei-rmcf_rmcp.pdf" TargetMode="External"/><Relationship Id="rId6" Type="http://schemas.openxmlformats.org/officeDocument/2006/relationships/hyperlink" Target="https://static6.arrow.com/aropdfconversion/669b41e07e7b791c3fd809a54c1187fadb989b67/697940354256393ntr.pdf" TargetMode="External"/><Relationship Id="rId7" Type="http://schemas.openxmlformats.org/officeDocument/2006/relationships/hyperlink" Target="https://static6.arrow.com/aropdfconversion/a97c085df217e1ed86a021becbd4caec4d5559d7/817849869510639817842178598239eng_ds_1773200_g.pdf" TargetMode="External"/><Relationship Id="rId8" Type="http://schemas.openxmlformats.org/officeDocument/2006/relationships/hyperlink" Target="https://static6.arrow.com/aropdfconversion/3cece72dd289ffbadc164fbcd05f638dd7240f7b/rc_datasheet_150330.pdf.pdf" TargetMode="External"/><Relationship Id="rId9" Type="http://schemas.openxmlformats.org/officeDocument/2006/relationships/hyperlink" Target="https://www.masach.com/rf-shield-ms263-20-emi-shielded-can.html" TargetMode="External"/><Relationship Id="rId10" Type="http://schemas.openxmlformats.org/officeDocument/2006/relationships/hyperlink" Target="https://www.masach.com/rf-shield-ms263-20-emi-shielded-can.html" TargetMode="External"/><Relationship Id="rId11" Type="http://schemas.openxmlformats.org/officeDocument/2006/relationships/hyperlink" Target="http://ww1.microchip.com/downloads/en/DeviceDoc/20001826D.pdf" TargetMode="External"/><Relationship Id="rId12" Type="http://schemas.openxmlformats.org/officeDocument/2006/relationships/hyperlink" Target="http://www.ti.com/document-viewer/OPA2388/datasheet" TargetMode="External"/><Relationship Id="rId13" Type="http://schemas.openxmlformats.org/officeDocument/2006/relationships/hyperlink" Target="https://www.analog.com/media/en/technical-documentation/data-sheets/ADL5315.pdf" TargetMode="External"/><Relationship Id="rId14" Type="http://schemas.openxmlformats.org/officeDocument/2006/relationships/hyperlink" Target="www.ti.com/lit/ds/symlink/ref200.pdf" TargetMode="External"/><Relationship Id="rId15" Type="http://schemas.openxmlformats.org/officeDocument/2006/relationships/hyperlink" Target="http://www.ti.com/lit/ds/symlink/lm134.pdf" TargetMode="External"/><Relationship Id="rId16" Type="http://schemas.openxmlformats.org/officeDocument/2006/relationships/hyperlink" Target="http://www.ti.com/lit/ds/symlink/lm134.pdf" TargetMode="External"/><Relationship Id="rId17" Type="http://schemas.openxmlformats.org/officeDocument/2006/relationships/hyperlink" Target="http://ww1.microchip.com/downloads/en/DeviceDoc/22059b.pdf" TargetMode="External"/><Relationship Id="rId18" Type="http://schemas.openxmlformats.org/officeDocument/2006/relationships/hyperlink" Target="https://www.bourns.com/docs/Product-Datasheets/PTV09.pdf" TargetMode="External"/><Relationship Id="rId19" Type="http://schemas.openxmlformats.org/officeDocument/2006/relationships/hyperlink" Target="https://www.bourns.com/docs/Product-Datasheets/PTV09.pdf" TargetMode="External"/><Relationship Id="rId20" Type="http://schemas.openxmlformats.org/officeDocument/2006/relationships/vmlDrawing" Target="../drawings/vmlDrawing1.vml"/><Relationship Id="rId2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23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1"/>
    <col min="5" max="5" width="9.140625" outlineLevel="1"/>
    <col min="6" max="6" width="9.140625"/>
    <col min="7" max="7" width="15.7109375" customWidth="1"/>
    <col min="8" max="8" width="9.140625" outlineLevel="1"/>
    <col min="9" max="9" width="9.140625" outlineLevel="2"/>
    <col min="10" max="10" width="9.140625" outlineLevel="2"/>
    <col min="11" max="11" width="15.7109375" customWidth="1"/>
    <col min="12" max="12" width="15.7109375" customWidth="1" outlineLevel="2"/>
    <col min="13" max="13" width="9.140625" outlineLevel="1"/>
    <col min="14" max="14" width="9.140625" outlineLevel="2"/>
    <col min="15" max="15" width="9.140625" outlineLevel="2"/>
    <col min="16" max="16" width="15.7109375" customWidth="1"/>
    <col min="17" max="17" width="15.7109375" customWidth="1" outlineLevel="2"/>
    <col min="18" max="18" width="9.140625" outlineLevel="1"/>
    <col min="19" max="19" width="9.140625" outlineLevel="2"/>
    <col min="20" max="20" width="9.140625" outlineLevel="2"/>
    <col min="21" max="21" width="15.7109375" customWidth="1"/>
    <col min="22" max="22" width="15.7109375" customWidth="1" outlineLevel="2"/>
    <col min="23" max="23" width="9.140625" outlineLevel="1"/>
    <col min="24" max="24" width="9.140625" outlineLevel="2"/>
    <col min="25" max="25" width="9.140625" outlineLevel="2"/>
    <col min="26" max="26" width="15.7109375" customWidth="1"/>
    <col min="27" max="27" width="15.7109375" customWidth="1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15.7109375" customWidth="1" outlineLevel="2"/>
    <col min="33" max="33" width="9.140625" outlineLevel="1"/>
    <col min="34" max="34" width="9.140625" outlineLevel="2"/>
    <col min="35" max="35" width="9.140625" outlineLevel="2"/>
    <col min="36" max="36" width="15.7109375" customWidth="1"/>
    <col min="37" max="37" width="15.7109375" customWidth="1" outlineLevel="2"/>
    <col min="38" max="38" width="9.140625" outlineLevel="1"/>
    <col min="39" max="39" width="9.140625" outlineLevel="2"/>
    <col min="40" max="40" width="9.140625" outlineLevel="2"/>
    <col min="41" max="41" width="15.7109375" customWidth="1"/>
    <col min="42" max="42" width="15.7109375" customWidth="1" outlineLevel="2"/>
    <col min="43" max="43" width="9.140625" outlineLevel="1"/>
    <col min="44" max="44" width="9.140625" outlineLevel="2"/>
    <col min="45" max="45" width="9.140625" outlineLevel="2"/>
    <col min="46" max="46" width="15.7109375" customWidth="1"/>
    <col min="47" max="47" width="15.7109375" customWidth="1" outlineLevel="2"/>
  </cols>
  <sheetData>
    <row r="1" spans="1:47">
      <c r="A1" s="1" t="s">
        <v>171</v>
      </c>
      <c r="B1" s="2" t="s">
        <v>172</v>
      </c>
      <c r="F1" s="3" t="s">
        <v>176</v>
      </c>
      <c r="G1" s="3">
        <v>100</v>
      </c>
    </row>
    <row r="2" spans="1:47">
      <c r="A2" s="1" t="s">
        <v>173</v>
      </c>
      <c r="B2" s="2"/>
      <c r="F2" s="1" t="s">
        <v>178</v>
      </c>
      <c r="G2" s="4">
        <f>TotalCost/BoardQty</f>
        <v>0</v>
      </c>
    </row>
    <row r="3" spans="1:47">
      <c r="A3" s="1" t="s">
        <v>174</v>
      </c>
      <c r="B3" s="2" t="s">
        <v>175</v>
      </c>
      <c r="F3" s="1" t="s">
        <v>177</v>
      </c>
      <c r="G3" s="5">
        <f>SUM(G7:G63)</f>
        <v>0</v>
      </c>
      <c r="K3" s="5">
        <f>SUM(K7:K63)</f>
        <v>0</v>
      </c>
      <c r="L3" s="6">
        <f>(COUNTA(K7:K63)&amp;" of "&amp;ROWS(K7:K63)&amp;" parts found"</f>
        <v>0</v>
      </c>
      <c r="P3" s="5">
        <f>SUM(P7:P63)</f>
        <v>0</v>
      </c>
      <c r="Q3" s="6">
        <f>(COUNTA(P7:P63)&amp;" of "&amp;ROWS(P7:P63)&amp;" parts found"</f>
        <v>0</v>
      </c>
      <c r="U3" s="5">
        <f>SUM(U7:U63)</f>
        <v>0</v>
      </c>
      <c r="V3" s="6">
        <f>(COUNTA(U7:U63)&amp;" of "&amp;ROWS(U7:U63)&amp;" parts found"</f>
        <v>0</v>
      </c>
      <c r="Z3" s="5">
        <f>SUM(Z7:Z63)</f>
        <v>0</v>
      </c>
      <c r="AA3" s="6">
        <f>(COUNTA(Z7:Z63)&amp;" of "&amp;ROWS(Z7:Z63)&amp;" parts found"</f>
        <v>0</v>
      </c>
      <c r="AE3" s="5">
        <f>SUM(AE7:AE63)</f>
        <v>0</v>
      </c>
      <c r="AF3" s="6">
        <f>(COUNTA(AE7:AE63)&amp;" of "&amp;ROWS(AE7:AE63)&amp;" parts found"</f>
        <v>0</v>
      </c>
      <c r="AJ3" s="5">
        <f>SUM(AJ7:AJ63)</f>
        <v>0</v>
      </c>
      <c r="AK3" s="6">
        <f>(COUNTA(AJ7:AJ63)&amp;" of "&amp;ROWS(AJ7:AJ63)&amp;" parts found"</f>
        <v>0</v>
      </c>
      <c r="AO3" s="5">
        <f>SUM(AO7:AO63)</f>
        <v>0</v>
      </c>
      <c r="AP3" s="6">
        <f>(COUNTA(AO7:AO63)&amp;" of "&amp;ROWS(AO7:AO63)&amp;" parts found"</f>
        <v>0</v>
      </c>
      <c r="AT3" s="5">
        <f>SUM(AT7:AT63)</f>
        <v>0</v>
      </c>
      <c r="AU3" s="6">
        <f>(COUNTA(AT7:AT63)&amp;" of "&amp;ROWS(AT7:AT63)&amp;" parts found"</f>
        <v>0</v>
      </c>
    </row>
    <row r="4" spans="1:47">
      <c r="A4" s="1" t="s">
        <v>179</v>
      </c>
      <c r="B4" s="2" t="s">
        <v>180</v>
      </c>
    </row>
    <row r="5" spans="1:47">
      <c r="A5" s="7" t="s">
        <v>0</v>
      </c>
      <c r="B5" s="7"/>
      <c r="C5" s="7"/>
      <c r="D5" s="7"/>
      <c r="E5" s="7"/>
      <c r="F5" s="7"/>
      <c r="G5" s="7"/>
      <c r="H5" s="8" t="s">
        <v>181</v>
      </c>
      <c r="I5" s="8"/>
      <c r="J5" s="8"/>
      <c r="K5" s="8"/>
      <c r="L5" s="8"/>
      <c r="M5" s="9" t="s">
        <v>185</v>
      </c>
      <c r="N5" s="9"/>
      <c r="O5" s="9"/>
      <c r="P5" s="9"/>
      <c r="Q5" s="9"/>
      <c r="R5" s="10" t="s">
        <v>186</v>
      </c>
      <c r="S5" s="10"/>
      <c r="T5" s="10"/>
      <c r="U5" s="10"/>
      <c r="V5" s="10"/>
      <c r="W5" s="11" t="s">
        <v>187</v>
      </c>
      <c r="X5" s="11"/>
      <c r="Y5" s="11"/>
      <c r="Z5" s="11"/>
      <c r="AA5" s="11"/>
      <c r="AB5" s="12" t="s">
        <v>188</v>
      </c>
      <c r="AC5" s="12"/>
      <c r="AD5" s="12"/>
      <c r="AE5" s="12"/>
      <c r="AF5" s="12"/>
      <c r="AG5" s="13" t="s">
        <v>189</v>
      </c>
      <c r="AH5" s="13"/>
      <c r="AI5" s="13"/>
      <c r="AJ5" s="13"/>
      <c r="AK5" s="13"/>
      <c r="AL5" s="14" t="s">
        <v>190</v>
      </c>
      <c r="AM5" s="14"/>
      <c r="AN5" s="14"/>
      <c r="AO5" s="14"/>
      <c r="AP5" s="14"/>
      <c r="AQ5" s="15" t="s">
        <v>191</v>
      </c>
      <c r="AR5" s="15"/>
      <c r="AS5" s="15"/>
      <c r="AT5" s="15"/>
      <c r="AU5" s="15"/>
    </row>
    <row r="6" spans="1:47">
      <c r="A6" s="16" t="s">
        <v>5</v>
      </c>
      <c r="B6" s="16" t="s">
        <v>7</v>
      </c>
      <c r="C6" s="16" t="s">
        <v>4</v>
      </c>
      <c r="D6" s="16" t="s">
        <v>1</v>
      </c>
      <c r="E6" s="16" t="s">
        <v>6</v>
      </c>
      <c r="F6" s="16" t="s">
        <v>3</v>
      </c>
      <c r="G6" s="16" t="s">
        <v>2</v>
      </c>
      <c r="H6" s="16" t="s">
        <v>182</v>
      </c>
      <c r="I6" s="16" t="s">
        <v>183</v>
      </c>
      <c r="J6" s="16" t="s">
        <v>3</v>
      </c>
      <c r="K6" s="16" t="s">
        <v>2</v>
      </c>
      <c r="L6" s="16" t="s">
        <v>184</v>
      </c>
      <c r="M6" s="16" t="s">
        <v>182</v>
      </c>
      <c r="N6" s="16" t="s">
        <v>183</v>
      </c>
      <c r="O6" s="16" t="s">
        <v>3</v>
      </c>
      <c r="P6" s="16" t="s">
        <v>2</v>
      </c>
      <c r="Q6" s="16" t="s">
        <v>184</v>
      </c>
      <c r="R6" s="16" t="s">
        <v>182</v>
      </c>
      <c r="S6" s="16" t="s">
        <v>183</v>
      </c>
      <c r="T6" s="16" t="s">
        <v>3</v>
      </c>
      <c r="U6" s="16" t="s">
        <v>2</v>
      </c>
      <c r="V6" s="16" t="s">
        <v>184</v>
      </c>
      <c r="W6" s="16" t="s">
        <v>182</v>
      </c>
      <c r="X6" s="16" t="s">
        <v>183</v>
      </c>
      <c r="Y6" s="16" t="s">
        <v>3</v>
      </c>
      <c r="Z6" s="16" t="s">
        <v>2</v>
      </c>
      <c r="AA6" s="16" t="s">
        <v>184</v>
      </c>
      <c r="AB6" s="16" t="s">
        <v>182</v>
      </c>
      <c r="AC6" s="16" t="s">
        <v>183</v>
      </c>
      <c r="AD6" s="16" t="s">
        <v>3</v>
      </c>
      <c r="AE6" s="16" t="s">
        <v>2</v>
      </c>
      <c r="AF6" s="16" t="s">
        <v>184</v>
      </c>
      <c r="AG6" s="16" t="s">
        <v>182</v>
      </c>
      <c r="AH6" s="16" t="s">
        <v>183</v>
      </c>
      <c r="AI6" s="16" t="s">
        <v>3</v>
      </c>
      <c r="AJ6" s="16" t="s">
        <v>2</v>
      </c>
      <c r="AK6" s="16" t="s">
        <v>184</v>
      </c>
      <c r="AL6" s="16" t="s">
        <v>182</v>
      </c>
      <c r="AM6" s="16" t="s">
        <v>183</v>
      </c>
      <c r="AN6" s="16" t="s">
        <v>3</v>
      </c>
      <c r="AO6" s="16" t="s">
        <v>2</v>
      </c>
      <c r="AP6" s="16" t="s">
        <v>184</v>
      </c>
      <c r="AQ6" s="16" t="s">
        <v>182</v>
      </c>
      <c r="AR6" s="16" t="s">
        <v>183</v>
      </c>
      <c r="AS6" s="16" t="s">
        <v>3</v>
      </c>
      <c r="AT6" s="16" t="s">
        <v>2</v>
      </c>
      <c r="AU6" s="16" t="s">
        <v>184</v>
      </c>
    </row>
    <row r="7" spans="1:47">
      <c r="A7" s="17" t="s">
        <v>8</v>
      </c>
      <c r="B7" s="17" t="s">
        <v>11</v>
      </c>
      <c r="C7" s="17" t="s">
        <v>10</v>
      </c>
      <c r="D7" s="17" t="s">
        <v>9</v>
      </c>
      <c r="E7" s="17">
        <f>BoardQty*1</f>
        <v>0</v>
      </c>
      <c r="F7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7" s="18">
        <f>iferror(E7*F7,"")</f>
        <v>0</v>
      </c>
    </row>
    <row r="8" spans="1:47">
      <c r="A8" s="17" t="s">
        <v>12</v>
      </c>
      <c r="B8" s="17" t="s">
        <v>14</v>
      </c>
      <c r="C8" s="17" t="s">
        <v>10</v>
      </c>
      <c r="D8" s="17" t="s">
        <v>13</v>
      </c>
      <c r="E8" s="17">
        <f>BoardQty*1</f>
        <v>0</v>
      </c>
      <c r="F8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8" s="18">
        <f>iferror(E8*F8,"")</f>
        <v>0</v>
      </c>
    </row>
    <row r="9" spans="1:47">
      <c r="A9" s="17" t="s">
        <v>15</v>
      </c>
      <c r="B9" s="17" t="s">
        <v>16</v>
      </c>
      <c r="C9" s="17" t="s">
        <v>10</v>
      </c>
      <c r="E9" s="17">
        <f>BoardQty*2</f>
        <v>0</v>
      </c>
      <c r="F9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9" s="18">
        <f>iferror(E9*F9,"")</f>
        <v>0</v>
      </c>
    </row>
    <row r="10" spans="1:47">
      <c r="A10" s="17" t="s">
        <v>17</v>
      </c>
      <c r="B10" s="17" t="s">
        <v>18</v>
      </c>
      <c r="C10" s="17" t="s">
        <v>10</v>
      </c>
      <c r="E10" s="17">
        <f>BoardQty*2</f>
        <v>0</v>
      </c>
      <c r="F10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10" s="18">
        <f>iferror(E10*F10,"")</f>
        <v>0</v>
      </c>
    </row>
    <row r="11" spans="1:47">
      <c r="A11" s="17" t="s">
        <v>19</v>
      </c>
      <c r="B11" s="17" t="s">
        <v>21</v>
      </c>
      <c r="C11" s="17" t="s">
        <v>10</v>
      </c>
      <c r="D11" s="17" t="s">
        <v>20</v>
      </c>
      <c r="E11" s="17">
        <f>BoardQty*1</f>
        <v>0</v>
      </c>
      <c r="F11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11" s="18">
        <f>iferror(E11*F11,"")</f>
        <v>0</v>
      </c>
    </row>
    <row r="12" spans="1:47">
      <c r="A12" s="17" t="s">
        <v>22</v>
      </c>
      <c r="B12" s="17" t="s">
        <v>23</v>
      </c>
      <c r="C12" s="17" t="s">
        <v>10</v>
      </c>
      <c r="E12" s="17">
        <f>BoardQty*1</f>
        <v>0</v>
      </c>
      <c r="F12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12" s="18">
        <f>iferror(E12*F12,"")</f>
        <v>0</v>
      </c>
    </row>
    <row r="13" spans="1:47">
      <c r="A13" s="17" t="s">
        <v>24</v>
      </c>
      <c r="B13" s="17" t="s">
        <v>25</v>
      </c>
      <c r="C13" s="17" t="s">
        <v>10</v>
      </c>
      <c r="E13" s="17">
        <f>BoardQty*2</f>
        <v>0</v>
      </c>
      <c r="F13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13" s="18">
        <f>iferror(E13*F13,"")</f>
        <v>0</v>
      </c>
    </row>
    <row r="14" spans="1:47">
      <c r="A14" s="17" t="s">
        <v>26</v>
      </c>
      <c r="B14" s="17" t="s">
        <v>28</v>
      </c>
      <c r="C14" s="17" t="s">
        <v>27</v>
      </c>
      <c r="E14" s="17">
        <f>BoardQty*1</f>
        <v>0</v>
      </c>
      <c r="F14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14" s="18">
        <f>iferror(E14*F14,"")</f>
        <v>0</v>
      </c>
    </row>
    <row r="15" spans="1:47">
      <c r="A15" s="17" t="s">
        <v>29</v>
      </c>
      <c r="B15" s="17" t="s">
        <v>31</v>
      </c>
      <c r="C15" s="17" t="s">
        <v>30</v>
      </c>
      <c r="E15" s="17">
        <f>BoardQty*1</f>
        <v>0</v>
      </c>
      <c r="F15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15" s="18">
        <f>iferror(E15*F15,"")</f>
        <v>0</v>
      </c>
    </row>
    <row r="16" spans="1:47">
      <c r="A16" s="17" t="s">
        <v>32</v>
      </c>
      <c r="B16" s="17" t="s">
        <v>34</v>
      </c>
      <c r="C16" s="17" t="s">
        <v>33</v>
      </c>
      <c r="E16" s="17">
        <f>BoardQty*1</f>
        <v>0</v>
      </c>
      <c r="F16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16" s="18">
        <f>iferror(E16*F16,"")</f>
        <v>0</v>
      </c>
    </row>
    <row r="17" spans="1:7">
      <c r="A17" s="17" t="s">
        <v>35</v>
      </c>
      <c r="B17" s="17" t="s">
        <v>37</v>
      </c>
      <c r="C17" s="17" t="s">
        <v>36</v>
      </c>
      <c r="E17" s="17">
        <f>BoardQty*1</f>
        <v>0</v>
      </c>
      <c r="F17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17" s="18">
        <f>iferror(E17*F17,"")</f>
        <v>0</v>
      </c>
    </row>
    <row r="18" spans="1:7">
      <c r="A18" s="17" t="s">
        <v>38</v>
      </c>
      <c r="B18" s="17" t="s">
        <v>39</v>
      </c>
      <c r="E18" s="17">
        <f>BoardQty*2</f>
        <v>0</v>
      </c>
      <c r="F18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18" s="18">
        <f>iferror(E18*F18,"")</f>
        <v>0</v>
      </c>
    </row>
    <row r="19" spans="1:7">
      <c r="A19" s="17" t="s">
        <v>40</v>
      </c>
      <c r="B19" s="17" t="s">
        <v>42</v>
      </c>
      <c r="C19" s="17" t="s">
        <v>41</v>
      </c>
      <c r="E19" s="17">
        <f>BoardQty*1</f>
        <v>0</v>
      </c>
      <c r="F19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19" s="18">
        <f>iferror(E19*F19,"")</f>
        <v>0</v>
      </c>
    </row>
    <row r="20" spans="1:7">
      <c r="A20" s="17" t="s">
        <v>43</v>
      </c>
      <c r="B20" s="17" t="s">
        <v>45</v>
      </c>
      <c r="C20" s="17" t="s">
        <v>44</v>
      </c>
      <c r="E20" s="17">
        <f>BoardQty*1</f>
        <v>0</v>
      </c>
      <c r="F20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20" s="18">
        <f>iferror(E20*F20,"")</f>
        <v>0</v>
      </c>
    </row>
    <row r="21" spans="1:7">
      <c r="A21" s="17" t="s">
        <v>46</v>
      </c>
      <c r="B21" s="17" t="s">
        <v>48</v>
      </c>
      <c r="C21" s="17" t="s">
        <v>47</v>
      </c>
      <c r="E21" s="17">
        <f>BoardQty*4</f>
        <v>0</v>
      </c>
      <c r="F21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21" s="18">
        <f>iferror(E21*F21,"")</f>
        <v>0</v>
      </c>
    </row>
    <row r="22" spans="1:7">
      <c r="A22" s="17" t="s">
        <v>49</v>
      </c>
      <c r="B22" s="17" t="s">
        <v>51</v>
      </c>
      <c r="C22" s="17" t="s">
        <v>50</v>
      </c>
      <c r="E22" s="17">
        <f>BoardQty*1</f>
        <v>0</v>
      </c>
      <c r="F22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22" s="18">
        <f>iferror(E22*F22,"")</f>
        <v>0</v>
      </c>
    </row>
    <row r="23" spans="1:7">
      <c r="A23" s="17" t="s">
        <v>52</v>
      </c>
      <c r="B23" s="17" t="s">
        <v>39</v>
      </c>
      <c r="C23" s="17" t="s">
        <v>53</v>
      </c>
      <c r="E23" s="17">
        <f>BoardQty*18</f>
        <v>0</v>
      </c>
      <c r="F23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23" s="18">
        <f>iferror(E23*F23,"")</f>
        <v>0</v>
      </c>
    </row>
    <row r="24" spans="1:7">
      <c r="A24" s="17" t="s">
        <v>54</v>
      </c>
      <c r="B24" s="17" t="s">
        <v>55</v>
      </c>
      <c r="C24" s="17" t="s">
        <v>50</v>
      </c>
      <c r="E24" s="17">
        <f>BoardQty*1</f>
        <v>0</v>
      </c>
      <c r="F24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24" s="18">
        <f>iferror(E24*F24,"")</f>
        <v>0</v>
      </c>
    </row>
    <row r="25" spans="1:7">
      <c r="A25" s="17" t="s">
        <v>56</v>
      </c>
      <c r="B25" s="17" t="s">
        <v>58</v>
      </c>
      <c r="C25" s="17" t="s">
        <v>57</v>
      </c>
      <c r="E25" s="17">
        <f>BoardQty*1</f>
        <v>0</v>
      </c>
      <c r="F25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25" s="18">
        <f>iferror(E25*F25,"")</f>
        <v>0</v>
      </c>
    </row>
    <row r="26" spans="1:7">
      <c r="A26" s="17" t="s">
        <v>59</v>
      </c>
      <c r="B26" s="17" t="s">
        <v>61</v>
      </c>
      <c r="C26" s="17" t="s">
        <v>60</v>
      </c>
      <c r="E26" s="17">
        <f>BoardQty*1</f>
        <v>0</v>
      </c>
      <c r="F26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26" s="18">
        <f>iferror(E26*F26,"")</f>
        <v>0</v>
      </c>
    </row>
    <row r="27" spans="1:7">
      <c r="A27" s="17" t="s">
        <v>62</v>
      </c>
      <c r="B27" s="17" t="s">
        <v>63</v>
      </c>
      <c r="C27" s="17" t="s">
        <v>57</v>
      </c>
      <c r="E27" s="17">
        <f>BoardQty*1</f>
        <v>0</v>
      </c>
      <c r="F27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27" s="18">
        <f>iferror(E27*F27,"")</f>
        <v>0</v>
      </c>
    </row>
    <row r="28" spans="1:7">
      <c r="A28" s="17" t="s">
        <v>64</v>
      </c>
      <c r="B28" s="17" t="s">
        <v>66</v>
      </c>
      <c r="C28" s="17" t="s">
        <v>65</v>
      </c>
      <c r="E28" s="17">
        <f>BoardQty*1</f>
        <v>0</v>
      </c>
      <c r="F28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28" s="18">
        <f>iferror(E28*F28,"")</f>
        <v>0</v>
      </c>
    </row>
    <row r="29" spans="1:7">
      <c r="A29" s="17" t="s">
        <v>67</v>
      </c>
      <c r="B29" s="17" t="s">
        <v>69</v>
      </c>
      <c r="C29" s="17" t="s">
        <v>68</v>
      </c>
      <c r="E29" s="17">
        <f>BoardQty*1</f>
        <v>0</v>
      </c>
      <c r="F29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29" s="18">
        <f>iferror(E29*F29,"")</f>
        <v>0</v>
      </c>
    </row>
    <row r="30" spans="1:7">
      <c r="A30" s="17" t="s">
        <v>70</v>
      </c>
      <c r="B30" s="17" t="s">
        <v>71</v>
      </c>
      <c r="C30" s="17" t="s">
        <v>68</v>
      </c>
      <c r="E30" s="17">
        <f>BoardQty*1</f>
        <v>0</v>
      </c>
      <c r="F30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30" s="18">
        <f>iferror(E30*F30,"")</f>
        <v>0</v>
      </c>
    </row>
    <row r="31" spans="1:7">
      <c r="A31" s="17" t="s">
        <v>72</v>
      </c>
      <c r="B31" s="17" t="s">
        <v>74</v>
      </c>
      <c r="C31" s="17" t="s">
        <v>73</v>
      </c>
      <c r="E31" s="17">
        <f>BoardQty*1</f>
        <v>0</v>
      </c>
      <c r="F31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31" s="18">
        <f>iferror(E31*F31,"")</f>
        <v>0</v>
      </c>
    </row>
    <row r="32" spans="1:7">
      <c r="A32" s="17" t="s">
        <v>75</v>
      </c>
      <c r="B32" s="17" t="s">
        <v>77</v>
      </c>
      <c r="C32" s="17" t="s">
        <v>76</v>
      </c>
      <c r="E32" s="17">
        <f>BoardQty*1</f>
        <v>0</v>
      </c>
      <c r="F32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32" s="18">
        <f>iferror(E32*F32,"")</f>
        <v>0</v>
      </c>
    </row>
    <row r="33" spans="1:7">
      <c r="A33" s="17" t="s">
        <v>78</v>
      </c>
      <c r="B33" s="17" t="s">
        <v>77</v>
      </c>
      <c r="C33" s="17" t="s">
        <v>79</v>
      </c>
      <c r="E33" s="17">
        <f>BoardQty*4</f>
        <v>0</v>
      </c>
      <c r="F33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33" s="18">
        <f>iferror(E33*F33,"")</f>
        <v>0</v>
      </c>
    </row>
    <row r="34" spans="1:7">
      <c r="A34" s="17" t="s">
        <v>80</v>
      </c>
      <c r="B34" s="17" t="s">
        <v>82</v>
      </c>
      <c r="C34" s="17" t="s">
        <v>81</v>
      </c>
      <c r="E34" s="17">
        <f>BoardQty*1</f>
        <v>0</v>
      </c>
      <c r="F34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34" s="18">
        <f>iferror(E34*F34,"")</f>
        <v>0</v>
      </c>
    </row>
    <row r="35" spans="1:7">
      <c r="A35" s="17" t="s">
        <v>83</v>
      </c>
      <c r="B35" s="17" t="s">
        <v>85</v>
      </c>
      <c r="C35" s="17" t="s">
        <v>84</v>
      </c>
      <c r="E35" s="17">
        <f>BoardQty*1</f>
        <v>0</v>
      </c>
      <c r="F35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35" s="18">
        <f>iferror(E35*F35,"")</f>
        <v>0</v>
      </c>
    </row>
    <row r="36" spans="1:7">
      <c r="A36" s="17" t="s">
        <v>86</v>
      </c>
      <c r="B36" s="17" t="s">
        <v>88</v>
      </c>
      <c r="C36" s="17" t="s">
        <v>87</v>
      </c>
      <c r="E36" s="17">
        <f>BoardQty*1</f>
        <v>0</v>
      </c>
      <c r="F36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36" s="18">
        <f>iferror(E36*F36,"")</f>
        <v>0</v>
      </c>
    </row>
    <row r="37" spans="1:7">
      <c r="A37" s="17" t="s">
        <v>89</v>
      </c>
      <c r="B37" s="17" t="s">
        <v>88</v>
      </c>
      <c r="C37" s="17" t="s">
        <v>90</v>
      </c>
      <c r="E37" s="17">
        <f>BoardQty*1</f>
        <v>0</v>
      </c>
      <c r="F37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37" s="18">
        <f>iferror(E37*F37,"")</f>
        <v>0</v>
      </c>
    </row>
    <row r="38" spans="1:7">
      <c r="A38" s="17" t="s">
        <v>91</v>
      </c>
      <c r="B38" s="17" t="s">
        <v>94</v>
      </c>
      <c r="C38" s="17" t="s">
        <v>93</v>
      </c>
      <c r="D38" s="17" t="s">
        <v>92</v>
      </c>
      <c r="E38" s="17">
        <f>BoardQty*2</f>
        <v>0</v>
      </c>
      <c r="F38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38" s="18">
        <f>iferror(E38*F38,"")</f>
        <v>0</v>
      </c>
    </row>
    <row r="39" spans="1:7">
      <c r="A39" s="17" t="s">
        <v>95</v>
      </c>
      <c r="B39" s="17" t="s">
        <v>96</v>
      </c>
      <c r="C39" s="17" t="s">
        <v>93</v>
      </c>
      <c r="E39" s="17">
        <f>BoardQty*5</f>
        <v>0</v>
      </c>
      <c r="F39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39" s="18">
        <f>iferror(E39*F39,"")</f>
        <v>0</v>
      </c>
    </row>
    <row r="40" spans="1:7">
      <c r="A40" s="17" t="s">
        <v>97</v>
      </c>
      <c r="B40" s="17" t="s">
        <v>100</v>
      </c>
      <c r="C40" s="17" t="s">
        <v>99</v>
      </c>
      <c r="D40" s="17" t="s">
        <v>98</v>
      </c>
      <c r="E40" s="17">
        <f>BoardQty*2</f>
        <v>0</v>
      </c>
      <c r="F40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40" s="18">
        <f>iferror(E40*F40,"")</f>
        <v>0</v>
      </c>
    </row>
    <row r="41" spans="1:7">
      <c r="A41" s="17" t="s">
        <v>101</v>
      </c>
      <c r="B41" s="17" t="s">
        <v>102</v>
      </c>
      <c r="C41" s="17" t="s">
        <v>99</v>
      </c>
      <c r="E41" s="17">
        <f>BoardQty*3</f>
        <v>0</v>
      </c>
      <c r="F41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41" s="18">
        <f>iferror(E41*F41,"")</f>
        <v>0</v>
      </c>
    </row>
    <row r="42" spans="1:7">
      <c r="A42" s="17" t="s">
        <v>103</v>
      </c>
      <c r="B42" s="17" t="s">
        <v>104</v>
      </c>
      <c r="C42" s="17" t="s">
        <v>99</v>
      </c>
      <c r="E42" s="17">
        <f>BoardQty*2</f>
        <v>0</v>
      </c>
      <c r="F42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42" s="18">
        <f>iferror(E42*F42,"")</f>
        <v>0</v>
      </c>
    </row>
    <row r="43" spans="1:7">
      <c r="A43" s="17" t="s">
        <v>105</v>
      </c>
      <c r="B43" s="17" t="s">
        <v>107</v>
      </c>
      <c r="C43" s="17" t="s">
        <v>99</v>
      </c>
      <c r="D43" s="17" t="s">
        <v>106</v>
      </c>
      <c r="E43" s="17">
        <f>BoardQty*2</f>
        <v>0</v>
      </c>
      <c r="F43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43" s="18">
        <f>iferror(E43*F43,"")</f>
        <v>0</v>
      </c>
    </row>
    <row r="44" spans="1:7">
      <c r="A44" s="17" t="s">
        <v>108</v>
      </c>
      <c r="B44" s="17" t="s">
        <v>110</v>
      </c>
      <c r="C44" s="17" t="s">
        <v>99</v>
      </c>
      <c r="D44" s="17" t="s">
        <v>109</v>
      </c>
      <c r="E44" s="17">
        <f>BoardQty*2</f>
        <v>0</v>
      </c>
      <c r="F44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44" s="18">
        <f>iferror(E44*F44,"")</f>
        <v>0</v>
      </c>
    </row>
    <row r="45" spans="1:7">
      <c r="A45" s="17" t="s">
        <v>111</v>
      </c>
      <c r="B45" s="17" t="s">
        <v>113</v>
      </c>
      <c r="C45" s="17" t="s">
        <v>112</v>
      </c>
      <c r="E45" s="17">
        <f>BoardQty*1</f>
        <v>0</v>
      </c>
      <c r="F45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45" s="18">
        <f>iferror(E45*F45,"")</f>
        <v>0</v>
      </c>
    </row>
    <row r="46" spans="1:7">
      <c r="A46" s="17" t="s">
        <v>114</v>
      </c>
      <c r="B46" s="17" t="s">
        <v>115</v>
      </c>
      <c r="C46" s="17" t="s">
        <v>99</v>
      </c>
      <c r="E46" s="17">
        <f>BoardQty*1</f>
        <v>0</v>
      </c>
      <c r="F46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46" s="18">
        <f>iferror(E46*F46,"")</f>
        <v>0</v>
      </c>
    </row>
    <row r="47" spans="1:7">
      <c r="A47" s="17" t="s">
        <v>116</v>
      </c>
      <c r="B47" s="17" t="s">
        <v>118</v>
      </c>
      <c r="C47" s="17" t="s">
        <v>99</v>
      </c>
      <c r="D47" s="17" t="s">
        <v>117</v>
      </c>
      <c r="E47" s="17">
        <f>BoardQty*1</f>
        <v>0</v>
      </c>
      <c r="F47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47" s="18">
        <f>iferror(E47*F47,"")</f>
        <v>0</v>
      </c>
    </row>
    <row r="48" spans="1:7">
      <c r="A48" s="17" t="s">
        <v>119</v>
      </c>
      <c r="B48" s="17" t="s">
        <v>120</v>
      </c>
      <c r="C48" s="17" t="s">
        <v>99</v>
      </c>
      <c r="E48" s="17">
        <f>BoardQty*2</f>
        <v>0</v>
      </c>
      <c r="F48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48" s="18">
        <f>iferror(E48*F48,"")</f>
        <v>0</v>
      </c>
    </row>
    <row r="49" spans="1:7">
      <c r="A49" s="17" t="s">
        <v>121</v>
      </c>
      <c r="B49" s="17" t="s">
        <v>122</v>
      </c>
      <c r="C49" s="17" t="s">
        <v>112</v>
      </c>
      <c r="E49" s="17">
        <f>BoardQty*1</f>
        <v>0</v>
      </c>
      <c r="F49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49" s="18">
        <f>iferror(E49*F49,"")</f>
        <v>0</v>
      </c>
    </row>
    <row r="50" spans="1:7">
      <c r="A50" s="17" t="s">
        <v>123</v>
      </c>
      <c r="B50" s="17" t="s">
        <v>124</v>
      </c>
      <c r="C50" s="17" t="s">
        <v>112</v>
      </c>
      <c r="E50" s="17">
        <f>BoardQty*1</f>
        <v>0</v>
      </c>
      <c r="F50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50" s="18">
        <f>iferror(E50*F50,"")</f>
        <v>0</v>
      </c>
    </row>
    <row r="51" spans="1:7">
      <c r="A51" s="17" t="s">
        <v>125</v>
      </c>
      <c r="B51" s="17" t="s">
        <v>126</v>
      </c>
      <c r="C51" s="17" t="s">
        <v>99</v>
      </c>
      <c r="E51" s="17">
        <f>BoardQty*1</f>
        <v>0</v>
      </c>
      <c r="F51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51" s="18">
        <f>iferror(E51*F51,"")</f>
        <v>0</v>
      </c>
    </row>
    <row r="52" spans="1:7">
      <c r="A52" s="17" t="s">
        <v>127</v>
      </c>
      <c r="B52" s="17" t="s">
        <v>130</v>
      </c>
      <c r="C52" s="17" t="s">
        <v>129</v>
      </c>
      <c r="D52" s="17" t="s">
        <v>128</v>
      </c>
      <c r="E52" s="17">
        <f>BoardQty*2</f>
        <v>0</v>
      </c>
      <c r="F52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52" s="18">
        <f>iferror(E52*F52,"")</f>
        <v>0</v>
      </c>
    </row>
    <row r="53" spans="1:7">
      <c r="A53" s="17" t="s">
        <v>131</v>
      </c>
      <c r="B53" s="17" t="s">
        <v>133</v>
      </c>
      <c r="C53" s="17" t="s">
        <v>132</v>
      </c>
      <c r="D53" s="17" t="s">
        <v>128</v>
      </c>
      <c r="E53" s="17">
        <f>BoardQty*1</f>
        <v>0</v>
      </c>
      <c r="F53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53" s="18">
        <f>iferror(E53*F53,"")</f>
        <v>0</v>
      </c>
    </row>
    <row r="54" spans="1:7">
      <c r="A54" s="17" t="s">
        <v>134</v>
      </c>
      <c r="B54" s="17" t="s">
        <v>137</v>
      </c>
      <c r="C54" s="17" t="s">
        <v>136</v>
      </c>
      <c r="D54" s="17" t="s">
        <v>135</v>
      </c>
      <c r="E54" s="17">
        <f>BoardQty*1</f>
        <v>0</v>
      </c>
      <c r="F54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54" s="18">
        <f>iferror(E54*F54,"")</f>
        <v>0</v>
      </c>
    </row>
    <row r="55" spans="1:7">
      <c r="A55" s="17" t="s">
        <v>138</v>
      </c>
      <c r="B55" s="17" t="s">
        <v>141</v>
      </c>
      <c r="C55" s="17" t="s">
        <v>140</v>
      </c>
      <c r="D55" s="17" t="s">
        <v>139</v>
      </c>
      <c r="E55" s="17">
        <f>BoardQty*2</f>
        <v>0</v>
      </c>
      <c r="F55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55" s="18">
        <f>iferror(E55*F55,"")</f>
        <v>0</v>
      </c>
    </row>
    <row r="56" spans="1:7">
      <c r="A56" s="17" t="s">
        <v>142</v>
      </c>
      <c r="B56" s="17" t="s">
        <v>144</v>
      </c>
      <c r="C56" s="17" t="s">
        <v>144</v>
      </c>
      <c r="D56" s="17" t="s">
        <v>143</v>
      </c>
      <c r="E56" s="17">
        <f>BoardQty*1</f>
        <v>0</v>
      </c>
      <c r="F56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56" s="18">
        <f>iferror(E56*F56,"")</f>
        <v>0</v>
      </c>
    </row>
    <row r="57" spans="1:7">
      <c r="A57" s="17" t="s">
        <v>145</v>
      </c>
      <c r="B57" s="17" t="s">
        <v>148</v>
      </c>
      <c r="C57" s="17" t="s">
        <v>147</v>
      </c>
      <c r="D57" s="17" t="s">
        <v>146</v>
      </c>
      <c r="E57" s="17">
        <f>BoardQty*1</f>
        <v>0</v>
      </c>
      <c r="F57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57" s="18">
        <f>iferror(E57*F57,"")</f>
        <v>0</v>
      </c>
    </row>
    <row r="58" spans="1:7">
      <c r="A58" s="17" t="s">
        <v>149</v>
      </c>
      <c r="B58" s="17" t="s">
        <v>152</v>
      </c>
      <c r="C58" s="17" t="s">
        <v>151</v>
      </c>
      <c r="D58" s="17" t="s">
        <v>150</v>
      </c>
      <c r="E58" s="17">
        <f>BoardQty*2</f>
        <v>0</v>
      </c>
      <c r="F58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58" s="18">
        <f>iferror(E58*F58,"")</f>
        <v>0</v>
      </c>
    </row>
    <row r="59" spans="1:7">
      <c r="A59" s="17" t="s">
        <v>153</v>
      </c>
      <c r="B59" s="17" t="s">
        <v>154</v>
      </c>
      <c r="C59" s="17" t="s">
        <v>147</v>
      </c>
      <c r="D59" s="17" t="s">
        <v>150</v>
      </c>
      <c r="E59" s="17">
        <f>BoardQty*2</f>
        <v>0</v>
      </c>
      <c r="F59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59" s="18">
        <f>iferror(E59*F59,"")</f>
        <v>0</v>
      </c>
    </row>
    <row r="60" spans="1:7">
      <c r="A60" s="17" t="s">
        <v>155</v>
      </c>
      <c r="B60" s="17" t="s">
        <v>158</v>
      </c>
      <c r="C60" s="17" t="s">
        <v>157</v>
      </c>
      <c r="D60" s="17" t="s">
        <v>156</v>
      </c>
      <c r="E60" s="17">
        <f>BoardQty*1</f>
        <v>0</v>
      </c>
      <c r="F60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60" s="18">
        <f>iferror(E60*F60,"")</f>
        <v>0</v>
      </c>
    </row>
    <row r="61" spans="1:7">
      <c r="A61" s="17" t="s">
        <v>159</v>
      </c>
      <c r="B61" s="17" t="s">
        <v>161</v>
      </c>
      <c r="C61" s="17" t="s">
        <v>157</v>
      </c>
      <c r="D61" s="17" t="s">
        <v>160</v>
      </c>
      <c r="E61" s="17">
        <f>BoardQty*27</f>
        <v>0</v>
      </c>
      <c r="F61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61" s="18">
        <f>iferror(E61*F61,"")</f>
        <v>0</v>
      </c>
    </row>
    <row r="62" spans="1:7">
      <c r="A62" s="17" t="s">
        <v>162</v>
      </c>
      <c r="B62" s="17" t="s">
        <v>165</v>
      </c>
      <c r="C62" s="17" t="s">
        <v>164</v>
      </c>
      <c r="D62" s="17" t="s">
        <v>163</v>
      </c>
      <c r="E62" s="17">
        <f>BoardQty*2</f>
        <v>0</v>
      </c>
      <c r="F62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62" s="18">
        <f>iferror(E62*F62,"")</f>
        <v>0</v>
      </c>
    </row>
    <row r="63" spans="1:7">
      <c r="A63" s="17" t="s">
        <v>166</v>
      </c>
      <c r="B63" s="17" t="s">
        <v>168</v>
      </c>
      <c r="C63" s="17" t="s">
        <v>167</v>
      </c>
      <c r="D63" s="17" t="s">
        <v>163</v>
      </c>
      <c r="E63" s="17">
        <f>BoardQty*2</f>
        <v>0</v>
      </c>
      <c r="F63" s="18">
        <f>MINA(INDIRECT(ADDRESS(ROW(),COLUMN(rs_part_data)+2)),INDIRECT(ADDRESS(ROW(),COLUMN(newark_part_data)+2)),INDIRECT(ADDRESS(ROW(),COLUMN(tme_part_data)+2)),INDIRECT(ADDRESS(ROW(),COLUMN(arrow_part_data)+2)),INDIRECT(ADDRESS(ROW(),COLUMN(farnell_part_data)+2)),INDIRECT(ADDRESS(ROW(),COLUMN(digikey_part_data)+2)),INDIRECT(ADDRESS(ROW(),COLUMN(lcsc_part_data)+2)),INDIRECT(ADDRESS(ROW(),COLUMN(mouser_part_data)+2)))</f>
        <v>0</v>
      </c>
      <c r="G63" s="18">
        <f>iferror(E63*F63,"")</f>
        <v>0</v>
      </c>
    </row>
    <row r="65" spans="1:46">
      <c r="F65" s="1" t="s">
        <v>169</v>
      </c>
      <c r="G65" s="5">
        <f>SUM(INDIRECT(ADDRESS(ROW(),COLUMN(rs_part_data)+3)),INDIRECT(ADDRESS(ROW(),COLUMN(newark_part_data)+3)),INDIRECT(ADDRESS(ROW(),COLUMN(tme_part_data)+3)),INDIRECT(ADDRESS(ROW(),COLUMN(arrow_part_data)+3)),INDIRECT(ADDRESS(ROW(),COLUMN(farnell_part_data)+3)),INDIRECT(ADDRESS(ROW(),COLUMN(digikey_part_data)+3)),INDIRECT(ADDRESS(ROW(),COLUMN(lcsc_part_data)+3)),INDIRECT(ADDRESS(ROW(),COLUMN(mouser_part_data)+3)))</f>
        <v>0</v>
      </c>
      <c r="I65" s="6">
        <f>IFERROR(IF(OR(I7:I63),COUNTIFS(I7:I63,"&gt;0",K7:K63,"&lt;&gt;")&amp;" of "&amp;(ROWS(K7:K63)-COUNTBLANK(K7:K63))&amp;" parts purchased",""),"")</f>
        <v>0</v>
      </c>
      <c r="K65" s="5">
        <f>SUMIF(I7:I63,"&gt;0",K7:K63)</f>
        <v>0</v>
      </c>
      <c r="N65" s="6">
        <f>IFERROR(IF(OR(N7:N63),COUNTIFS(N7:N63,"&gt;0",P7:P63,"&lt;&gt;")&amp;" of "&amp;(ROWS(P7:P63)-COUNTBLANK(P7:P63))&amp;" parts purchased",""),"")</f>
        <v>0</v>
      </c>
      <c r="P65" s="5">
        <f>SUMIF(N7:N63,"&gt;0",P7:P63)</f>
        <v>0</v>
      </c>
      <c r="S65" s="6">
        <f>IFERROR(IF(OR(S7:S63),COUNTIFS(S7:S63,"&gt;0",U7:U63,"&lt;&gt;")&amp;" of "&amp;(ROWS(U7:U63)-COUNTBLANK(U7:U63))&amp;" parts purchased",""),"")</f>
        <v>0</v>
      </c>
      <c r="U65" s="5">
        <f>SUMIF(S7:S63,"&gt;0",U7:U63)</f>
        <v>0</v>
      </c>
      <c r="X65" s="6">
        <f>IFERROR(IF(OR(X7:X63),COUNTIFS(X7:X63,"&gt;0",Z7:Z63,"&lt;&gt;")&amp;" of "&amp;(ROWS(Z7:Z63)-COUNTBLANK(Z7:Z63))&amp;" parts purchased",""),"")</f>
        <v>0</v>
      </c>
      <c r="Z65" s="5">
        <f>SUMIF(X7:X63,"&gt;0",Z7:Z63)</f>
        <v>0</v>
      </c>
      <c r="AC65" s="6">
        <f>IFERROR(IF(OR(AC7:AC63),COUNTIFS(AC7:AC63,"&gt;0",AE7:AE63,"&lt;&gt;")&amp;" of "&amp;(ROWS(AE7:AE63)-COUNTBLANK(AE7:AE63))&amp;" parts purchased",""),"")</f>
        <v>0</v>
      </c>
      <c r="AE65" s="5">
        <f>SUMIF(AC7:AC63,"&gt;0",AE7:AE63)</f>
        <v>0</v>
      </c>
      <c r="AH65" s="6">
        <f>IFERROR(IF(OR(AH7:AH63),COUNTIFS(AH7:AH63,"&gt;0",AJ7:AJ63,"&lt;&gt;")&amp;" of "&amp;(ROWS(AJ7:AJ63)-COUNTBLANK(AJ7:AJ63))&amp;" parts purchased",""),"")</f>
        <v>0</v>
      </c>
      <c r="AJ65" s="5">
        <f>SUMIF(AH7:AH63,"&gt;0",AJ7:AJ63)</f>
        <v>0</v>
      </c>
      <c r="AM65" s="6">
        <f>IFERROR(IF(OR(AM7:AM63),COUNTIFS(AM7:AM63,"&gt;0",AO7:AO63,"&lt;&gt;")&amp;" of "&amp;(ROWS(AO7:AO63)-COUNTBLANK(AO7:AO63))&amp;" parts purchased",""),"")</f>
        <v>0</v>
      </c>
      <c r="AO65" s="5">
        <f>SUMIF(AM7:AM63,"&gt;0",AO7:AO63)</f>
        <v>0</v>
      </c>
      <c r="AR65" s="6">
        <f>IFERROR(IF(OR(AR7:AR63),COUNTIFS(AR7:AR63,"&gt;0",AT7:AT63,"&lt;&gt;")&amp;" of "&amp;(ROWS(AT7:AT63)-COUNTBLANK(AT7:AT63))&amp;" parts purchased",""),"")</f>
        <v>0</v>
      </c>
      <c r="AT65" s="5">
        <f>SUMIF(AR7:AR63,"&gt;0",AT7:AT63)</f>
        <v>0</v>
      </c>
    </row>
    <row r="66" spans="1:46">
      <c r="A66" s="2" t="s">
        <v>192</v>
      </c>
      <c r="F66" s="19" t="s">
        <v>170</v>
      </c>
      <c r="I66">
        <f t="array" ref="I66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66">
        <f t="array" ref="N66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66">
        <f t="array" ref="S66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66" s="6">
        <f>IFERROR(IF(COUNTIFS(X7:X63,"&gt;0",Z7:Z63,"&lt;&gt;")&gt;0,"Quantity,Comment,Designator,Footprint,LCSC Part #(optional)",""),"")</f>
        <v>0</v>
      </c>
      <c r="AC66">
        <f t="array" ref="AC66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66">
        <f t="array" ref="AH66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66">
        <f t="array" ref="AM66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66">
        <f t="array" ref="AR66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67" spans="1:46">
      <c r="I67">
        <f t="array" ref="I67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67">
        <f t="array" ref="N67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67">
        <f t="array" ref="S67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67">
        <f t="array" ref="X67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67">
        <f t="array" ref="AC67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67">
        <f t="array" ref="AH67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67">
        <f t="array" ref="AM67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67">
        <f t="array" ref="AR67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68" spans="1:46">
      <c r="I68">
        <f t="array" ref="I68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68">
        <f t="array" ref="N68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68">
        <f t="array" ref="S68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68">
        <f t="array" ref="X68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68">
        <f t="array" ref="AC68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68">
        <f t="array" ref="AH68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68">
        <f t="array" ref="AM68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68">
        <f t="array" ref="AR68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69" spans="1:46">
      <c r="I69">
        <f t="array" ref="I69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69">
        <f t="array" ref="N69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69">
        <f t="array" ref="S69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69">
        <f t="array" ref="X69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69">
        <f t="array" ref="AC69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69">
        <f t="array" ref="AH69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69">
        <f t="array" ref="AM69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69">
        <f t="array" ref="AR69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70" spans="1:46">
      <c r="I70">
        <f t="array" ref="I70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70">
        <f t="array" ref="N70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70">
        <f t="array" ref="S70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70">
        <f t="array" ref="X70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70">
        <f t="array" ref="AC70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70">
        <f t="array" ref="AH70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70">
        <f t="array" ref="AM70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70">
        <f t="array" ref="AR70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71" spans="1:46">
      <c r="I71">
        <f t="array" ref="I71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71">
        <f t="array" ref="N71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71">
        <f t="array" ref="S71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71">
        <f t="array" ref="X71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71">
        <f t="array" ref="AC71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71">
        <f t="array" ref="AH71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71">
        <f t="array" ref="AM71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71">
        <f t="array" ref="AR71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72" spans="1:46">
      <c r="I72">
        <f t="array" ref="I72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72">
        <f t="array" ref="N72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72">
        <f t="array" ref="S72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72">
        <f t="array" ref="X72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72">
        <f t="array" ref="AC72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72">
        <f t="array" ref="AH72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72">
        <f t="array" ref="AM72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72">
        <f t="array" ref="AR72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73" spans="1:46">
      <c r="I73">
        <f t="array" ref="I73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73">
        <f t="array" ref="N73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73">
        <f t="array" ref="S73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73">
        <f t="array" ref="X73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73">
        <f t="array" ref="AC73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73">
        <f t="array" ref="AH73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73">
        <f t="array" ref="AM73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73">
        <f t="array" ref="AR73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74" spans="1:46">
      <c r="I74">
        <f t="array" ref="I74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74">
        <f t="array" ref="N74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74">
        <f t="array" ref="S74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74">
        <f t="array" ref="X74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74">
        <f t="array" ref="AC74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74">
        <f t="array" ref="AH74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74">
        <f t="array" ref="AM74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74">
        <f t="array" ref="AR74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75" spans="1:46">
      <c r="I75">
        <f t="array" ref="I75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75">
        <f t="array" ref="N75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75">
        <f t="array" ref="S75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75">
        <f t="array" ref="X75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75">
        <f t="array" ref="AC75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75">
        <f t="array" ref="AH75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75">
        <f t="array" ref="AM75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75">
        <f t="array" ref="AR75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76" spans="1:46">
      <c r="I76">
        <f t="array" ref="I76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76">
        <f t="array" ref="N76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76">
        <f t="array" ref="S76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76">
        <f t="array" ref="X76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76">
        <f t="array" ref="AC76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76">
        <f t="array" ref="AH76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76">
        <f t="array" ref="AM76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76">
        <f t="array" ref="AR76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77" spans="1:46">
      <c r="I77">
        <f t="array" ref="I77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77">
        <f t="array" ref="N77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77">
        <f t="array" ref="S77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77">
        <f t="array" ref="X77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77">
        <f t="array" ref="AC77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77">
        <f t="array" ref="AH77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77">
        <f t="array" ref="AM77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77">
        <f t="array" ref="AR77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78" spans="1:46">
      <c r="I78">
        <f t="array" ref="I78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78">
        <f t="array" ref="N78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78">
        <f t="array" ref="S78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78">
        <f t="array" ref="X78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78">
        <f t="array" ref="AC78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78">
        <f t="array" ref="AH78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78">
        <f t="array" ref="AM78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78">
        <f t="array" ref="AR78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79" spans="1:46">
      <c r="I79">
        <f t="array" ref="I79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79">
        <f t="array" ref="N79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79">
        <f t="array" ref="S79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79">
        <f t="array" ref="X79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79">
        <f t="array" ref="AC79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79">
        <f t="array" ref="AH79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79">
        <f t="array" ref="AM79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79">
        <f t="array" ref="AR79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80" spans="1:46">
      <c r="I80">
        <f t="array" ref="I80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80">
        <f t="array" ref="N80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80">
        <f t="array" ref="S80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80">
        <f t="array" ref="X80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80">
        <f t="array" ref="AC80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80">
        <f t="array" ref="AH80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80">
        <f t="array" ref="AM80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80">
        <f t="array" ref="AR80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81" spans="9:44">
      <c r="I81">
        <f t="array" ref="I81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81">
        <f t="array" ref="N81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81">
        <f t="array" ref="S81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81">
        <f t="array" ref="X81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81">
        <f t="array" ref="AC81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81">
        <f t="array" ref="AH81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81">
        <f t="array" ref="AM81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81">
        <f t="array" ref="AR81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82" spans="9:44">
      <c r="I82">
        <f t="array" ref="I82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82">
        <f t="array" ref="N82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82">
        <f t="array" ref="S82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82">
        <f t="array" ref="X82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82">
        <f t="array" ref="AC82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82">
        <f t="array" ref="AH82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82">
        <f t="array" ref="AM82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82">
        <f t="array" ref="AR82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83" spans="9:44">
      <c r="I83">
        <f t="array" ref="I83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83">
        <f t="array" ref="N83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83">
        <f t="array" ref="S83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83">
        <f t="array" ref="X83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83">
        <f t="array" ref="AC83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83">
        <f t="array" ref="AH83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83">
        <f t="array" ref="AM83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83">
        <f t="array" ref="AR83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84" spans="9:44">
      <c r="I84">
        <f t="array" ref="I84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84">
        <f t="array" ref="N84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84">
        <f t="array" ref="S84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84">
        <f t="array" ref="X84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84">
        <f t="array" ref="AC84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84">
        <f t="array" ref="AH84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84">
        <f t="array" ref="AM84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84">
        <f t="array" ref="AR84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85" spans="9:44">
      <c r="I85">
        <f t="array" ref="I85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85">
        <f t="array" ref="N85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85">
        <f t="array" ref="S85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85">
        <f t="array" ref="X85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85">
        <f t="array" ref="AC85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85">
        <f t="array" ref="AH85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85">
        <f t="array" ref="AM85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85">
        <f t="array" ref="AR85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86" spans="9:44">
      <c r="I86">
        <f t="array" ref="I86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86">
        <f t="array" ref="N86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86">
        <f t="array" ref="S86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86">
        <f t="array" ref="X86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86">
        <f t="array" ref="AC86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86">
        <f t="array" ref="AH86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86">
        <f t="array" ref="AM86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86">
        <f t="array" ref="AR86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87" spans="9:44">
      <c r="I87">
        <f t="array" ref="I87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87">
        <f t="array" ref="N87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87">
        <f t="array" ref="S87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87">
        <f t="array" ref="X87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87">
        <f t="array" ref="AC87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87">
        <f t="array" ref="AH87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87">
        <f t="array" ref="AM87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87">
        <f t="array" ref="AR87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88" spans="9:44">
      <c r="I88">
        <f t="array" ref="I88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88">
        <f t="array" ref="N88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88">
        <f t="array" ref="S88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88">
        <f t="array" ref="X88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88">
        <f t="array" ref="AC88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88">
        <f t="array" ref="AH88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88">
        <f t="array" ref="AM88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88">
        <f t="array" ref="AR88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89" spans="9:44">
      <c r="I89">
        <f t="array" ref="I89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89">
        <f t="array" ref="N89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89">
        <f t="array" ref="S89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89">
        <f t="array" ref="X89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89">
        <f t="array" ref="AC89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89">
        <f t="array" ref="AH89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89">
        <f t="array" ref="AM89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89">
        <f t="array" ref="AR89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90" spans="9:44">
      <c r="I90">
        <f t="array" ref="I90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90">
        <f t="array" ref="N90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90">
        <f t="array" ref="S90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90">
        <f t="array" ref="X90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90">
        <f t="array" ref="AC90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90">
        <f t="array" ref="AH90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90">
        <f t="array" ref="AM90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90">
        <f t="array" ref="AR90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91" spans="9:44">
      <c r="I91">
        <f t="array" ref="I91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91">
        <f t="array" ref="N91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91">
        <f t="array" ref="S91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91">
        <f t="array" ref="X91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91">
        <f t="array" ref="AC91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91">
        <f t="array" ref="AH91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91">
        <f t="array" ref="AM91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91">
        <f t="array" ref="AR91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92" spans="9:44">
      <c r="I92">
        <f t="array" ref="I92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92">
        <f t="array" ref="N92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92">
        <f t="array" ref="S92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92">
        <f t="array" ref="X92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92">
        <f t="array" ref="AC92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92">
        <f t="array" ref="AH92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92">
        <f t="array" ref="AM92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92">
        <f t="array" ref="AR92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93" spans="9:44">
      <c r="I93">
        <f t="array" ref="I93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93">
        <f t="array" ref="N93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93">
        <f t="array" ref="S93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93">
        <f t="array" ref="X93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93">
        <f t="array" ref="AC93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93">
        <f t="array" ref="AH93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93">
        <f t="array" ref="AM93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93">
        <f t="array" ref="AR93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94" spans="9:44">
      <c r="I94">
        <f t="array" ref="I94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94">
        <f t="array" ref="N94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94">
        <f t="array" ref="S94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94">
        <f t="array" ref="X94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94">
        <f t="array" ref="AC94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94">
        <f t="array" ref="AH94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94">
        <f t="array" ref="AM94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94">
        <f t="array" ref="AR94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95" spans="9:44">
      <c r="I95">
        <f t="array" ref="I95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95">
        <f t="array" ref="N95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95">
        <f t="array" ref="S95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95">
        <f t="array" ref="X95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95">
        <f t="array" ref="AC95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95">
        <f t="array" ref="AH95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95">
        <f t="array" ref="AM95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95">
        <f t="array" ref="AR95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96" spans="9:44">
      <c r="I96">
        <f t="array" ref="I96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96">
        <f t="array" ref="N96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96">
        <f t="array" ref="S96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96">
        <f t="array" ref="X96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96">
        <f t="array" ref="AC96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96">
        <f t="array" ref="AH96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96">
        <f t="array" ref="AM96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96">
        <f t="array" ref="AR96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97" spans="9:44">
      <c r="I97">
        <f t="array" ref="I97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97">
        <f t="array" ref="N97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97">
        <f t="array" ref="S97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97">
        <f t="array" ref="X97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97">
        <f t="array" ref="AC97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97">
        <f t="array" ref="AH97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97">
        <f t="array" ref="AM97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97">
        <f t="array" ref="AR97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98" spans="9:44">
      <c r="I98">
        <f t="array" ref="I98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98">
        <f t="array" ref="N98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98">
        <f t="array" ref="S98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98">
        <f t="array" ref="X98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98">
        <f t="array" ref="AC98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98">
        <f t="array" ref="AH98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98">
        <f t="array" ref="AM98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98">
        <f t="array" ref="AR98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99" spans="9:44">
      <c r="I99">
        <f t="array" ref="I99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99">
        <f t="array" ref="N99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99">
        <f t="array" ref="S99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99">
        <f t="array" ref="X99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99">
        <f t="array" ref="AC99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99">
        <f t="array" ref="AH99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99">
        <f t="array" ref="AM99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99">
        <f t="array" ref="AR99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100" spans="9:44">
      <c r="I100">
        <f t="array" ref="I100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100">
        <f t="array" ref="N100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100">
        <f t="array" ref="S100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100">
        <f t="array" ref="X100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100">
        <f t="array" ref="AC100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100">
        <f t="array" ref="AH100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100">
        <f t="array" ref="AM100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100">
        <f t="array" ref="AR100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101" spans="9:44">
      <c r="I101">
        <f t="array" ref="I101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101">
        <f t="array" ref="N101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101">
        <f t="array" ref="S101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101">
        <f t="array" ref="X101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101">
        <f t="array" ref="AC101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101">
        <f t="array" ref="AH101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101">
        <f t="array" ref="AM101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101">
        <f t="array" ref="AR101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102" spans="9:44">
      <c r="I102">
        <f t="array" ref="I102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102">
        <f t="array" ref="N102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102">
        <f t="array" ref="S102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102">
        <f t="array" ref="X102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102">
        <f t="array" ref="AC102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102">
        <f t="array" ref="AH102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102">
        <f t="array" ref="AM102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102">
        <f t="array" ref="AR102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103" spans="9:44">
      <c r="I103">
        <f t="array" ref="I103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103">
        <f t="array" ref="N103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103">
        <f t="array" ref="S103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103">
        <f t="array" ref="X103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103">
        <f t="array" ref="AC103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103">
        <f t="array" ref="AH103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103">
        <f t="array" ref="AM103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103">
        <f t="array" ref="AR103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104" spans="9:44">
      <c r="I104">
        <f t="array" ref="I104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104">
        <f t="array" ref="N104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104">
        <f t="array" ref="S104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104">
        <f t="array" ref="X104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104">
        <f t="array" ref="AC104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104">
        <f t="array" ref="AH104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104">
        <f t="array" ref="AM104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104">
        <f t="array" ref="AR104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105" spans="9:44">
      <c r="I105">
        <f t="array" ref="I105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105">
        <f t="array" ref="N105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105">
        <f t="array" ref="S105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105">
        <f t="array" ref="X105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105">
        <f t="array" ref="AC105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105">
        <f t="array" ref="AH105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105">
        <f t="array" ref="AM105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105">
        <f t="array" ref="AR105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106" spans="9:44">
      <c r="I106">
        <f t="array" ref="I106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106">
        <f t="array" ref="N106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106">
        <f t="array" ref="S106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106">
        <f t="array" ref="X106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106">
        <f t="array" ref="AC106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106">
        <f t="array" ref="AH106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106">
        <f t="array" ref="AM106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106">
        <f t="array" ref="AR106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107" spans="9:44">
      <c r="I107">
        <f t="array" ref="I107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107">
        <f t="array" ref="N107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107">
        <f t="array" ref="S107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107">
        <f t="array" ref="X107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107">
        <f t="array" ref="AC107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107">
        <f t="array" ref="AH107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107">
        <f t="array" ref="AM107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107">
        <f t="array" ref="AR107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108" spans="9:44">
      <c r="I108">
        <f t="array" ref="I108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108">
        <f t="array" ref="N108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108">
        <f t="array" ref="S108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108">
        <f t="array" ref="X108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108">
        <f t="array" ref="AC108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108">
        <f t="array" ref="AH108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108">
        <f t="array" ref="AM108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108">
        <f t="array" ref="AR108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109" spans="9:44">
      <c r="I109">
        <f t="array" ref="I109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109">
        <f t="array" ref="N109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109">
        <f t="array" ref="S109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109">
        <f t="array" ref="X109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109">
        <f t="array" ref="AC109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109">
        <f t="array" ref="AH109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109">
        <f t="array" ref="AM109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109">
        <f t="array" ref="AR109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110" spans="9:44">
      <c r="I110">
        <f t="array" ref="I110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110">
        <f t="array" ref="N110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110">
        <f t="array" ref="S110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110">
        <f t="array" ref="X110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110">
        <f t="array" ref="AC110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110">
        <f t="array" ref="AH110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110">
        <f t="array" ref="AM110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110">
        <f t="array" ref="AR110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111" spans="9:44">
      <c r="I111">
        <f t="array" ref="I111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111">
        <f t="array" ref="N111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111">
        <f t="array" ref="S111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111">
        <f t="array" ref="X111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111">
        <f t="array" ref="AC111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111">
        <f t="array" ref="AH111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111">
        <f t="array" ref="AM111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111">
        <f t="array" ref="AR111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112" spans="9:44">
      <c r="I112">
        <f t="array" ref="I112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112">
        <f t="array" ref="N112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112">
        <f t="array" ref="S112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112">
        <f t="array" ref="X112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112">
        <f t="array" ref="AC112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112">
        <f t="array" ref="AH112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112">
        <f t="array" ref="AM112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112">
        <f t="array" ref="AR112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113" spans="9:44">
      <c r="I113">
        <f t="array" ref="I113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113">
        <f t="array" ref="N113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113">
        <f t="array" ref="S113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113">
        <f t="array" ref="X113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113">
        <f t="array" ref="AC113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113">
        <f t="array" ref="AH113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113">
        <f t="array" ref="AM113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113">
        <f t="array" ref="AR113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114" spans="9:44">
      <c r="I114">
        <f t="array" ref="I114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114">
        <f t="array" ref="N114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114">
        <f t="array" ref="S114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114">
        <f t="array" ref="X114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114">
        <f t="array" ref="AC114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114">
        <f t="array" ref="AH114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114">
        <f t="array" ref="AM114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114">
        <f t="array" ref="AR114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115" spans="9:44">
      <c r="I115">
        <f t="array" ref="I115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115">
        <f t="array" ref="N115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115">
        <f t="array" ref="S115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115">
        <f t="array" ref="X115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115">
        <f t="array" ref="AC115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115">
        <f t="array" ref="AH115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115">
        <f t="array" ref="AM115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115">
        <f t="array" ref="AR115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116" spans="9:44">
      <c r="I116">
        <f t="array" ref="I116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116">
        <f t="array" ref="N116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116">
        <f t="array" ref="S116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116">
        <f t="array" ref="X116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116">
        <f t="array" ref="AC116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116">
        <f t="array" ref="AH116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116">
        <f t="array" ref="AM116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116">
        <f t="array" ref="AR116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117" spans="9:44">
      <c r="I117">
        <f t="array" ref="I117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117">
        <f t="array" ref="N117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117">
        <f t="array" ref="S117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117">
        <f t="array" ref="X117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117">
        <f t="array" ref="AC117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117">
        <f t="array" ref="AH117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117">
        <f t="array" ref="AM117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117">
        <f t="array" ref="AR117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118" spans="9:44">
      <c r="I118">
        <f t="array" ref="I118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118">
        <f t="array" ref="N118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118">
        <f t="array" ref="S118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118">
        <f t="array" ref="X118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118">
        <f t="array" ref="AC118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118">
        <f t="array" ref="AH118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118">
        <f t="array" ref="AM118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118">
        <f t="array" ref="AR118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119" spans="9:44">
      <c r="I119">
        <f t="array" ref="I119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119">
        <f t="array" ref="N119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119">
        <f t="array" ref="S119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119">
        <f t="array" ref="X119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119">
        <f t="array" ref="AC119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119">
        <f t="array" ref="AH119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119">
        <f t="array" ref="AM119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119">
        <f t="array" ref="AR119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120" spans="9:44">
      <c r="I120">
        <f t="array" ref="I120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120">
        <f t="array" ref="N120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120">
        <f t="array" ref="S120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120">
        <f t="array" ref="X120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120">
        <f t="array" ref="AC120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120">
        <f t="array" ref="AH120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120">
        <f t="array" ref="AM120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120">
        <f t="array" ref="AR120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121" spans="9:44">
      <c r="I121">
        <f t="array" ref="I121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121">
        <f t="array" ref="N121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121">
        <f t="array" ref="S121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121">
        <f t="array" ref="X121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121">
        <f t="array" ref="AC121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121">
        <f t="array" ref="AH121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121">
        <f t="array" ref="AM121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121">
        <f t="array" ref="AR121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122" spans="9:44">
      <c r="I122">
        <f t="array" ref="I122">IFERROR(CONCATENATE(INDEX(L7:L63,SMALL(IF(ISNUMBER(I7:I63),IF(I7:I63&gt;0,IF(L7:L63&lt;&gt;"",ROW(I7:I63)-MIN(ROW(I7:I63))+1))),ROW()-ROW(A$66)+1)),",",TEXT(INDEX(I7:I63,SMALL(IF(ISNUMBER(I7:I63),IF(I7:I63&gt;0,IF(L7:L63&lt;&gt;"",ROW(I7:I63)-MIN(ROW(I7:I63))+1))),ROW()-ROW(A$66)+1)),"##0"),",",SUBSTITUTE(INDEX(IF(PURCHASE_DESCRIPTION&lt;&gt;"",PURCHASE_DESCRIPTION&amp;":","")&amp;A7:A63,SMALL(IF(ISNUMBER(I7:I63),IF(I7:I63&gt;0,IF(L7:L63&lt;&gt;"",ROW(I7:I63)-MIN(ROW(I7:I63))+1))),ROW()-ROW(A$66)+1)),",",";")),"")</f>
        <v>0</v>
      </c>
      <c r="N122">
        <f t="array" ref="N122">IFERROR(CONCATENATE(TEXT(INDEX(N7:N63,SMALL(IF(ISNUMBER(N7:N63),IF(N7:N63&gt;0,IF(Q7:Q63&lt;&gt;"",ROW(N7:N63)-MIN(ROW(N7:N63))+1))),ROW()-ROW(A$66)+1)),"##0"),",",INDEX(Q7:Q63,SMALL(IF(ISNUMBER(N7:N63),IF(N7:N63&gt;0,IF(Q7:Q63&lt;&gt;"",ROW(N7:N63)-MIN(ROW(N7:N63))+1))),ROW()-ROW(A$66)+1)),",",SUBSTITUTE(INDEX(IF(PURCHASE_DESCRIPTION&lt;&gt;"",PURCHASE_DESCRIPTION&amp;":","")&amp;A7:A63,SMALL(IF(ISNUMBER(N7:N63),IF(N7:N63&gt;0,IF(Q7:Q63&lt;&gt;"",ROW(N7:N63)-MIN(ROW(N7:N63))+1))),ROW()-ROW(A$66)+1)),",",";")),"")</f>
        <v>0</v>
      </c>
      <c r="S122">
        <f t="array" ref="S122">IFERROR(CONCATENATE(INDEX(V7:V63,SMALL(IF(ISNUMBER(S7:S63),IF(S7:S63&gt;0,IF(V7:V63&lt;&gt;"",ROW(S7:S63)-MIN(ROW(S7:S63))+1))),ROW()-ROW(A$66)+1))," ",TEXT(INDEX(S7:S63,SMALL(IF(ISNUMBER(S7:S63),IF(S7:S63&gt;0,IF(V7:V63&lt;&gt;"",ROW(S7:S63)-MIN(ROW(S7:S63))+1))),ROW()-ROW(A$66)+1)),"##0")," ",SUBSTITUTE(INDEX(IF(PURCHASE_DESCRIPTION&lt;&gt;"",PURCHASE_DESCRIPTION&amp;":","")&amp;A7:A63,SMALL(IF(ISNUMBER(S7:S63),IF(S7:S63&gt;0,IF(V7:V63&lt;&gt;"",ROW(S7:S63)-MIN(ROW(S7:S63))+1))),ROW()-ROW(A$66)+1))," ",";")),"")</f>
        <v>0</v>
      </c>
      <c r="X122">
        <f t="array" ref="X122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  <c r="AC122">
        <f t="array" ref="AC122">IFERROR(CONCATENATE(INDEX(AF7:AF63,SMALL(IF(ISNUMBER(AC7:AC63),IF(AC7:AC63&gt;0,IF(AF7:AF63&lt;&gt;"",ROW(AC7:AC63)-MIN(ROW(AC7:AC63))+1))),ROW()-ROW(A$66)+1)),"|",TEXT(INDEX(AC7:AC63,SMALL(IF(ISNUMBER(AC7:AC63),IF(AC7:AC63&gt;0,IF(AF7:AF63&lt;&gt;"",ROW(AC7:AC63)-MIN(ROW(AC7:AC63))+1))),ROW()-ROW(A$66)+1)),"##0"),"|",SUBSTITUTE(SUBSTITUTE(INDEX(IF(PURCHASE_DESCRIPTION&lt;&gt;"",PURCHASE_DESCRIPTION&amp;":","")&amp;A7:A63,SMALL(IF(ISNUMBER(AC7:AC63),IF(AC7:AC63&gt;0,IF(AF7:AF63&lt;&gt;"",ROW(AC7:AC63)-MIN(ROW(AC7:AC63))+1))),ROW()-ROW(A$66)+1)),"|",";")," ","_")),"")</f>
        <v>0</v>
      </c>
      <c r="AH122">
        <f t="array" ref="AH122">IFERROR(CONCATENATE(INDEX(AK7:AK63,SMALL(IF(ISNUMBER(AH7:AH63),IF(AH7:AH63&gt;0,IF(AK7:AK63&lt;&gt;"",ROW(AH7:AH63)-MIN(ROW(AH7:AH63))+1))),ROW()-ROW(A$66)+1)),",",TEXT(INDEX(AH7:AH63,SMALL(IF(ISNUMBER(AH7:AH63),IF(AH7:AH63&gt;0,IF(AK7:AK63&lt;&gt;"",ROW(AH7:AH63)-MIN(ROW(AH7:AH63))+1))),ROW()-ROW(A$66)+1)),"##0"),",",SUBSTITUTE(INDEX(IF(PURCHASE_DESCRIPTION&lt;&gt;"",PURCHASE_DESCRIPTION&amp;":","")&amp;A7:A63,SMALL(IF(ISNUMBER(AH7:AH63),IF(AH7:AH63&gt;0,IF(AK7:AK63&lt;&gt;"",ROW(AH7:AH63)-MIN(ROW(AH7:AH63))+1))),ROW()-ROW(A$66)+1)),",",";")),"")</f>
        <v>0</v>
      </c>
      <c r="AM122">
        <f t="array" ref="AM122">IFERROR(CONCATENATE(INDEX(AP7:AP63,SMALL(IF(ISNUMBER(AM7:AM63),IF(AM7:AM63&gt;0,IF(AP7:AP63&lt;&gt;"",ROW(AM7:AM63)-MIN(ROW(AM7:AM63))+1))),ROW()-ROW(A$66)+1))," ",TEXT(INDEX(AM7:AM63,SMALL(IF(ISNUMBER(AM7:AM63),IF(AM7:AM63&gt;0,IF(AP7:AP63&lt;&gt;"",ROW(AM7:AM63)-MIN(ROW(AM7:AM63))+1))),ROW()-ROW(A$66)+1)),"##0")," ",SUBSTITUTE(INDEX(IF(PURCHASE_DESCRIPTION&lt;&gt;"",PURCHASE_DESCRIPTION&amp;":","")&amp;A7:A63,SMALL(IF(ISNUMBER(AM7:AM63),IF(AM7:AM63&gt;0,IF(AP7:AP63&lt;&gt;"",ROW(AM7:AM63)-MIN(ROW(AM7:AM63))+1))),ROW()-ROW(A$66)+1))," ",";")),"")</f>
        <v>0</v>
      </c>
      <c r="AR122">
        <f t="array" ref="AR122">IFERROR(CONCATENATE(INDEX(AU7:AU63,SMALL(IF(ISNUMBER(AR7:AR63),IF(AR7:AR63&gt;0,IF(AU7:AU63&lt;&gt;"",ROW(AR7:AR63)-MIN(ROW(AR7:AR63))+1))),ROW()-ROW(A$66)+1))," ",TEXT(INDEX(AR7:AR63,SMALL(IF(ISNUMBER(AR7:AR63),IF(AR7:AR63&gt;0,IF(AU7:AU63&lt;&gt;"",ROW(AR7:AR63)-MIN(ROW(AR7:AR63))+1))),ROW()-ROW(A$66)+1)),"##0")," ",SUBSTITUTE(INDEX(IF(PURCHASE_DESCRIPTION&lt;&gt;"",PURCHASE_DESCRIPTION&amp;":","")&amp;A7:A63,SMALL(IF(ISNUMBER(AR7:AR63),IF(AR7:AR63&gt;0,IF(AU7:AU63&lt;&gt;"",ROW(AR7:AR63)-MIN(ROW(AR7:AR63))+1))),ROW()-ROW(A$66)+1))," ",";")),"")</f>
        <v>0</v>
      </c>
    </row>
    <row r="123" spans="9:44">
      <c r="X123">
        <f t="array" ref="X123">IFERROR(CONCATENATE(TEXT(INDEX(X7:X63,SMALL(IF(ISNUMBER(X7:X63),IF(X7:X63&gt;0,IF(AA7:AA63&lt;&gt;"",ROW(X7:X63)-MIN(ROW(X7:X63))+1))),ROW()-ROW(A$67)+1)),"##0"),",",SUBSTITUTE(INDEX(IF(PURCHASE_DESCRIPTION&lt;&gt;"",PURCHASE_DESCRIPTION&amp;":","")&amp;A7:A63,SMALL(IF(ISNUMBER(X7:X63),IF(X7:X63&gt;0,IF(AA7:AA63&lt;&gt;"",ROW(X7:X63)-MIN(ROW(X7:X63))+1))),ROW()-ROW(A$67)+1)),",",";"),",",SUBSTITUTE(INDEX(IF(PURCHASE_DESCRIPTION&lt;&gt;"",PURCHASE_DESCRIPTION&amp;":","")&amp;C7:C63,SMALL(IF(ISNUMBER(X7:X63),IF(X7:X63&gt;0,IF(AA7:AA63&lt;&gt;"",ROW(X7:X63)-MIN(ROW(X7:X63))+1))),ROW()-ROW(A$67)+1)),",",";"),",",INDEX(AA7:AA63,SMALL(IF(ISNUMBER(X7:X63),IF(X7:X63&gt;0,IF(AA7:AA63&lt;&gt;"",ROW(X7:X63)-MIN(ROW(X7:X63))+1))),ROW()-ROW(A$67)+1))),"")</f>
        <v>0</v>
      </c>
    </row>
  </sheetData>
  <mergeCells count="9">
    <mergeCell ref="A5:G5"/>
    <mergeCell ref="H5:L5"/>
    <mergeCell ref="M5:Q5"/>
    <mergeCell ref="R5:V5"/>
    <mergeCell ref="W5:AA5"/>
    <mergeCell ref="AB5:AF5"/>
    <mergeCell ref="AG5:AK5"/>
    <mergeCell ref="AL5:AP5"/>
    <mergeCell ref="AQ5:AU5"/>
  </mergeCells>
  <conditionalFormatting sqref="E10">
    <cfRule type="expression" dxfId="0" priority="13">
      <formula>AND(ISBLANK(D10)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14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15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16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11">
    <cfRule type="expression" dxfId="0" priority="17">
      <formula>AND(ISBLANK(D11)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18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19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20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12">
    <cfRule type="expression" dxfId="0" priority="21">
      <formula>AND(ISBLANK(D12)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22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23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24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13">
    <cfRule type="expression" dxfId="0" priority="25">
      <formula>AND(ISBLANK(D13)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26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27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28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14">
    <cfRule type="expression" dxfId="0" priority="29">
      <formula>AND(ISBLANK(D14)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30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31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32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15">
    <cfRule type="expression" dxfId="0" priority="33">
      <formula>AND(ISBLANK(D15)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34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35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36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16">
    <cfRule type="expression" dxfId="0" priority="37">
      <formula>AND(ISBLANK(D16)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38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39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40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17">
    <cfRule type="expression" dxfId="0" priority="41">
      <formula>AND(ISBLANK(D17)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42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43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44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18">
    <cfRule type="expression" dxfId="0" priority="45">
      <formula>AND(ISBLANK(D18)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46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47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48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19">
    <cfRule type="expression" dxfId="0" priority="49">
      <formula>AND(ISBLANK(D19)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50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51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52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20">
    <cfRule type="expression" dxfId="0" priority="53">
      <formula>AND(ISBLANK(D20)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54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55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56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21">
    <cfRule type="expression" dxfId="0" priority="57">
      <formula>AND(ISBLANK(D21)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58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59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60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22">
    <cfRule type="expression" dxfId="0" priority="61">
      <formula>AND(ISBLANK(D22)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62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63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64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23">
    <cfRule type="expression" dxfId="0" priority="65">
      <formula>AND(ISBLANK(D23)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66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67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68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24">
    <cfRule type="expression" dxfId="0" priority="69">
      <formula>AND(ISBLANK(D24)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70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71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72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25">
    <cfRule type="expression" dxfId="0" priority="73">
      <formula>AND(ISBLANK(D25)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74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75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76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26">
    <cfRule type="expression" dxfId="0" priority="77">
      <formula>AND(ISBLANK(D26)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78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79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80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27">
    <cfRule type="expression" dxfId="0" priority="81">
      <formula>AND(ISBLANK(D27)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82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83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84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28">
    <cfRule type="expression" dxfId="0" priority="85">
      <formula>AND(ISBLANK(D28)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86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87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88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29">
    <cfRule type="expression" dxfId="0" priority="89">
      <formula>AND(ISBLANK(D29)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90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91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92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30">
    <cfRule type="expression" dxfId="0" priority="93">
      <formula>AND(ISBLANK(D30)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94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95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96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31">
    <cfRule type="expression" dxfId="0" priority="97">
      <formula>AND(ISBLANK(D31)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98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99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100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32">
    <cfRule type="expression" dxfId="0" priority="101">
      <formula>AND(ISBLANK(D32)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102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103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104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33">
    <cfRule type="expression" dxfId="0" priority="105">
      <formula>AND(ISBLANK(D33)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106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107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108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34">
    <cfRule type="expression" dxfId="0" priority="109">
      <formula>AND(ISBLANK(D34)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110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111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112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35">
    <cfRule type="expression" dxfId="0" priority="113">
      <formula>AND(ISBLANK(D35)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114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115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116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36">
    <cfRule type="expression" dxfId="0" priority="117">
      <formula>AND(ISBLANK(D36)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118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119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120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37">
    <cfRule type="expression" dxfId="0" priority="121">
      <formula>AND(ISBLANK(D37)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122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123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124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38">
    <cfRule type="expression" dxfId="0" priority="125">
      <formula>AND(ISBLANK(D38)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126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127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128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39">
    <cfRule type="expression" dxfId="0" priority="129">
      <formula>AND(ISBLANK(D39)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130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131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132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40">
    <cfRule type="expression" dxfId="0" priority="133">
      <formula>AND(ISBLANK(D40)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134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135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136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41">
    <cfRule type="expression" dxfId="0" priority="137">
      <formula>AND(ISBLANK(D41)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138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139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140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42">
    <cfRule type="expression" dxfId="0" priority="141">
      <formula>AND(ISBLANK(D42)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142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143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144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43">
    <cfRule type="expression" dxfId="0" priority="145">
      <formula>AND(ISBLANK(D43)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146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147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148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44">
    <cfRule type="expression" dxfId="0" priority="149">
      <formula>AND(ISBLANK(D44)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150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151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152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45">
    <cfRule type="expression" dxfId="0" priority="153">
      <formula>AND(ISBLANK(D45)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154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155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156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46">
    <cfRule type="expression" dxfId="0" priority="157">
      <formula>AND(ISBLANK(D46)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158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159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160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47">
    <cfRule type="expression" dxfId="0" priority="161">
      <formula>AND(ISBLANK(D47)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162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163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164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48">
    <cfRule type="expression" dxfId="0" priority="165">
      <formula>AND(ISBLANK(D48)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166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167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168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49">
    <cfRule type="expression" dxfId="0" priority="169">
      <formula>AND(ISBLANK(D49)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170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171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172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50">
    <cfRule type="expression" dxfId="0" priority="173">
      <formula>AND(ISBLANK(D50)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174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175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176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51">
    <cfRule type="expression" dxfId="0" priority="177">
      <formula>AND(ISBLANK(D51)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178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179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180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52">
    <cfRule type="expression" dxfId="0" priority="181">
      <formula>AND(ISBLANK(D52)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182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183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184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53">
    <cfRule type="expression" dxfId="0" priority="185">
      <formula>AND(ISBLANK(D53)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186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187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188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54">
    <cfRule type="expression" dxfId="0" priority="189">
      <formula>AND(ISBLANK(D54)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190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191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192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55">
    <cfRule type="expression" dxfId="0" priority="193">
      <formula>AND(ISBLANK(D55)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194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195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196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56">
    <cfRule type="expression" dxfId="0" priority="197">
      <formula>AND(ISBLANK(D56)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198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199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200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57">
    <cfRule type="expression" dxfId="0" priority="201">
      <formula>AND(ISBLANK(D57)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202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203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204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58">
    <cfRule type="expression" dxfId="0" priority="205">
      <formula>AND(ISBLANK(D58)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206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207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208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59">
    <cfRule type="expression" dxfId="0" priority="209">
      <formula>AND(ISBLANK(D59)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210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211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212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60">
    <cfRule type="expression" dxfId="0" priority="213">
      <formula>AND(ISBLANK(D60)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214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215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216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61">
    <cfRule type="expression" dxfId="0" priority="217">
      <formula>AND(ISBLANK(D61)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218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219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220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62">
    <cfRule type="expression" dxfId="0" priority="221">
      <formula>AND(ISBLANK(D62)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222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223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224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63">
    <cfRule type="expression" dxfId="0" priority="225">
      <formula>AND(ISBLANK(D63)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226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227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228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7">
    <cfRule type="expression" dxfId="0" priority="1">
      <formula>AND(ISBLANK(D7)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2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3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4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8">
    <cfRule type="expression" dxfId="0" priority="5">
      <formula>AND(ISBLANK(D8)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6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7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8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conditionalFormatting sqref="E9">
    <cfRule type="expression" dxfId="0" priority="9">
      <formula>AND(ISBLANK(D9),ISBLANK(INDIRECT(ADDRESS(ROW(),COLUMN(rs_part_data)+4))),ISBLANK(INDIRECT(ADDRESS(ROW(),COLUMN(newark_part_data)+4))),ISBLANK(INDIRECT(ADDRESS(ROW(),COLUMN(tme_part_data)+4))),ISBLANK(INDIRECT(ADDRESS(ROW(),COLUMN(arrow_part_data)+4))),ISBLANK(INDIRECT(ADDRESS(ROW(),COLUMN(farnell_part_data)+4))),ISBLANK(INDIRECT(ADDRESS(ROW(),COLUMN(digikey_part_data)+4))),ISBLANK(INDIRECT(ADDRESS(ROW(),COLUMN(lcsc_part_data)+4))),ISBLANK(INDIRECT(ADDRESS(ROW(),COLUMN(mouser_part_data)+4))))</formula>
    </cfRule>
    <cfRule type="expression" dxfId="1" priority="10">
      <formula>IF(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=0,1,0)</formula>
    </cfRule>
    <cfRule type="cellIs" dxfId="2" priority="11" operator="greaterThan">
      <formula>SUM(INDIRECT(ADDRESS(ROW(),COLUMN(rs_part_data)+0)),INDIRECT(ADDRESS(ROW(),COLUMN(newark_part_data)+0)),INDIRECT(ADDRESS(ROW(),COLUMN(tme_part_data)+0)),INDIRECT(ADDRESS(ROW(),COLUMN(arrow_part_data)+0)),INDIRECT(ADDRESS(ROW(),COLUMN(farnell_part_data)+0)),INDIRECT(ADDRESS(ROW(),COLUMN(digikey_part_data)+0)),INDIRECT(ADDRESS(ROW(),COLUMN(lcsc_part_data)+0)),INDIRECT(ADDRESS(ROW(),COLUMN(mouser_part_data)+0)))</formula>
    </cfRule>
    <cfRule type="cellIs" dxfId="3" priority="12" operator="greaterThan">
      <formula>SUM(IF(ISNUMBER(INDIRECT(ADDRESS(ROW(),COLUMN(rs_part_data)+2))),INDIRECT(ADDRESS(ROW(),COLUMN(rs_part_data)+1)),0),IF(ISNUMBER(INDIRECT(ADDRESS(ROW(),COLUMN(newark_part_data)+2))),INDIRECT(ADDRESS(ROW(),COLUMN(newark_part_data)+1)),0),IF(ISNUMBER(INDIRECT(ADDRESS(ROW(),COLUMN(tme_part_data)+2))),INDIRECT(ADDRESS(ROW(),COLUMN(tme_part_data)+1)),0),IF(ISNUMBER(INDIRECT(ADDRESS(ROW(),COLUMN(arrow_part_data)+2))),INDIRECT(ADDRESS(ROW(),COLUMN(arrow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lcsc_part_data)+2))),INDIRECT(ADDRESS(ROW(),COLUMN(lcsc_part_data)+1)),0),IF(ISNUMBER(INDIRECT(ADDRESS(ROW(),COLUMN(mouser_part_data)+2))),INDIRECT(ADDRESS(ROW(),COLUMN(mouser_part_data)+1)),0))</formula>
    </cfRule>
  </conditionalFormatting>
  <hyperlinks>
    <hyperlink ref="D7" r:id="rId1"/>
    <hyperlink ref="D8" r:id="rId2"/>
    <hyperlink ref="D11" r:id="rId3"/>
    <hyperlink ref="D38" r:id="rId4"/>
    <hyperlink ref="D40" r:id="rId5"/>
    <hyperlink ref="D43" r:id="rId6"/>
    <hyperlink ref="D44" r:id="rId7"/>
    <hyperlink ref="D47" r:id="rId8"/>
    <hyperlink ref="D52" r:id="rId9"/>
    <hyperlink ref="D53" r:id="rId10"/>
    <hyperlink ref="D54" r:id="rId11"/>
    <hyperlink ref="D55" r:id="rId12"/>
    <hyperlink ref="D56" r:id="rId13"/>
    <hyperlink ref="D57" r:id="rId14"/>
    <hyperlink ref="D58" r:id="rId15"/>
    <hyperlink ref="D59" r:id="rId16"/>
    <hyperlink ref="D60" r:id="rId17"/>
    <hyperlink ref="D62" r:id="rId18"/>
    <hyperlink ref="D63" r:id="rId19"/>
  </hyperlinks>
  <pageMargins left="0.7" right="0.7" top="0.75" bottom="0.75" header="0.3" footer="0.3"/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uno shield v1.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2020-05-10T06:07:53Z</dcterms:created>
  <dcterms:modified xsi:type="dcterms:W3CDTF">2020-05-10T06:07:53Z</dcterms:modified>
</cp:coreProperties>
</file>