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Library/CloudStorage/Dropbox/GitHub/uss/estadistica2/data/"/>
    </mc:Choice>
  </mc:AlternateContent>
  <xr:revisionPtr revIDLastSave="0" documentId="13_ncr:1_{457B73B9-79EA-A046-AE87-5C8276F354E8}" xr6:coauthVersionLast="47" xr6:coauthVersionMax="47" xr10:uidLastSave="{00000000-0000-0000-0000-000000000000}"/>
  <bookViews>
    <workbookView xWindow="0" yWindow="500" windowWidth="28800" windowHeight="15720" xr2:uid="{8561BDDA-7432-554C-8BCF-76811BFF4DB0}"/>
  </bookViews>
  <sheets>
    <sheet name="tresquintos" sheetId="1" r:id="rId1"/>
    <sheet name="code" sheetId="2" r:id="rId2"/>
  </sheets>
  <definedNames>
    <definedName name="_xlnm._FilterDatabase" localSheetId="1" hidden="1">code!$A$1:$C$1</definedName>
    <definedName name="_xlnm._FilterDatabase" localSheetId="0">tresquintos!$A$1:$AZ$156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1" i="1" l="1"/>
  <c r="AI113" i="1"/>
  <c r="AI34" i="1"/>
  <c r="AI51" i="1"/>
  <c r="AI35" i="1"/>
  <c r="AI5" i="1"/>
  <c r="AI68" i="1"/>
  <c r="AI90" i="1"/>
  <c r="AI92" i="1"/>
  <c r="AI4" i="1"/>
  <c r="AI3" i="1"/>
  <c r="AI87" i="1"/>
  <c r="AI33" i="1"/>
  <c r="AI27" i="1"/>
  <c r="AI2" i="1"/>
  <c r="AI36" i="1"/>
  <c r="AI64" i="1"/>
  <c r="AI88" i="1"/>
  <c r="AI128" i="1"/>
  <c r="AI114" i="1"/>
  <c r="AI106" i="1"/>
  <c r="AI110" i="1"/>
  <c r="AI41" i="1"/>
  <c r="AI69" i="1"/>
  <c r="AI29" i="1"/>
  <c r="AI60" i="1"/>
  <c r="AI118" i="1"/>
  <c r="AI86" i="1"/>
  <c r="AI112" i="1"/>
  <c r="AI28" i="1"/>
  <c r="AI75" i="1"/>
  <c r="AI59" i="1"/>
  <c r="AI138" i="1"/>
  <c r="AI108" i="1"/>
  <c r="AI8" i="1"/>
  <c r="AI44" i="1"/>
  <c r="AI72" i="1"/>
  <c r="AI83" i="1"/>
  <c r="AI129" i="1"/>
  <c r="AI136" i="1"/>
  <c r="AI67" i="1"/>
  <c r="AI139" i="1"/>
  <c r="AI82" i="1"/>
  <c r="AI43" i="1"/>
  <c r="AI97" i="1"/>
  <c r="AI70" i="1"/>
  <c r="AI96" i="1"/>
  <c r="AI54" i="1"/>
  <c r="AI101" i="1"/>
  <c r="AI127" i="1"/>
  <c r="AI24" i="1"/>
  <c r="AI50" i="1"/>
  <c r="AI135" i="1"/>
  <c r="AI123" i="1"/>
  <c r="AI103" i="1"/>
  <c r="AI94" i="1"/>
  <c r="AI76" i="1"/>
  <c r="AI133" i="1"/>
  <c r="AI71" i="1"/>
  <c r="AI89" i="1"/>
  <c r="AI15" i="1"/>
  <c r="AI48" i="1"/>
  <c r="AI155" i="1"/>
  <c r="AI55" i="1"/>
  <c r="AI98" i="1"/>
  <c r="AI143" i="1"/>
  <c r="AI31" i="1"/>
  <c r="AI124" i="1"/>
  <c r="AI120" i="1"/>
  <c r="AI22" i="1"/>
  <c r="AI77" i="1"/>
  <c r="AI17" i="1"/>
  <c r="AI152" i="1"/>
  <c r="AI16" i="1"/>
  <c r="AI115" i="1"/>
  <c r="AI30" i="1"/>
  <c r="AI20" i="1"/>
  <c r="AI147" i="1"/>
  <c r="AI119" i="1"/>
  <c r="AI10" i="1"/>
  <c r="AI102" i="1"/>
  <c r="AI65" i="1"/>
  <c r="AI11" i="1"/>
  <c r="AI117" i="1"/>
  <c r="AI74" i="1"/>
  <c r="AI6" i="1"/>
  <c r="AI9" i="1"/>
  <c r="AI107" i="1"/>
  <c r="AI49" i="1"/>
  <c r="AI140" i="1"/>
  <c r="AI105" i="1"/>
  <c r="AI100" i="1"/>
  <c r="AI80" i="1"/>
  <c r="AI62" i="1"/>
  <c r="AI144" i="1"/>
  <c r="AI148" i="1"/>
  <c r="AI149" i="1"/>
  <c r="AI145" i="1"/>
  <c r="AI131" i="1"/>
  <c r="AI142" i="1"/>
  <c r="AI153" i="1"/>
  <c r="AI141" i="1"/>
  <c r="AI130" i="1"/>
  <c r="AI46" i="1"/>
  <c r="AI116" i="1"/>
  <c r="AI134" i="1"/>
  <c r="AI146" i="1"/>
  <c r="AI12" i="1"/>
  <c r="AI137" i="1"/>
  <c r="AI61" i="1"/>
  <c r="AI21" i="1"/>
  <c r="AI154" i="1"/>
  <c r="AI126" i="1"/>
  <c r="AI85" i="1"/>
  <c r="AI63" i="1"/>
  <c r="AI40" i="1"/>
  <c r="AI23" i="1"/>
  <c r="AI45" i="1"/>
  <c r="AI132" i="1"/>
  <c r="AI91" i="1"/>
  <c r="AI111" i="1"/>
  <c r="AI150" i="1"/>
  <c r="AI95" i="1"/>
  <c r="AI84" i="1"/>
  <c r="AI109" i="1"/>
  <c r="AI104" i="1"/>
  <c r="AI156" i="1"/>
  <c r="AI81" i="1"/>
  <c r="AI32" i="1"/>
  <c r="AI25" i="1"/>
  <c r="AI26" i="1"/>
  <c r="AI56" i="1"/>
  <c r="AI47" i="1"/>
  <c r="AI151" i="1"/>
  <c r="AI73" i="1"/>
  <c r="AI7" i="1"/>
  <c r="AI53" i="1"/>
  <c r="AI125" i="1"/>
  <c r="AI66" i="1"/>
  <c r="AI79" i="1"/>
  <c r="AI122" i="1"/>
  <c r="AI93" i="1"/>
  <c r="AI78" i="1"/>
  <c r="AI18" i="1"/>
  <c r="AI58" i="1"/>
  <c r="AI52" i="1"/>
  <c r="AI38" i="1"/>
  <c r="AI13" i="1"/>
  <c r="AI57" i="1"/>
  <c r="AI42" i="1"/>
  <c r="AI37" i="1"/>
  <c r="AI99" i="1"/>
  <c r="AI39" i="1"/>
  <c r="AI19" i="1"/>
  <c r="AI14" i="1"/>
  <c r="AE57" i="1"/>
  <c r="AE37" i="1"/>
  <c r="AE52" i="1"/>
  <c r="AE38" i="1"/>
  <c r="AE13" i="1"/>
  <c r="AE19" i="1"/>
  <c r="AE14" i="1"/>
  <c r="AE39" i="1"/>
  <c r="AE99" i="1"/>
  <c r="AE93" i="1"/>
  <c r="AE18" i="1"/>
  <c r="AE58" i="1"/>
  <c r="AE78" i="1"/>
  <c r="AE7" i="1"/>
  <c r="AE125" i="1"/>
  <c r="AE66" i="1"/>
  <c r="AE79" i="1"/>
  <c r="AE53" i="1"/>
  <c r="AE122" i="1"/>
  <c r="AE32" i="1"/>
  <c r="AE25" i="1"/>
  <c r="AE151" i="1"/>
  <c r="AE47" i="1"/>
  <c r="AE56" i="1"/>
  <c r="AE81" i="1"/>
  <c r="AE73" i="1"/>
  <c r="AE26" i="1"/>
  <c r="AE104" i="1"/>
  <c r="AE109" i="1"/>
  <c r="AE150" i="1"/>
  <c r="AE156" i="1"/>
  <c r="AE111" i="1"/>
  <c r="AE95" i="1"/>
  <c r="AE84" i="1"/>
  <c r="AE132" i="1"/>
  <c r="AE40" i="1"/>
  <c r="AE91" i="1"/>
  <c r="AE63" i="1"/>
  <c r="AE85" i="1"/>
  <c r="AE45" i="1"/>
  <c r="AE23" i="1"/>
  <c r="AE12" i="1"/>
  <c r="AE61" i="1"/>
  <c r="AE21" i="1"/>
  <c r="AE154" i="1"/>
  <c r="AE137" i="1"/>
  <c r="AE126" i="1"/>
  <c r="AE141" i="1"/>
  <c r="AE134" i="1"/>
  <c r="AE116" i="1"/>
  <c r="AE130" i="1"/>
  <c r="AE153" i="1"/>
  <c r="AE146" i="1"/>
  <c r="AE46" i="1"/>
  <c r="AE131" i="1"/>
  <c r="AE148" i="1"/>
  <c r="AE149" i="1"/>
  <c r="AE145" i="1"/>
  <c r="AE144" i="1"/>
  <c r="AE142" i="1"/>
  <c r="AE105" i="1"/>
  <c r="AE80" i="1"/>
  <c r="AE100" i="1"/>
  <c r="AE62" i="1"/>
  <c r="AE140" i="1"/>
  <c r="AE49" i="1"/>
  <c r="AE9" i="1"/>
  <c r="AE6" i="1"/>
  <c r="AE74" i="1"/>
  <c r="AE107" i="1"/>
  <c r="AE11" i="1"/>
  <c r="AE102" i="1"/>
  <c r="AE117" i="1"/>
  <c r="AE65" i="1"/>
  <c r="AE10" i="1"/>
  <c r="AE115" i="1"/>
  <c r="AE147" i="1"/>
  <c r="AE30" i="1"/>
  <c r="AE20" i="1"/>
  <c r="AE119" i="1"/>
  <c r="AE152" i="1"/>
  <c r="AE17" i="1"/>
  <c r="AE16" i="1"/>
  <c r="AE77" i="1"/>
  <c r="AE98" i="1"/>
  <c r="AE124" i="1"/>
  <c r="AE120" i="1"/>
  <c r="AE143" i="1"/>
  <c r="AE55" i="1"/>
  <c r="AE22" i="1"/>
  <c r="AE31" i="1"/>
  <c r="AE48" i="1"/>
  <c r="AE155" i="1"/>
  <c r="AE15" i="1"/>
  <c r="AE89" i="1"/>
  <c r="AE71" i="1"/>
  <c r="AE133" i="1"/>
  <c r="AE76" i="1"/>
  <c r="AE94" i="1"/>
  <c r="AE103" i="1"/>
  <c r="AE101" i="1"/>
  <c r="AE135" i="1"/>
  <c r="AE50" i="1"/>
  <c r="AE127" i="1"/>
  <c r="AE123" i="1"/>
  <c r="AE24" i="1"/>
  <c r="AE54" i="1"/>
  <c r="AE70" i="1"/>
  <c r="AE97" i="1"/>
  <c r="AE96" i="1"/>
  <c r="AE43" i="1"/>
  <c r="AE139" i="1"/>
  <c r="AE67" i="1"/>
  <c r="AE82" i="1"/>
  <c r="AE8" i="1"/>
  <c r="AE129" i="1"/>
  <c r="AE83" i="1"/>
  <c r="AE72" i="1"/>
  <c r="AE136" i="1"/>
  <c r="AE44" i="1"/>
  <c r="AE138" i="1"/>
  <c r="AE75" i="1"/>
  <c r="AE59" i="1"/>
  <c r="AE108" i="1"/>
  <c r="AE112" i="1"/>
  <c r="AE86" i="1"/>
  <c r="AE28" i="1"/>
  <c r="AE69" i="1"/>
  <c r="AE60" i="1"/>
  <c r="AE29" i="1"/>
  <c r="AE118" i="1"/>
  <c r="AE110" i="1"/>
  <c r="AE106" i="1"/>
  <c r="AE41" i="1"/>
  <c r="AE88" i="1"/>
  <c r="AE128" i="1"/>
  <c r="AE114" i="1"/>
  <c r="AE64" i="1"/>
  <c r="AE36" i="1"/>
  <c r="AE27" i="1"/>
  <c r="AE3" i="1"/>
  <c r="AE33" i="1"/>
  <c r="AE87" i="1"/>
  <c r="AE51" i="1"/>
  <c r="AE5" i="1"/>
  <c r="AE35" i="1"/>
  <c r="AE90" i="1"/>
  <c r="AE68" i="1"/>
  <c r="AE121" i="1"/>
  <c r="AE92" i="1"/>
  <c r="AE113" i="1"/>
  <c r="AE2" i="1"/>
  <c r="AE4" i="1"/>
  <c r="AE34" i="1"/>
  <c r="AE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tc={DF6E28D2-83D0-A14A-9F2A-1377BC373D8E}</author>
  </authors>
  <commentList>
    <comment ref="AI1" authorId="0" shapeId="0" xr:uid="{DF6E28D2-83D0-A14A-9F2A-1377BC373D8E}">
      <text>
        <t>[Threaded comment]
Your version of Excel allows you to read this threaded comment; however, any edits to it will get removed if the file is opened in a newer version of Excel. Learn more: https://go.microsoft.com/fwlink/?linkid=870924
Comment:
    Votos jadue/votos total primaria emitido en distrito (incluyendo derecha)</t>
      </text>
    </comment>
  </commentList>
</comments>
</file>

<file path=xl/sharedStrings.xml><?xml version="1.0" encoding="utf-8"?>
<sst xmlns="http://schemas.openxmlformats.org/spreadsheetml/2006/main" count="1801" uniqueCount="799">
  <si>
    <t>id</t>
  </si>
  <si>
    <t>elección</t>
  </si>
  <si>
    <t>elección_tipo</t>
  </si>
  <si>
    <t>región</t>
  </si>
  <si>
    <t>region2</t>
  </si>
  <si>
    <t>distrito2</t>
  </si>
  <si>
    <t>distrito</t>
  </si>
  <si>
    <t>número_papeleta</t>
  </si>
  <si>
    <t>nombre_completo</t>
  </si>
  <si>
    <t>nombres</t>
  </si>
  <si>
    <t>apellidos</t>
  </si>
  <si>
    <t>apellido_paterno</t>
  </si>
  <si>
    <t>apellido_materno</t>
  </si>
  <si>
    <t>sexo</t>
  </si>
  <si>
    <t>sexo_tipo</t>
  </si>
  <si>
    <t>edad</t>
  </si>
  <si>
    <t>profesión</t>
  </si>
  <si>
    <t>patrocinios</t>
  </si>
  <si>
    <t>lista2</t>
  </si>
  <si>
    <t>lista3</t>
  </si>
  <si>
    <t>lista4</t>
  </si>
  <si>
    <t>lista</t>
  </si>
  <si>
    <t>partido</t>
  </si>
  <si>
    <t>n_listageneral</t>
  </si>
  <si>
    <t>opción_paritaria</t>
  </si>
  <si>
    <t>ppoo</t>
  </si>
  <si>
    <t>ppoo_tipo</t>
  </si>
  <si>
    <t>cand_pres</t>
  </si>
  <si>
    <t>subsecretario</t>
  </si>
  <si>
    <t>ministro</t>
  </si>
  <si>
    <t>senador</t>
  </si>
  <si>
    <t>diputado</t>
  </si>
  <si>
    <t>alcalde</t>
  </si>
  <si>
    <t>concejal</t>
  </si>
  <si>
    <t>intendente</t>
  </si>
  <si>
    <t>abogado_constitucional</t>
  </si>
  <si>
    <t>artista</t>
  </si>
  <si>
    <t>familiar_de</t>
  </si>
  <si>
    <t>académico</t>
  </si>
  <si>
    <t>dirigente</t>
  </si>
  <si>
    <t>trabajadores_salud</t>
  </si>
  <si>
    <t>sub24</t>
  </si>
  <si>
    <t>lgbtqia</t>
  </si>
  <si>
    <t>feministas</t>
  </si>
  <si>
    <t>promigrantes</t>
  </si>
  <si>
    <t>cientificos</t>
  </si>
  <si>
    <t>animalistas</t>
  </si>
  <si>
    <t>discapacitados</t>
  </si>
  <si>
    <t>expertosDDHH</t>
  </si>
  <si>
    <t>exdeportistas</t>
  </si>
  <si>
    <t>escenario1</t>
  </si>
  <si>
    <t>escenario2</t>
  </si>
  <si>
    <t>fecha_trabajo1</t>
  </si>
  <si>
    <t>trabajo1</t>
  </si>
  <si>
    <t>fecha_trabajo2</t>
  </si>
  <si>
    <t>trabajo2</t>
  </si>
  <si>
    <t>fecha_trabajo3</t>
  </si>
  <si>
    <t>trabajo3</t>
  </si>
  <si>
    <t>fecha_trabajo4</t>
  </si>
  <si>
    <t>trabajo4</t>
  </si>
  <si>
    <t>fecha_trabajo5</t>
  </si>
  <si>
    <t>trabajo5</t>
  </si>
  <si>
    <t>fecha_trabajo6</t>
  </si>
  <si>
    <t>trabajo6</t>
  </si>
  <si>
    <t>agua</t>
  </si>
  <si>
    <t>cebra</t>
  </si>
  <si>
    <t>fecha_tvn</t>
  </si>
  <si>
    <t>nombre_tvn</t>
  </si>
  <si>
    <t>segundo_nombre_tvn</t>
  </si>
  <si>
    <t>apellido_paterno_tvn</t>
  </si>
  <si>
    <t>apellido_materno_tvn</t>
  </si>
  <si>
    <t>facebook</t>
  </si>
  <si>
    <t>instagram</t>
  </si>
  <si>
    <t>twitter</t>
  </si>
  <si>
    <t>website</t>
  </si>
  <si>
    <t>tres_ejes_p</t>
  </si>
  <si>
    <t>eje_1</t>
  </si>
  <si>
    <t>eje_2</t>
  </si>
  <si>
    <t>eje_3</t>
  </si>
  <si>
    <t xml:space="preserve">derechos_sociales_p
</t>
  </si>
  <si>
    <t>derechos_sociales</t>
  </si>
  <si>
    <t>modelo_gobierno_p</t>
  </si>
  <si>
    <t>modelo_gobierno</t>
  </si>
  <si>
    <t>modelo_gobierno2</t>
  </si>
  <si>
    <t>pueblos_originarios_p</t>
  </si>
  <si>
    <t>pueblos_originarios</t>
  </si>
  <si>
    <t>pueblos_originarios2</t>
  </si>
  <si>
    <t>genero_p</t>
  </si>
  <si>
    <t>genero</t>
  </si>
  <si>
    <t>derechos_agua_p</t>
  </si>
  <si>
    <t>derechos_agua</t>
  </si>
  <si>
    <t>vivienda_p</t>
  </si>
  <si>
    <t>vivienda</t>
  </si>
  <si>
    <t>vida_p</t>
  </si>
  <si>
    <t>vida</t>
  </si>
  <si>
    <t>migracion_p</t>
  </si>
  <si>
    <t>migracion</t>
  </si>
  <si>
    <t>url</t>
  </si>
  <si>
    <t>mail</t>
  </si>
  <si>
    <t>eje_partido_eco</t>
  </si>
  <si>
    <t>dummy_mixto</t>
  </si>
  <si>
    <t>eje_ind_eco</t>
  </si>
  <si>
    <t>eje_partido_val</t>
  </si>
  <si>
    <t>dummy_fem</t>
  </si>
  <si>
    <t>dummy_nofem</t>
  </si>
  <si>
    <t>dummy_genero2</t>
  </si>
  <si>
    <t>dummy_aborto</t>
  </si>
  <si>
    <t>dummy_noaborto</t>
  </si>
  <si>
    <t>dummy_aborto2</t>
  </si>
  <si>
    <t>eje_ind_val</t>
  </si>
  <si>
    <t>puntaje</t>
  </si>
  <si>
    <t>prom_doble_eco</t>
  </si>
  <si>
    <t>prom_doble_val</t>
  </si>
  <si>
    <t>puntaje2</t>
  </si>
  <si>
    <t>programa</t>
  </si>
  <si>
    <t>frase</t>
  </si>
  <si>
    <t>medio</t>
  </si>
  <si>
    <t>fecha_frase</t>
  </si>
  <si>
    <t>electo</t>
  </si>
  <si>
    <t>lugar</t>
  </si>
  <si>
    <t>n_votos</t>
  </si>
  <si>
    <t>p_votos</t>
  </si>
  <si>
    <t>frase_manual</t>
  </si>
  <si>
    <t>paridad</t>
  </si>
  <si>
    <t>distrito_servel</t>
  </si>
  <si>
    <t>magnitud_distrital</t>
  </si>
  <si>
    <t>lista_servel</t>
  </si>
  <si>
    <t>nombre_1_servel</t>
  </si>
  <si>
    <t>nombre_2_servel</t>
  </si>
  <si>
    <t>partido_servel</t>
  </si>
  <si>
    <t>votos_servel</t>
  </si>
  <si>
    <t>porcentaje_servel</t>
  </si>
  <si>
    <t>electo_noparidad</t>
  </si>
  <si>
    <t>electo_paridad</t>
  </si>
  <si>
    <t>paridad_servel</t>
  </si>
  <si>
    <t>min_patrocinios_indlistas</t>
  </si>
  <si>
    <t>min_patrocinios_ifp</t>
  </si>
  <si>
    <t>n_aportes</t>
  </si>
  <si>
    <t>dinero_aportes</t>
  </si>
  <si>
    <t>tope_distrito</t>
  </si>
  <si>
    <t>miembro_voceriadelpueblo</t>
  </si>
  <si>
    <t>Convencionales Constituyentes</t>
  </si>
  <si>
    <t>Arica</t>
  </si>
  <si>
    <t>#D1 - Arica</t>
  </si>
  <si>
    <t>XP10</t>
  </si>
  <si>
    <t>Pollyana Rivera Bigas</t>
  </si>
  <si>
    <t>Periodista</t>
  </si>
  <si>
    <t>Vamos Por Chile</t>
  </si>
  <si>
    <t>UDI-IND</t>
  </si>
  <si>
    <t>Vamos por Chile</t>
  </si>
  <si>
    <t>YB17</t>
  </si>
  <si>
    <t>Jorge Bruno Abarca Riveros</t>
  </si>
  <si>
    <t>Biólogo</t>
  </si>
  <si>
    <t>Lista Del Apruebo</t>
  </si>
  <si>
    <t>PL-IND</t>
  </si>
  <si>
    <t>Lista del Apruebo</t>
  </si>
  <si>
    <t>YQ22</t>
  </si>
  <si>
    <t>Carolina Eliana Videla Osorio</t>
  </si>
  <si>
    <t>Trabajadora Social</t>
  </si>
  <si>
    <t>Apruebo Dignidad</t>
  </si>
  <si>
    <t>PC</t>
  </si>
  <si>
    <t>Tarapacá</t>
  </si>
  <si>
    <t>#D2 - Iquique</t>
  </si>
  <si>
    <t>A1</t>
  </si>
  <si>
    <t>Alejandra Alicia Flores Carlos</t>
  </si>
  <si>
    <t>Profesora</t>
  </si>
  <si>
    <t>Independientes De Tarapaca (D2)</t>
  </si>
  <si>
    <t>IND</t>
  </si>
  <si>
    <t>XP21</t>
  </si>
  <si>
    <t>Alvaro Jofre Caceres</t>
  </si>
  <si>
    <t>Ingeniero</t>
  </si>
  <si>
    <t>RN</t>
  </si>
  <si>
    <t>YQ35</t>
  </si>
  <si>
    <t>Hugo Humberto Gutierrez Galvez</t>
  </si>
  <si>
    <t>Abogado</t>
  </si>
  <si>
    <t>Antofagasta</t>
  </si>
  <si>
    <t>#D3 - Antofagasta</t>
  </si>
  <si>
    <t>XP8</t>
  </si>
  <si>
    <t>Pablo Antonio Toloza Fernandez</t>
  </si>
  <si>
    <t>UDI</t>
  </si>
  <si>
    <t>YQ18</t>
  </si>
  <si>
    <t>Hernan Jesus Velasquez Nuñez</t>
  </si>
  <si>
    <t>Sociólogo</t>
  </si>
  <si>
    <t>FRVS</t>
  </si>
  <si>
    <t>ZN23</t>
  </si>
  <si>
    <t>Dayyana Gonzalez Araya</t>
  </si>
  <si>
    <t>La Lista Del Pueblo (D3)</t>
  </si>
  <si>
    <t>Lista del Pueblo</t>
  </si>
  <si>
    <t>ZZ34</t>
  </si>
  <si>
    <t>Cristina Ines Dorador Ortiz</t>
  </si>
  <si>
    <t>Científica</t>
  </si>
  <si>
    <t>Movimiento Independientes Del Norte (D3)</t>
  </si>
  <si>
    <t>Atacama</t>
  </si>
  <si>
    <t>#D4 - Copiapó</t>
  </si>
  <si>
    <t>WJ1</t>
  </si>
  <si>
    <t>Constanza Andrea San Juan Standen</t>
  </si>
  <si>
    <t>Historiadora</t>
  </si>
  <si>
    <t>Asamblea Constituyente Atacama</t>
  </si>
  <si>
    <t>YB15</t>
  </si>
  <si>
    <t>Maximiliano Hurtado Roco</t>
  </si>
  <si>
    <t>Asesor legislativo</t>
  </si>
  <si>
    <t xml:space="preserve">PS </t>
  </si>
  <si>
    <t>YQ20</t>
  </si>
  <si>
    <t>Ericka Portilla Barrios</t>
  </si>
  <si>
    <t>Abogada</t>
  </si>
  <si>
    <t>ZT24</t>
  </si>
  <si>
    <t>Guillermo Nicolas Namor Kong</t>
  </si>
  <si>
    <t>Licenciado en Derecho</t>
  </si>
  <si>
    <t>Independientes Por La Nueva Constitucion (D4)</t>
  </si>
  <si>
    <t>Coquimbo</t>
  </si>
  <si>
    <t>#D5 - La Serena</t>
  </si>
  <si>
    <t>WB1</t>
  </si>
  <si>
    <t>Maria Trinidad Castillo Boilet</t>
  </si>
  <si>
    <t>Independientes Por La Region De Coquimbo (D5)</t>
  </si>
  <si>
    <t>WD8</t>
  </si>
  <si>
    <t>Ivanna Daniela Olivares Miranda</t>
  </si>
  <si>
    <t>Lista Del Pueblo - Movimiento Territorial Constituyente (D5)</t>
  </si>
  <si>
    <t>WD9</t>
  </si>
  <si>
    <t>Daniel Alejandro Bravo Silva</t>
  </si>
  <si>
    <t>XP28</t>
  </si>
  <si>
    <t>Roberto Vega Campusano</t>
  </si>
  <si>
    <t>YB33</t>
  </si>
  <si>
    <t>Carlos Calvo Muñoz</t>
  </si>
  <si>
    <t>Profesor</t>
  </si>
  <si>
    <t>PS-IND</t>
  </si>
  <si>
    <t>YQ37</t>
  </si>
  <si>
    <t>Jeniffer Valeria Mella Escobar</t>
  </si>
  <si>
    <t>CS-IND</t>
  </si>
  <si>
    <t>Valparaíso</t>
  </si>
  <si>
    <t>#D6 - Quilpué</t>
  </si>
  <si>
    <t>S1</t>
  </si>
  <si>
    <t>Lisette Lorena Vergara Riquelme</t>
  </si>
  <si>
    <t>Independientes Distrito 6 + Lista Del Pueblo (D6)</t>
  </si>
  <si>
    <t>S2</t>
  </si>
  <si>
    <t>Cristobal Patricio Andrade Leon</t>
  </si>
  <si>
    <t>Mecánico</t>
  </si>
  <si>
    <t>XP13</t>
  </si>
  <si>
    <t>Ruggero Cozzi Elzo</t>
  </si>
  <si>
    <t>RN-IND</t>
  </si>
  <si>
    <t>YB26</t>
  </si>
  <si>
    <t>Claudio Gomez Castro</t>
  </si>
  <si>
    <t>YK36</t>
  </si>
  <si>
    <t>Janis Jan Del Carmen Meneses Palma</t>
  </si>
  <si>
    <t>Movimientos Sociales Independientes (D6)</t>
  </si>
  <si>
    <t>YQ38</t>
  </si>
  <si>
    <t>Carolina Cyntia Vilches Fuenzalida</t>
  </si>
  <si>
    <t>Geógrafa</t>
  </si>
  <si>
    <t>COM-IND</t>
  </si>
  <si>
    <t>YQ40</t>
  </si>
  <si>
    <t>Mariela Andrea Serey Jimenez</t>
  </si>
  <si>
    <t>ZT64</t>
  </si>
  <si>
    <t>Miguel Angel Botto Salinas</t>
  </si>
  <si>
    <t>Ingeniero Comercial</t>
  </si>
  <si>
    <t>Independientes Por La Nueva Constitucion (D6)</t>
  </si>
  <si>
    <t>#D7 - Valparaíso</t>
  </si>
  <si>
    <t>XP11</t>
  </si>
  <si>
    <t>Raul Celis Montt</t>
  </si>
  <si>
    <t>XP15</t>
  </si>
  <si>
    <t>Jorge Arancibia Reyes</t>
  </si>
  <si>
    <t>Marino</t>
  </si>
  <si>
    <t>YB23</t>
  </si>
  <si>
    <t>Agustin Squella Narducci</t>
  </si>
  <si>
    <t>YQ34</t>
  </si>
  <si>
    <t>Jaime Andres Bassa Mercado</t>
  </si>
  <si>
    <t>Maria Jose Oyarzun Solis</t>
  </si>
  <si>
    <t>RD</t>
  </si>
  <si>
    <t>ZN63</t>
  </si>
  <si>
    <t>Camila Ignacia Zarate Zarate</t>
  </si>
  <si>
    <t>Licenciada en Derecho</t>
  </si>
  <si>
    <t>La Lista Del Pueblo (D7)</t>
  </si>
  <si>
    <t>ZN65</t>
  </si>
  <si>
    <t>Tania Isabel Madriaga Flores</t>
  </si>
  <si>
    <t>Socióloga</t>
  </si>
  <si>
    <t>Metropolitana</t>
  </si>
  <si>
    <t>#D8 - Maipú</t>
  </si>
  <si>
    <t>XP17</t>
  </si>
  <si>
    <t>Bernardo De La Maza Bañados</t>
  </si>
  <si>
    <t>EVO-IND</t>
  </si>
  <si>
    <t>YB18</t>
  </si>
  <si>
    <t>Bessy Mireya Del Rosario Gallardo Prado</t>
  </si>
  <si>
    <t>Egresada Derecho</t>
  </si>
  <si>
    <t>PRO-IND</t>
  </si>
  <si>
    <t>YQ27</t>
  </si>
  <si>
    <t>Valentina Andrea Miranda Arce</t>
  </si>
  <si>
    <t>Estudiante</t>
  </si>
  <si>
    <t>YQ31</t>
  </si>
  <si>
    <t>Tatiana Karina Urrutia Herrera</t>
  </si>
  <si>
    <t>Comunicadora</t>
  </si>
  <si>
    <t>YQ32</t>
  </si>
  <si>
    <t>Daniel Rodrigo Stingo Camus</t>
  </si>
  <si>
    <t>RD-IND</t>
  </si>
  <si>
    <t>ZN46</t>
  </si>
  <si>
    <t>Maria Magdalena Rivera Iribarren</t>
  </si>
  <si>
    <t>La Lista Del Pueblo (D8)</t>
  </si>
  <si>
    <t>ZN47</t>
  </si>
  <si>
    <t>Marco Antonio Arellano Ortega</t>
  </si>
  <si>
    <t>Administrado Público</t>
  </si>
  <si>
    <t>#D9 - Recoleta</t>
  </si>
  <si>
    <t>N1</t>
  </si>
  <si>
    <t>Alejandra Pia Perez Espina</t>
  </si>
  <si>
    <t>Dueña de Casa</t>
  </si>
  <si>
    <t>La Lista Del Pueblo Distrito 9 (D9)</t>
  </si>
  <si>
    <t>N5</t>
  </si>
  <si>
    <t>Natalia Esther Henriquez Carreño</t>
  </si>
  <si>
    <t>Médico</t>
  </si>
  <si>
    <t>Arturo Zuñiga Jory</t>
  </si>
  <si>
    <t>Cesar Valenzuela Maass</t>
  </si>
  <si>
    <t>Barbara Sepulveda Hales</t>
  </si>
  <si>
    <t>Rodrigo Logan Soto</t>
  </si>
  <si>
    <t>Independientes</t>
  </si>
  <si>
    <t>IFP</t>
  </si>
  <si>
    <t>#D10 - Santiago</t>
  </si>
  <si>
    <t>Cristian Monckeberg Bruner</t>
  </si>
  <si>
    <t>XP16</t>
  </si>
  <si>
    <t>Teresa Marinovic Vial</t>
  </si>
  <si>
    <t>Licenciada en Filosofía</t>
  </si>
  <si>
    <t>Jorge Baradit Morales</t>
  </si>
  <si>
    <t>Escritor</t>
  </si>
  <si>
    <t>Fernando Atria Lemaitre</t>
  </si>
  <si>
    <t>Giovanna Angela Roa Cadin</t>
  </si>
  <si>
    <t>Diseñadora</t>
  </si>
  <si>
    <t>ZN55</t>
  </si>
  <si>
    <t>Manuel Mauricio Woldarsky Gonzalez</t>
  </si>
  <si>
    <t>La Lista Del Pueblo (D10)</t>
  </si>
  <si>
    <t>ZT70</t>
  </si>
  <si>
    <t>Patricia Politzer Kerekes</t>
  </si>
  <si>
    <t>Independientes Por La Nueva Constitucion  (D10)</t>
  </si>
  <si>
    <t>#D11 - Las Condes</t>
  </si>
  <si>
    <t>XP14</t>
  </si>
  <si>
    <t>Marcela Cubillos Sigall</t>
  </si>
  <si>
    <t>Hernan Larrain Matte</t>
  </si>
  <si>
    <t>EVO</t>
  </si>
  <si>
    <t>Bernardo Fontaine Talavera</t>
  </si>
  <si>
    <t>Economista</t>
  </si>
  <si>
    <t>XP20</t>
  </si>
  <si>
    <t>Constanza Hube Portus</t>
  </si>
  <si>
    <t>YB31</t>
  </si>
  <si>
    <t>Patricio Fernandez Chadwick</t>
  </si>
  <si>
    <t>Constanza Gabriela Schonhaut Soto</t>
  </si>
  <si>
    <t>CS</t>
  </si>
  <si>
    <t>#D12 - Puente Alto</t>
  </si>
  <si>
    <t>T1</t>
  </si>
  <si>
    <t>Alondra Carrillo Vidal</t>
  </si>
  <si>
    <t>Psicólogo</t>
  </si>
  <si>
    <t>Voces Constituyentes (D12)</t>
  </si>
  <si>
    <t>Manuel Jose Ossandon Lira</t>
  </si>
  <si>
    <t>YL30</t>
  </si>
  <si>
    <t>Giovanna Jazmin Grandon Caro</t>
  </si>
  <si>
    <t>Asistente de Párvulos y Transportista Escolar</t>
  </si>
  <si>
    <t>La Lista Del Pueblo Distrito 12 (D12)</t>
  </si>
  <si>
    <t>YQ36</t>
  </si>
  <si>
    <t>Beatriz De Jesus Sanchez Muñoz</t>
  </si>
  <si>
    <t>periodista</t>
  </si>
  <si>
    <t>YV44</t>
  </si>
  <si>
    <t>Benito Jose Baranda Ferran</t>
  </si>
  <si>
    <t>Independientes Por Una Nueva Constitucion (D12)</t>
  </si>
  <si>
    <t>YV46</t>
  </si>
  <si>
    <t>Juan Jose Martin Bravo</t>
  </si>
  <si>
    <t>#D13 - San Miguel</t>
  </si>
  <si>
    <t>YB20</t>
  </si>
  <si>
    <t>Malucha Pinto Solari</t>
  </si>
  <si>
    <t>Actriz</t>
  </si>
  <si>
    <t>YQ25</t>
  </si>
  <si>
    <t>Marcos Patricio Barraza Gomez</t>
  </si>
  <si>
    <t>ZN40</t>
  </si>
  <si>
    <t>Ingrid Fernanda Villena Narbona</t>
  </si>
  <si>
    <t>La Lista Del Pueblo (D13)</t>
  </si>
  <si>
    <t>ZN41</t>
  </si>
  <si>
    <t>Rodrigo Ernesto Rojas Vade</t>
  </si>
  <si>
    <t>Operador de vuelo</t>
  </si>
  <si>
    <t>#D14 - San Bernardo</t>
  </si>
  <si>
    <t>XP4</t>
  </si>
  <si>
    <t>Claudia Mabel Castro Gutierrez</t>
  </si>
  <si>
    <t>YB13</t>
  </si>
  <si>
    <t>Renato Fabrizio Garin Gonzalez</t>
  </si>
  <si>
    <t>PR-IND</t>
  </si>
  <si>
    <t>YQ17</t>
  </si>
  <si>
    <t>Ignacio Jaime Achurra Diaz</t>
  </si>
  <si>
    <t xml:space="preserve">Actor </t>
  </si>
  <si>
    <t>Francisco Javier Caamaño Rojas</t>
  </si>
  <si>
    <t>Activista</t>
  </si>
  <si>
    <t>La Lista Del Pueblo Distrito 14 (D14)</t>
  </si>
  <si>
    <t>ZT27</t>
  </si>
  <si>
    <t>Paulina Valeria Valenzuela Rio</t>
  </si>
  <si>
    <t>Independientes Por La Nueva Constitucion (D14)</t>
  </si>
  <si>
    <t>O'Higgins</t>
  </si>
  <si>
    <t>#D15 - Rancagua</t>
  </si>
  <si>
    <t>P2</t>
  </si>
  <si>
    <t>Alvin Antonio Saldaña Muñoz</t>
  </si>
  <si>
    <t>Movimientos Sociales Autonomos (D15)</t>
  </si>
  <si>
    <t>XP12</t>
  </si>
  <si>
    <t>Carol Bown Sepulveda</t>
  </si>
  <si>
    <t>YB19</t>
  </si>
  <si>
    <t>Matias Orellana Cuellar</t>
  </si>
  <si>
    <t>YP24</t>
  </si>
  <si>
    <t>Loreto Cristina Vallejos Davila</t>
  </si>
  <si>
    <t>La Lista Del Pueblo 100% Independientes (D15)</t>
  </si>
  <si>
    <t>Damaris Abarca Gonzalez</t>
  </si>
  <si>
    <t>Ajedrecista</t>
  </si>
  <si>
    <t>#D16 - San Fernando</t>
  </si>
  <si>
    <t>Ricardo Neumann Bertin</t>
  </si>
  <si>
    <t>YB14</t>
  </si>
  <si>
    <t>Adriana Cancino Meneses</t>
  </si>
  <si>
    <t>YQ23</t>
  </si>
  <si>
    <t>Nicolas Fernando Nuñez Gangas</t>
  </si>
  <si>
    <t>YZ26</t>
  </si>
  <si>
    <t>Gloria Del Transito Alvarado Jorquera</t>
  </si>
  <si>
    <t>Administradora de Empresas</t>
  </si>
  <si>
    <t>Corrientes Independientes (D16)</t>
  </si>
  <si>
    <t>Maule</t>
  </si>
  <si>
    <t>#D17 - Talca</t>
  </si>
  <si>
    <t>XI1</t>
  </si>
  <si>
    <t>Maria Elisa Quinteros Caceres</t>
  </si>
  <si>
    <t>Odontóloga</t>
  </si>
  <si>
    <t>Asamblea Popular Por La Dignidad (D17)</t>
  </si>
  <si>
    <t>XP9</t>
  </si>
  <si>
    <t>Barbara Rebolledo Aguirre</t>
  </si>
  <si>
    <t>Alfredo Moreno Echeverria</t>
  </si>
  <si>
    <t>YB24</t>
  </si>
  <si>
    <t>Christian Viera Alvarez</t>
  </si>
  <si>
    <t>DC-IND</t>
  </si>
  <si>
    <t>Paola Alejandra Grandon Gonzalez</t>
  </si>
  <si>
    <t>YQ39</t>
  </si>
  <si>
    <t>Roberto Antonio Celedon Fernandez</t>
  </si>
  <si>
    <t>FRVS-IND</t>
  </si>
  <si>
    <t>ZN42</t>
  </si>
  <si>
    <t>Elsa Carolina Labraña Pino</t>
  </si>
  <si>
    <t>La Lista Del Pueblo (D17)</t>
  </si>
  <si>
    <t>#D18 - Linares</t>
  </si>
  <si>
    <t>XP1</t>
  </si>
  <si>
    <t>Patricia Labra Besserer</t>
  </si>
  <si>
    <t>YB12</t>
  </si>
  <si>
    <t>Ricardo Montero Allende</t>
  </si>
  <si>
    <t>ZD18</t>
  </si>
  <si>
    <t>Francisca Marycarmen Arauna Urrutia</t>
  </si>
  <si>
    <t>La Lista Del Pueblo Maule Sur (D18)</t>
  </si>
  <si>
    <t>ZD21</t>
  </si>
  <si>
    <t>Fernando Salinas Manfredini</t>
  </si>
  <si>
    <t>Ñuble</t>
  </si>
  <si>
    <t>#D19 - Chillán</t>
  </si>
  <si>
    <t>XJ6</t>
  </si>
  <si>
    <t>Cesar Uribe Araya</t>
  </si>
  <si>
    <t xml:space="preserve">Arquitecto </t>
  </si>
  <si>
    <t>Fuerza Social De Ñuble, La Lista Del Pueblo (D19)</t>
  </si>
  <si>
    <t>Margarita Letelier Cortes</t>
  </si>
  <si>
    <t>Veterinaria</t>
  </si>
  <si>
    <t>Martin Arrau Garcia-Huidobro</t>
  </si>
  <si>
    <t>Ingeniero Civil</t>
  </si>
  <si>
    <t>Felipe Harboe Bascuñan</t>
  </si>
  <si>
    <t xml:space="preserve">PPD </t>
  </si>
  <si>
    <t>YF22</t>
  </si>
  <si>
    <t>Carolina Andrea Sepulveda Sepulveda</t>
  </si>
  <si>
    <t>Ingeniera Civil</t>
  </si>
  <si>
    <t>Independientes De Ñuble Por La Nueva Constitucion (D19)</t>
  </si>
  <si>
    <t>Bío-Bío</t>
  </si>
  <si>
    <t>#D20 - Concepción</t>
  </si>
  <si>
    <t>I1</t>
  </si>
  <si>
    <t>Tammy Solange Pustilnick Arditi</t>
  </si>
  <si>
    <t>Independientes Del Biobio Por Una Nueva Constitucion (D20)</t>
  </si>
  <si>
    <t>Rocio Cantuarias Rubio</t>
  </si>
  <si>
    <t>Luciano Ernesto Silva Mora</t>
  </si>
  <si>
    <t>Teólogo</t>
  </si>
  <si>
    <t>Andres Cruz Carrasco</t>
  </si>
  <si>
    <t>Amaya Paulina Alvez Marin</t>
  </si>
  <si>
    <t xml:space="preserve">Abogada </t>
  </si>
  <si>
    <t>ZN43</t>
  </si>
  <si>
    <t>Rossana Loreto Vidal Hernandez</t>
  </si>
  <si>
    <t>Enfermera y Abogada</t>
  </si>
  <si>
    <t>La Lista Del Pueblo(D20)</t>
  </si>
  <si>
    <t>ZW52</t>
  </si>
  <si>
    <t>Bastian Esteban Labbe Salazar</t>
  </si>
  <si>
    <t>Asamblea Popular Constituyente (D20)</t>
  </si>
  <si>
    <t>#D21 - Los Ángeles</t>
  </si>
  <si>
    <t>Paulina Veloso Muñoz</t>
  </si>
  <si>
    <t>Luis Ramon Barcelo Amado</t>
  </si>
  <si>
    <t>PPD-IND</t>
  </si>
  <si>
    <t>XQ24</t>
  </si>
  <si>
    <t>Vanessa Camila Hoppe Espoz</t>
  </si>
  <si>
    <t>PC-IND</t>
  </si>
  <si>
    <t>YV30</t>
  </si>
  <si>
    <t>Javier Fuchslocher Baeza</t>
  </si>
  <si>
    <t>Independientes Por Una Nueva Constitucion (D21)</t>
  </si>
  <si>
    <t>Araucanía</t>
  </si>
  <si>
    <t>#D22 - Angol</t>
  </si>
  <si>
    <t>Ruth Hurtado Olave</t>
  </si>
  <si>
    <t>Estudiante de Derecho</t>
  </si>
  <si>
    <t>XP6</t>
  </si>
  <si>
    <t>Eduardo Andres Cretton Rebolledo</t>
  </si>
  <si>
    <t>YB10</t>
  </si>
  <si>
    <t>Fuad Chahin Valenzuela</t>
  </si>
  <si>
    <t xml:space="preserve">DC </t>
  </si>
  <si>
    <t>#D23 - Temuco</t>
  </si>
  <si>
    <t>J2</t>
  </si>
  <si>
    <t>Helmuth Jacobo Martinez Llancapan</t>
  </si>
  <si>
    <t>Elige La Lista Del Pueblo (D23)</t>
  </si>
  <si>
    <t>Angelica Tepper Kolossa</t>
  </si>
  <si>
    <t>Empresaria</t>
  </si>
  <si>
    <t>Luis Mayol Bouchon</t>
  </si>
  <si>
    <t>YB22</t>
  </si>
  <si>
    <t>Eduardo Guillermo Castillo Vigouroux</t>
  </si>
  <si>
    <t>YQ28</t>
  </si>
  <si>
    <t>Manuela Royo Letelier</t>
  </si>
  <si>
    <t>PI-IND</t>
  </si>
  <si>
    <t>ZT49</t>
  </si>
  <si>
    <t>Lorena Del Pilar Cespedes Fernandez</t>
  </si>
  <si>
    <t>Independientes Por La Nueva Constitucion (D23)</t>
  </si>
  <si>
    <t>Los Ríos</t>
  </si>
  <si>
    <t>#D24 - Valdivia</t>
  </si>
  <si>
    <t>Felipe Ignacio Mena Villar</t>
  </si>
  <si>
    <t>Ramona Reyes Painequeo</t>
  </si>
  <si>
    <t>Matrona</t>
  </si>
  <si>
    <t>YB25</t>
  </si>
  <si>
    <t>Pedro Muñoz Leiva</t>
  </si>
  <si>
    <t xml:space="preserve">Abogado </t>
  </si>
  <si>
    <t>Aurora Genoveva Delgado Vergara</t>
  </si>
  <si>
    <t>Los Lagos</t>
  </si>
  <si>
    <t>#D25 - Osorno</t>
  </si>
  <si>
    <t>XP3</t>
  </si>
  <si>
    <t>Maria Cecilia Ubilla Perez</t>
  </si>
  <si>
    <t>Harry Jurgensen Caesar</t>
  </si>
  <si>
    <t>Contador</t>
  </si>
  <si>
    <t>Mario Vargas Vidal</t>
  </si>
  <si>
    <t>#D26 - Puerto Montt</t>
  </si>
  <si>
    <t>G1</t>
  </si>
  <si>
    <t>Adriana Camila Ampuero Barrientos</t>
  </si>
  <si>
    <t>Insulares E Independientes (D26)</t>
  </si>
  <si>
    <t>XP7</t>
  </si>
  <si>
    <t>Katerine Montealegre Navarro</t>
  </si>
  <si>
    <t>Julio Alvarez Pinto</t>
  </si>
  <si>
    <t>ZA29</t>
  </si>
  <si>
    <t>Gaspar Roberto Dominguez Donoso</t>
  </si>
  <si>
    <t>Independientes Nueva Constitucion (D26)</t>
  </si>
  <si>
    <t>Aysén</t>
  </si>
  <si>
    <t>#D27 - Coyhaique</t>
  </si>
  <si>
    <t>Geoconda Navarrete Arratia</t>
  </si>
  <si>
    <t>Asistente Social</t>
  </si>
  <si>
    <t>Tomas Laibe Saez</t>
  </si>
  <si>
    <t>Cientista Político</t>
  </si>
  <si>
    <t>Yarela Nicohl Gomez Sanchez</t>
  </si>
  <si>
    <t>Magallanes</t>
  </si>
  <si>
    <t>#D28 - Punta Arenas</t>
  </si>
  <si>
    <t>XM3</t>
  </si>
  <si>
    <t>Mauricio Daza Carrasco</t>
  </si>
  <si>
    <t>Regionalismo Ciudadano Independiente (D28)</t>
  </si>
  <si>
    <t>Rodrigo Alvarez Zenteno</t>
  </si>
  <si>
    <t>ZI31</t>
  </si>
  <si>
    <t>Elisa Amanda Giustinianovich Campos</t>
  </si>
  <si>
    <t>Bioingeniera</t>
  </si>
  <si>
    <t>Coordinadora Social De Magallanes (D28)</t>
  </si>
  <si>
    <t>Escaños Reservados</t>
  </si>
  <si>
    <t>Luis Alberto Jimenez Caceres</t>
  </si>
  <si>
    <t>Wilfredo Manuel Bacian Delgado</t>
  </si>
  <si>
    <t>Gestor Cultural</t>
  </si>
  <si>
    <t>Isabella Brunilda Mamani Mamani</t>
  </si>
  <si>
    <t>Isabel Selena Godoy Monardez</t>
  </si>
  <si>
    <t>Dirigente</t>
  </si>
  <si>
    <t>Fernando Del Carmen Tirado Soto</t>
  </si>
  <si>
    <t>Buzo</t>
  </si>
  <si>
    <t>Tiare Maeva Carolina Aguilera Hey</t>
  </si>
  <si>
    <t>Elisa Loncon Antileo</t>
  </si>
  <si>
    <t>Natividad Llanquileo Pilquiman</t>
  </si>
  <si>
    <t>Adolfo Millabur Ñancuil</t>
  </si>
  <si>
    <t>Agricultor</t>
  </si>
  <si>
    <t>Rosa Elizabeth Catrileo Arias</t>
  </si>
  <si>
    <t>Francisca Linconao Huircapan</t>
  </si>
  <si>
    <t>Ambientalista</t>
  </si>
  <si>
    <t>Músico</t>
  </si>
  <si>
    <t>Lidia Gonzalez Calderon</t>
  </si>
  <si>
    <t>Margarita Vargas Lopez</t>
  </si>
  <si>
    <t>Ingeniera en Administración Pública</t>
  </si>
  <si>
    <t>variable</t>
  </si>
  <si>
    <t>descripcion</t>
  </si>
  <si>
    <t>code</t>
  </si>
  <si>
    <t>identificador</t>
  </si>
  <si>
    <t>tipo de elección</t>
  </si>
  <si>
    <t>0 = Escaños Reservados; 1 = Convencionales Constituyentes</t>
  </si>
  <si>
    <t>nombre región</t>
  </si>
  <si>
    <t>número región (orden)</t>
  </si>
  <si>
    <t>distrito + comuna más electores</t>
  </si>
  <si>
    <t>número de distrito</t>
  </si>
  <si>
    <t>número de papeleta</t>
  </si>
  <si>
    <t>nombre completo</t>
  </si>
  <si>
    <t>apellido paterno + apellido materno</t>
  </si>
  <si>
    <t>apellido paterno</t>
  </si>
  <si>
    <t>apellido materno</t>
  </si>
  <si>
    <t>0 = hombre; 1 = mujer</t>
  </si>
  <si>
    <t>a; o</t>
  </si>
  <si>
    <t>edad_11-04-2021</t>
  </si>
  <si>
    <t>edad al 11/04 día elección</t>
  </si>
  <si>
    <t>profesión u oficio</t>
  </si>
  <si>
    <t>total patrocinios ind.</t>
  </si>
  <si>
    <t>tipo de lista</t>
  </si>
  <si>
    <t>tipo ideológico de lista</t>
  </si>
  <si>
    <t>nombre lista</t>
  </si>
  <si>
    <t>nombre partido</t>
  </si>
  <si>
    <t>nombre lista general</t>
  </si>
  <si>
    <t>nombre opción paritaria</t>
  </si>
  <si>
    <t>Pueblo Originario</t>
  </si>
  <si>
    <t>Pueblo Originario codificado</t>
  </si>
  <si>
    <t>1 = aimara; 2 = atacameño; 3 = chango; 4 = colla; 5 = diaguita; 6 = kawésqar; 7 = mapuche; 8 = quechua; 9 = rapa nui; 10 = yagan</t>
  </si>
  <si>
    <t>¿el candidato fue presidenciable?</t>
  </si>
  <si>
    <t>0 = no; 1 = si</t>
  </si>
  <si>
    <t>¿el candidato fue subsecretario?</t>
  </si>
  <si>
    <t>¿el candidato fue ministro?</t>
  </si>
  <si>
    <t>¿el candidato fue senador?</t>
  </si>
  <si>
    <t>¿el candidato fue diputado?</t>
  </si>
  <si>
    <t>¿el candidato fue alcalde?</t>
  </si>
  <si>
    <t>¿el candidato fue concejal?</t>
  </si>
  <si>
    <t>¿el candidato fue intendente?</t>
  </si>
  <si>
    <t>¿el candidato es abogado constitucional?</t>
  </si>
  <si>
    <t>¿el candidato es artista?</t>
  </si>
  <si>
    <t>¿el candidato es familiar de algún conocido?</t>
  </si>
  <si>
    <t>¿el candidato es académico?</t>
  </si>
  <si>
    <t>¿el candidato fue/es dirigente?</t>
  </si>
  <si>
    <t>¿el candidato trabaja en el área de salud?</t>
  </si>
  <si>
    <t>¿el candidato tiene menos de 24 años?</t>
  </si>
  <si>
    <t>¿el candidato pertenece a lgbtqia?</t>
  </si>
  <si>
    <t>¿el candidato es feminista?</t>
  </si>
  <si>
    <t>¿el candidato está a favor de la migranción?</t>
  </si>
  <si>
    <t>¿el candidato es del área de las ciencias?</t>
  </si>
  <si>
    <t>¿el candidato es animalista?</t>
  </si>
  <si>
    <t>¿el candidato es discapacitado?</t>
  </si>
  <si>
    <t>¿el candidato es experto en DDHH?</t>
  </si>
  <si>
    <t>¿el candidato es exdeportista?</t>
  </si>
  <si>
    <t>escenario 1 (conocido)</t>
  </si>
  <si>
    <t>escenario 2 (conocido)</t>
  </si>
  <si>
    <t>fecha experiencia trabajo 1</t>
  </si>
  <si>
    <t>nombre trabajo 1</t>
  </si>
  <si>
    <t>fecha experiencia trabajo 2</t>
  </si>
  <si>
    <t>nombre trabajo 2</t>
  </si>
  <si>
    <t>fecha experiencia trabajo 3</t>
  </si>
  <si>
    <t>nombre trabajo 3</t>
  </si>
  <si>
    <t>fecha experiencia trabajo 4</t>
  </si>
  <si>
    <t>nombre trabajo 4</t>
  </si>
  <si>
    <t>fecha experiencia trabajo 5</t>
  </si>
  <si>
    <t>nombre trabajo 5</t>
  </si>
  <si>
    <t>fecha experiencia trabajo 6</t>
  </si>
  <si>
    <t>nombre trabajo 6</t>
  </si>
  <si>
    <t>¿Posee concesiones o derechos de uso de agua a su nombre?</t>
  </si>
  <si>
    <t>la lista se inscribió cebra desde un comiendo</t>
  </si>
  <si>
    <t>fecha cuando respondió el cuestionario</t>
  </si>
  <si>
    <t>nombre base tvn</t>
  </si>
  <si>
    <t>segundo nombre base tvn</t>
  </si>
  <si>
    <t>apellido paterno base tvn</t>
  </si>
  <si>
    <t>apellido materno base tvn</t>
  </si>
  <si>
    <t>facebook candidato</t>
  </si>
  <si>
    <t>instagram candidato</t>
  </si>
  <si>
    <t>twitter candadiato</t>
  </si>
  <si>
    <t>website candidato</t>
  </si>
  <si>
    <t>principales ejes programa pregunta</t>
  </si>
  <si>
    <t>respuesta original</t>
  </si>
  <si>
    <t>principales ejes programa codificado</t>
  </si>
  <si>
    <t>eje 1 codificado</t>
  </si>
  <si>
    <t>eje 2 codificado</t>
  </si>
  <si>
    <t>eje 3 codificado</t>
  </si>
  <si>
    <t xml:space="preserve">¿Cuál debería ser el rol del Estado en materia de derechos sociales? </t>
  </si>
  <si>
    <t>derechos sociales codificado</t>
  </si>
  <si>
    <t>1 = garante; 2 = subsidiario; 3 = solidario; 4 = otro</t>
  </si>
  <si>
    <t>derechos sociales2</t>
  </si>
  <si>
    <t>derechos sociales codificado manual</t>
  </si>
  <si>
    <t>1 = garante; 2 = subsidiario; 3 = solidario</t>
  </si>
  <si>
    <t>¿Qué modelo de gobierno propondrá usted para la nueva Constitución?</t>
  </si>
  <si>
    <t>tipo modelo de gobierno</t>
  </si>
  <si>
    <t>1 = presidencial; 2 = semipresidencial; 3 = parlamentarismo; 4 = respuesta ambigua; 5=no responde/responde otra cosa</t>
  </si>
  <si>
    <t>modelo gobierno codificado manual</t>
  </si>
  <si>
    <t>1 = modelo presidencial; 2 = modelo semipresidencial; 3 = modelo parlamentario</t>
  </si>
  <si>
    <t>La Constitución debe considerar:</t>
  </si>
  <si>
    <t>pueblos originarios codificado</t>
  </si>
  <si>
    <t>1 = multiétnico; 2 = plurinacional; 3 = ninguna de las anteriores</t>
  </si>
  <si>
    <t>pueblo originarios codificado manual</t>
  </si>
  <si>
    <t>1 = estado multiétnico; 2 = estado plurinacional</t>
  </si>
  <si>
    <t>La Constitución debe incluir una perspectiva de Género</t>
  </si>
  <si>
    <t>sí; no; indeciso</t>
  </si>
  <si>
    <t>0 = no; 1 = sí; 99 = indeciso</t>
  </si>
  <si>
    <t>La Constitución debe garantizar el derecho de la ciudadanía al acceso y uso de recursos naturales como el agua</t>
  </si>
  <si>
    <t>derecho agua codificado</t>
  </si>
  <si>
    <t>La Constitución debe incluir explícitamente temas de migración</t>
  </si>
  <si>
    <t>derecho vivienda codificado</t>
  </si>
  <si>
    <t>La Constitución debe mantener el principio: “La ley protege la vida del que está por nacer”</t>
  </si>
  <si>
    <t>derecho vida codificado</t>
  </si>
  <si>
    <t>migración codificado</t>
  </si>
  <si>
    <t>video, website adjunto</t>
  </si>
  <si>
    <t>mail candidato</t>
  </si>
  <si>
    <t>Puntuación partido eje económico base tresquintos</t>
  </si>
  <si>
    <t xml:space="preserve">ver base partidos </t>
  </si>
  <si>
    <t xml:space="preserve">dummy_solidario </t>
  </si>
  <si>
    <t xml:space="preserve">estado solidario y garante codificado </t>
  </si>
  <si>
    <t xml:space="preserve">0 = subsidirario o mixto (ambiguo); 1 = solidario o garante </t>
  </si>
  <si>
    <t xml:space="preserve">estado mixto codificado </t>
  </si>
  <si>
    <t>0 = subsidirario o solidario o garante; 1 = mixto (ambiguo)</t>
  </si>
  <si>
    <t xml:space="preserve">dummy_subsidiario </t>
  </si>
  <si>
    <t xml:space="preserve">estado subsidiario codificado </t>
  </si>
  <si>
    <t xml:space="preserve">0 = solidario o garante o mixto (ambiguo); 1 = subsidiario </t>
  </si>
  <si>
    <t xml:space="preserve">eje económico construido </t>
  </si>
  <si>
    <t xml:space="preserve">2.5 = solidario o garante; 5 = mixto (ambiguo); 7.5 =subsidiario </t>
  </si>
  <si>
    <t>Puntuacion partido eje valórico base tresquintos</t>
  </si>
  <si>
    <t>variable genero codificado: proxy, a favor de feminismo?</t>
  </si>
  <si>
    <t>0 = no; 1 = sí o indeciso</t>
  </si>
  <si>
    <t xml:space="preserve">0 = sí o indeciso; 1 = no </t>
  </si>
  <si>
    <t>genero codificado manual</t>
  </si>
  <si>
    <t>0 = no; 1 = sí</t>
  </si>
  <si>
    <t>variable vida codificado: proxy, a favor de aborto?</t>
  </si>
  <si>
    <t>aborto codificado manual</t>
  </si>
  <si>
    <t xml:space="preserve">indice valórico construido </t>
  </si>
  <si>
    <t xml:space="preserve">2 = dummy_fem==1 &amp; dummy_aborto==1; 4 = dummy_nofem==1 &amp; dummy_noaborto==1; 6 = dummy_fem==1 &amp; dummy_noaborto==1; 8 = dummy_nofem==1 &amp; dummy_noaborto==1 </t>
  </si>
  <si>
    <t>ranking crudo</t>
  </si>
  <si>
    <t>eje_ind_eco*eje_ind_val</t>
  </si>
  <si>
    <t>promedio partido &amp; indidual economico</t>
  </si>
  <si>
    <t>promedio(eje_partido_eco;eje_ind_eco)</t>
  </si>
  <si>
    <t>promedio partido &amp; indidual valorico</t>
  </si>
  <si>
    <t>promedio(eje_partido_val;eje_ind_val)</t>
  </si>
  <si>
    <t>ranking procesado</t>
  </si>
  <si>
    <t xml:space="preserve">prom_doble_eco*prom_doble_val </t>
  </si>
  <si>
    <t>esta disponible el programa del candidato en servel?</t>
  </si>
  <si>
    <t>frase célebre mencionada en algun medio</t>
  </si>
  <si>
    <t>medio de la frase</t>
  </si>
  <si>
    <t>fecha del medio de donde se sacó la frase</t>
  </si>
  <si>
    <t>fue electo?</t>
  </si>
  <si>
    <t>lugar en el que salió electo</t>
  </si>
  <si>
    <t>número de votos</t>
  </si>
  <si>
    <t>porcentaje de votos</t>
  </si>
  <si>
    <t>frase manual de cada candidato electo</t>
  </si>
  <si>
    <t>¿Fue electo/a por paridad?</t>
  </si>
  <si>
    <t xml:space="preserve">distrito base servel </t>
  </si>
  <si>
    <t>número de escaños que se reparten en el distrito</t>
  </si>
  <si>
    <t xml:space="preserve">lista base servel </t>
  </si>
  <si>
    <t xml:space="preserve">nombre candidato base servel </t>
  </si>
  <si>
    <t>nombre candidato modificado para match</t>
  </si>
  <si>
    <t xml:space="preserve">partido base servel </t>
  </si>
  <si>
    <t xml:space="preserve">número de votos candidato base servel </t>
  </si>
  <si>
    <t xml:space="preserve">porcentaje de votos candidato base servel </t>
  </si>
  <si>
    <t>candidatos electos sin correccion de paridad</t>
  </si>
  <si>
    <t xml:space="preserve">0 = no; 1 = si </t>
  </si>
  <si>
    <t>candidatos electos con correccion de paridad</t>
  </si>
  <si>
    <t>¿hubo corrección de paridad?</t>
  </si>
  <si>
    <t xml:space="preserve">cantidad minima patrocinios para inscribir candidaturas en listas de independientes por distrito </t>
  </si>
  <si>
    <t xml:space="preserve">cantidad minima patrocinios para inscribir candidaturas independientes fuera de pacto por distrito </t>
  </si>
  <si>
    <t>número de aportes</t>
  </si>
  <si>
    <t>dinero total aportes</t>
  </si>
  <si>
    <t>tope máximo gasto electoral por candidato por distrito y/o PP.OO</t>
  </si>
  <si>
    <t>¿Firmó el candidato la Declaración de la Vocería del Pueblo?</t>
  </si>
  <si>
    <t>Alexis Reinaldo Caiman Gualaman (Carmen Veronica Jaramillo Gualaman)</t>
  </si>
  <si>
    <t>Eric Chinga Ferreira (Maria Gabriela Calderon Alvarez)</t>
  </si>
  <si>
    <t>Felix Galleguillos Ayamani (Ximena Anza Colamar)</t>
  </si>
  <si>
    <t>Victorino Ernesto Antilef Ñanco (Carmen Tomasa Caifil Caifil)</t>
  </si>
  <si>
    <t>bancada</t>
  </si>
  <si>
    <t>coord1D_mil</t>
  </si>
  <si>
    <t>coord2D_mil</t>
  </si>
  <si>
    <t>coord1D_normal_mil</t>
  </si>
  <si>
    <t>coord2D_normal_mil</t>
  </si>
  <si>
    <t>coord1D_all</t>
  </si>
  <si>
    <t>coord2D_all</t>
  </si>
  <si>
    <t>coord1D_normal_all</t>
  </si>
  <si>
    <t>coord2D_normal_all</t>
  </si>
  <si>
    <t>w-nominate; dimension 1 - todas las votaciones</t>
  </si>
  <si>
    <t>w-nominate; dimension 2 - todas las votaciones</t>
  </si>
  <si>
    <t>w-nominate; dimension 1 (normalized) - todas las votaciones</t>
  </si>
  <si>
    <t>w-nominate; dimension 2 (normalized) - todas las votaciones</t>
  </si>
  <si>
    <t>experiencia</t>
  </si>
  <si>
    <t>dummy legislativo (diputado o senador)</t>
  </si>
  <si>
    <t>0 = independientes/ppoo; 1 = partidos políticos</t>
  </si>
  <si>
    <t>0 = otros/ppoo; 1 = derecha tradicional</t>
  </si>
  <si>
    <t>militante</t>
  </si>
  <si>
    <t>dummy militante</t>
  </si>
  <si>
    <t>en partido es IND o full militante?</t>
  </si>
  <si>
    <t>directivo</t>
  </si>
  <si>
    <t>fue presidente o vice presidennte?</t>
  </si>
  <si>
    <t>kast_1v2021</t>
  </si>
  <si>
    <t>boric_1v2021</t>
  </si>
  <si>
    <t>votos de Kast en 2021 primera vuelta (en caso de PPOO: por region de inscripcion)</t>
  </si>
  <si>
    <t>votos de Boric en 2021 primera vuelta  (en caso de PPOO: por region de inscripcion)</t>
  </si>
  <si>
    <t>suma de votos Boric y Kast en 2021 primera vuelta  (en caso de PPOO: por region de inscripcion)</t>
  </si>
  <si>
    <t>borickast_1v2021</t>
  </si>
  <si>
    <t>p_votos_ld</t>
  </si>
  <si>
    <t>numero de votos de la lista en el distrito</t>
  </si>
  <si>
    <t>porcentaje de votos dentro de su lista</t>
  </si>
  <si>
    <t>votos_servel_ld</t>
  </si>
  <si>
    <t>0 = otros/ppoo; 1 = izquierda tradicional</t>
  </si>
  <si>
    <t>Pueblo Originario=1, otro=0</t>
  </si>
  <si>
    <t>ppoo_nombre</t>
  </si>
  <si>
    <t>coord1D_tresmil</t>
  </si>
  <si>
    <t>coord2D_tresmil</t>
  </si>
  <si>
    <t>coord1D_normal_tresmil</t>
  </si>
  <si>
    <t>coord2D_normal_tresmil</t>
  </si>
  <si>
    <t>w-nominate; dimension 1 - ultimas tres mil votaciones (last 6 months)</t>
  </si>
  <si>
    <t>w-nominate; dimension 2 - ultimas tres mil votaciones (last 6 months)</t>
  </si>
  <si>
    <t>w-nominate; dimension 1 (normalized) - ultimas tres mil votaciones (last 6 months)</t>
  </si>
  <si>
    <t>w-nominate; dimension 2 (normalized) - ultimas tres mil votaciones (last 6 months)</t>
  </si>
  <si>
    <t>w-nominate; dimension 1 - primeras mil votaciones (first 6 months)</t>
  </si>
  <si>
    <t>w-nominate; dimension 2 - primeras mil votaciones (first 6 months)</t>
  </si>
  <si>
    <t>w-nominate; dimension 1 (normalized) - primeras mil votaciones (first 6 months)</t>
  </si>
  <si>
    <t>w-nominate; dimension 2 (normalized) - primeras mil votaciones (first 6 months)</t>
  </si>
  <si>
    <t>lista_box</t>
  </si>
  <si>
    <t>Independent</t>
  </si>
  <si>
    <t>Indigenous Community</t>
  </si>
  <si>
    <t>Apruebo Dignidad - PC</t>
  </si>
  <si>
    <t>Apruebo Dignidad - FA</t>
  </si>
  <si>
    <t>jadue_pr2021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</si>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</sst>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5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0" xfId="0" applyFont="1" applyFill="1"/>
    <xf numFmtId="0" fontId="0" fillId="3" borderId="0" xfId="0" applyFill="1"/>
    <xf numFmtId="0" fontId="0" fillId="3" borderId="0" xfId="0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top"/>
    </xf>
    <xf numFmtId="1" fontId="4" fillId="3" borderId="0" xfId="0" applyNumberFormat="1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6" fillId="0" borderId="0" xfId="0" applyFont="1"/>
    <xf numFmtId="1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6" fillId="5" borderId="0" xfId="0" applyFont="1" applyFill="1" applyAlignment="1">
      <alignment horizontal="right"/>
    </xf>
    <xf numFmtId="0" fontId="6" fillId="4" borderId="0" xfId="0" applyFont="1" applyFill="1"/>
    <xf numFmtId="0" fontId="6" fillId="0" borderId="0" xfId="0" applyFont="1" applyAlignment="1">
      <alignment horizontal="left"/>
    </xf>
    <xf numFmtId="0" fontId="6" fillId="3" borderId="0" xfId="0" applyFont="1" applyFill="1"/>
    <xf numFmtId="1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1" fontId="6" fillId="3" borderId="0" xfId="0" applyNumberFormat="1" applyFont="1" applyFill="1"/>
    <xf numFmtId="0" fontId="6" fillId="3" borderId="0" xfId="0" applyFont="1" applyFill="1" applyAlignment="1">
      <alignment horizontal="left"/>
    </xf>
    <xf numFmtId="0" fontId="4" fillId="3" borderId="0" xfId="1" applyFont="1" applyFill="1" applyBorder="1" applyAlignment="1"/>
    <xf numFmtId="0" fontId="4" fillId="3" borderId="0" xfId="0" applyFont="1" applyFill="1" applyAlignment="1">
      <alignment horizontal="right"/>
    </xf>
    <xf numFmtId="0" fontId="5" fillId="4" borderId="0" xfId="0" applyFont="1" applyFill="1" applyAlignment="1">
      <alignment vertical="center"/>
    </xf>
    <xf numFmtId="0" fontId="0" fillId="4" borderId="0" xfId="0" applyFill="1" applyAlignment="1">
      <alignment horizontal="left" vertical="top"/>
    </xf>
    <xf numFmtId="0" fontId="0" fillId="4" borderId="0" xfId="0" applyFill="1"/>
    <xf numFmtId="0" fontId="4" fillId="4" borderId="0" xfId="0" applyFont="1" applyFill="1"/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left" vertical="top"/>
    </xf>
    <xf numFmtId="165" fontId="6" fillId="4" borderId="0" xfId="0" applyNumberFormat="1" applyFont="1" applyFill="1" applyAlignment="1">
      <alignment horizontal="right"/>
    </xf>
    <xf numFmtId="1" fontId="6" fillId="0" borderId="0" xfId="0" applyNumberFormat="1" applyFont="1"/>
    <xf numFmtId="1" fontId="6" fillId="5" borderId="0" xfId="0" applyNumberFormat="1" applyFont="1" applyFill="1"/>
    <xf numFmtId="0" fontId="6" fillId="7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left"/>
    </xf>
    <xf numFmtId="2" fontId="6" fillId="3" borderId="0" xfId="0" applyNumberFormat="1" applyFont="1" applyFill="1"/>
    <xf numFmtId="2" fontId="4" fillId="3" borderId="0" xfId="0" applyNumberFormat="1" applyFont="1" applyFill="1"/>
    <xf numFmtId="166" fontId="6" fillId="4" borderId="0" xfId="0" applyNumberFormat="1" applyFont="1" applyFill="1" applyAlignment="1">
      <alignment horizontal="right"/>
    </xf>
    <xf numFmtId="0" fontId="7" fillId="0" borderId="0" xfId="0" applyFont="1" applyAlignment="1"/>
    <xf numFmtId="0" fontId="7" fillId="3" borderId="0" xfId="0" applyFont="1" applyFill="1" applyAlignment="1"/>
    <xf numFmtId="0" fontId="7" fillId="0" borderId="0" xfId="0" applyFont="1" applyAlignment="1">
      <alignment vertical="center"/>
    </xf>
    <xf numFmtId="0" fontId="3" fillId="0" borderId="0" xfId="0" applyFont="1" applyAlignment="1"/>
    <xf numFmtId="0" fontId="7" fillId="4" borderId="0" xfId="0" applyFont="1" applyFill="1" applyAlignment="1">
      <alignment vertical="center"/>
    </xf>
    <xf numFmtId="0" fontId="3" fillId="4" borderId="0" xfId="0" applyFont="1" applyFill="1" applyAlignment="1"/>
    <xf numFmtId="1" fontId="7" fillId="0" borderId="0" xfId="0" applyNumberFormat="1" applyFont="1" applyAlignment="1"/>
    <xf numFmtId="0" fontId="3" fillId="3" borderId="0" xfId="0" applyFont="1" applyFill="1" applyAlignment="1"/>
    <xf numFmtId="1" fontId="3" fillId="3" borderId="0" xfId="0" applyNumberFormat="1" applyFont="1" applyFill="1" applyAlignment="1"/>
    <xf numFmtId="0" fontId="2" fillId="4" borderId="0" xfId="0" applyFont="1" applyFill="1" applyAlignment="1"/>
    <xf numFmtId="0" fontId="7" fillId="4" borderId="0" xfId="0" applyFont="1" applyFill="1" applyAlignment="1"/>
    <xf numFmtId="1" fontId="7" fillId="3" borderId="0" xfId="0" applyNumberFormat="1" applyFont="1" applyFill="1" applyAlignment="1"/>
    <xf numFmtId="0" fontId="3" fillId="6" borderId="0" xfId="0" applyFont="1" applyFill="1" applyAlignment="1"/>
    <xf numFmtId="0" fontId="6" fillId="0" borderId="0" xfId="0" applyFont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nneth Bunker" id="{551B8FE0-4F54-1B4F-9FF8-A5797AE6896D}" userId="2e3d858fadf22b2f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I1" dT="2023-11-27T08:13:26.50" personId="{551B8FE0-4F54-1B4F-9FF8-A5797AE6896D}" id="{DF6E28D2-83D0-A14A-9F2A-1377BC373D8E}">
    <text>Votos jadue/votos total primaria emitido en distrito (incluyendo derecha)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A93D-D33A-1945-9A7B-FE98F7F4ABF3}">
  <dimension ref="A1:AZ403"/>
  <sheetViews>
    <sheetView tabSelected="1" topLeftCell="AG1" workbookViewId="0">
      <selection activeCell="AM18" sqref="AM18"/>
    </sheetView>
  </sheetViews>
  <sheetFormatPr baseColWidth="10" defaultColWidth="10.83203125" defaultRowHeight="16" x14ac:dyDescent="0.2"/>
  <cols>
    <col min="1" max="1" width="5.1640625" style="22" bestFit="1" customWidth="1"/>
    <col min="2" max="2" width="11.83203125" style="22" customWidth="1"/>
    <col min="3" max="3" width="15.83203125" style="30" customWidth="1"/>
    <col min="4" max="7" width="11.83203125" style="22" customWidth="1"/>
    <col min="8" max="8" width="10.5" style="22" customWidth="1"/>
    <col min="9" max="9" width="9" style="22" customWidth="1"/>
    <col min="10" max="10" width="16.33203125" customWidth="1"/>
    <col min="11" max="11" width="15.33203125" customWidth="1"/>
    <col min="12" max="12" width="21" customWidth="1"/>
    <col min="13" max="13" width="19.1640625" bestFit="1" customWidth="1"/>
    <col min="14" max="14" width="18.33203125" style="22" customWidth="1"/>
    <col min="15" max="15" width="7.1640625" style="30" customWidth="1"/>
    <col min="16" max="16" width="7.83203125" style="30" customWidth="1"/>
    <col min="17" max="17" width="11.6640625" style="22" customWidth="1"/>
    <col min="18" max="18" width="27.6640625" style="30" customWidth="1"/>
    <col min="19" max="19" width="32.33203125" style="30" customWidth="1"/>
    <col min="20" max="20" width="8.1640625" style="30" customWidth="1"/>
    <col min="21" max="21" width="10.83203125" style="28" bestFit="1" customWidth="1"/>
    <col min="22" max="22" width="13.83203125" style="28" customWidth="1"/>
    <col min="23" max="24" width="8.6640625" style="22" customWidth="1"/>
    <col min="25" max="25" width="9" style="45" customWidth="1"/>
    <col min="26" max="26" width="9.83203125" style="30" customWidth="1"/>
    <col min="27" max="27" width="21" style="30" customWidth="1"/>
    <col min="28" max="28" width="11.83203125" style="30" customWidth="1"/>
    <col min="29" max="29" width="8" style="30" customWidth="1"/>
    <col min="30" max="34" width="17.6640625" style="28" customWidth="1"/>
    <col min="35" max="35" width="14.5" style="28" bestFit="1" customWidth="1"/>
    <col min="36" max="36" width="16.33203125" style="30" customWidth="1"/>
    <col min="37" max="37" width="18" style="30" customWidth="1"/>
    <col min="38" max="38" width="17.6640625" style="22" customWidth="1"/>
    <col min="39" max="39" width="17" style="22" customWidth="1"/>
    <col min="40" max="40" width="15.33203125" style="30" customWidth="1"/>
    <col min="41" max="41" width="11.5" style="30" customWidth="1"/>
    <col min="42" max="42" width="15.5" style="30" customWidth="1"/>
    <col min="43" max="43" width="14" style="30" customWidth="1"/>
    <col min="44" max="44" width="25.83203125" style="30" customWidth="1"/>
    <col min="45" max="45" width="18.1640625" style="30" customWidth="1"/>
    <col min="46" max="46" width="16.33203125" style="30" bestFit="1" customWidth="1"/>
    <col min="47" max="48" width="22.6640625" style="30" bestFit="1" customWidth="1"/>
    <col min="49" max="52" width="22.6640625" style="48" customWidth="1"/>
    <col min="53" max="16384" width="10.83203125" style="22"/>
  </cols>
  <sheetData>
    <row r="1" spans="1:52" s="66" customFormat="1" x14ac:dyDescent="0.2">
      <c r="A1" s="53" t="s">
        <v>0</v>
      </c>
      <c r="B1" s="53" t="s">
        <v>1</v>
      </c>
      <c r="C1" s="54" t="s">
        <v>2</v>
      </c>
      <c r="D1" s="55" t="s">
        <v>3</v>
      </c>
      <c r="E1" s="55" t="s">
        <v>4</v>
      </c>
      <c r="F1" s="55" t="s">
        <v>5</v>
      </c>
      <c r="G1" s="53" t="s">
        <v>6</v>
      </c>
      <c r="H1" s="55" t="s">
        <v>7</v>
      </c>
      <c r="I1" s="53" t="s">
        <v>118</v>
      </c>
      <c r="J1" s="56" t="s">
        <v>750</v>
      </c>
      <c r="K1" s="56" t="s">
        <v>751</v>
      </c>
      <c r="L1" s="56" t="s">
        <v>752</v>
      </c>
      <c r="M1" s="56" t="s">
        <v>753</v>
      </c>
      <c r="N1" s="53" t="s">
        <v>8</v>
      </c>
      <c r="O1" s="54" t="s">
        <v>13</v>
      </c>
      <c r="P1" s="54" t="s">
        <v>15</v>
      </c>
      <c r="Q1" s="53" t="s">
        <v>16</v>
      </c>
      <c r="R1" s="53" t="s">
        <v>21</v>
      </c>
      <c r="S1" s="53" t="s">
        <v>792</v>
      </c>
      <c r="T1" s="55" t="s">
        <v>22</v>
      </c>
      <c r="U1" s="57" t="s">
        <v>762</v>
      </c>
      <c r="V1" s="58" t="s">
        <v>765</v>
      </c>
      <c r="W1" s="55" t="s">
        <v>64</v>
      </c>
      <c r="X1" s="55" t="s">
        <v>65</v>
      </c>
      <c r="Y1" s="59" t="s">
        <v>120</v>
      </c>
      <c r="Z1" s="54" t="s">
        <v>121</v>
      </c>
      <c r="AA1" s="60" t="s">
        <v>125</v>
      </c>
      <c r="AB1" s="61" t="s">
        <v>130</v>
      </c>
      <c r="AC1" s="60" t="s">
        <v>131</v>
      </c>
      <c r="AD1" s="62" t="s">
        <v>776</v>
      </c>
      <c r="AE1" s="62" t="s">
        <v>773</v>
      </c>
      <c r="AF1" s="63" t="s">
        <v>767</v>
      </c>
      <c r="AG1" s="63" t="s">
        <v>768</v>
      </c>
      <c r="AH1" s="63" t="s">
        <v>772</v>
      </c>
      <c r="AI1" s="63" t="s">
        <v>797</v>
      </c>
      <c r="AJ1" s="56" t="s">
        <v>132</v>
      </c>
      <c r="AK1" s="56" t="s">
        <v>133</v>
      </c>
      <c r="AL1" s="56" t="s">
        <v>134</v>
      </c>
      <c r="AM1" s="53" t="s">
        <v>135</v>
      </c>
      <c r="AN1" s="53" t="s">
        <v>136</v>
      </c>
      <c r="AO1" s="54" t="s">
        <v>137</v>
      </c>
      <c r="AP1" s="64" t="s">
        <v>138</v>
      </c>
      <c r="AQ1" s="64" t="s">
        <v>139</v>
      </c>
      <c r="AR1" s="54" t="s">
        <v>140</v>
      </c>
      <c r="AS1" s="60" t="s">
        <v>746</v>
      </c>
      <c r="AT1" s="60" t="s">
        <v>747</v>
      </c>
      <c r="AU1" s="60" t="s">
        <v>748</v>
      </c>
      <c r="AV1" s="60" t="s">
        <v>749</v>
      </c>
      <c r="AW1" s="65" t="s">
        <v>780</v>
      </c>
      <c r="AX1" s="65" t="s">
        <v>781</v>
      </c>
      <c r="AY1" s="65" t="s">
        <v>782</v>
      </c>
      <c r="AZ1" s="65" t="s">
        <v>783</v>
      </c>
    </row>
    <row r="2" spans="1:52" x14ac:dyDescent="0.2">
      <c r="A2" s="5">
        <v>1288</v>
      </c>
      <c r="B2" s="5" t="s">
        <v>549</v>
      </c>
      <c r="C2" s="12">
        <v>0</v>
      </c>
      <c r="D2" s="22" t="s">
        <v>161</v>
      </c>
      <c r="E2" s="5">
        <v>1</v>
      </c>
      <c r="F2" s="5"/>
      <c r="G2" s="1"/>
      <c r="H2" s="1">
        <v>110</v>
      </c>
      <c r="I2" s="5">
        <v>1</v>
      </c>
      <c r="J2">
        <v>-0.88973420858383179</v>
      </c>
      <c r="K2">
        <v>0.45647889375686651</v>
      </c>
      <c r="L2">
        <v>0.55132895708084106</v>
      </c>
      <c r="M2">
        <v>7.2823944687843323</v>
      </c>
      <c r="N2" s="22" t="s">
        <v>551</v>
      </c>
      <c r="O2" s="35">
        <v>0</v>
      </c>
      <c r="P2" s="30">
        <v>45</v>
      </c>
      <c r="Q2" s="29" t="s">
        <v>552</v>
      </c>
      <c r="R2" s="5"/>
      <c r="S2" s="22" t="s">
        <v>794</v>
      </c>
      <c r="T2" s="5"/>
      <c r="U2" s="40">
        <v>0</v>
      </c>
      <c r="V2" s="28">
        <v>0</v>
      </c>
      <c r="W2" s="1">
        <v>0</v>
      </c>
      <c r="X2" s="5">
        <v>0</v>
      </c>
      <c r="Y2" s="45">
        <v>632</v>
      </c>
      <c r="Z2" s="51">
        <v>30.44</v>
      </c>
      <c r="AA2" s="22">
        <v>1</v>
      </c>
      <c r="AB2" s="31">
        <v>632</v>
      </c>
      <c r="AC2" s="32">
        <v>30.44</v>
      </c>
      <c r="AD2" s="41">
        <v>2072</v>
      </c>
      <c r="AE2" s="44">
        <f>AB2/AD2*100</f>
        <v>30.501930501930502</v>
      </c>
      <c r="AF2" s="41">
        <v>30.48</v>
      </c>
      <c r="AG2" s="41">
        <v>18.3</v>
      </c>
      <c r="AH2" s="41">
        <v>48.78</v>
      </c>
      <c r="AI2" s="41">
        <f>(8856/37972)*100</f>
        <v>23.322448119667122</v>
      </c>
      <c r="AJ2" s="24">
        <v>1</v>
      </c>
      <c r="AK2" s="22">
        <v>1</v>
      </c>
      <c r="AL2" s="22">
        <v>0</v>
      </c>
      <c r="AM2" s="5"/>
      <c r="AN2" s="5"/>
      <c r="AO2" s="12">
        <v>0</v>
      </c>
      <c r="AP2" s="19">
        <v>0</v>
      </c>
      <c r="AQ2" s="19">
        <v>23350064</v>
      </c>
      <c r="AR2" s="12">
        <v>0</v>
      </c>
      <c r="AS2" s="13">
        <v>-0.89204216003417969</v>
      </c>
      <c r="AT2" s="13">
        <v>0.28269791603088379</v>
      </c>
      <c r="AU2" s="13">
        <v>0.53978919982910156</v>
      </c>
      <c r="AV2" s="13">
        <v>6.4134895801544189</v>
      </c>
      <c r="AW2" s="42">
        <v>-0.93261593580245972</v>
      </c>
      <c r="AX2" s="42">
        <v>0.36087054014205933</v>
      </c>
      <c r="AY2" s="42">
        <v>0.33692032098770142</v>
      </c>
      <c r="AZ2" s="42">
        <v>6.8043527007102966</v>
      </c>
    </row>
    <row r="3" spans="1:52" x14ac:dyDescent="0.2">
      <c r="A3" s="5">
        <v>1323</v>
      </c>
      <c r="B3" s="5" t="s">
        <v>549</v>
      </c>
      <c r="C3" s="12">
        <v>0</v>
      </c>
      <c r="D3" s="22" t="s">
        <v>209</v>
      </c>
      <c r="E3" s="5">
        <v>4</v>
      </c>
      <c r="F3" s="5"/>
      <c r="G3" s="1"/>
      <c r="H3" s="1">
        <v>112</v>
      </c>
      <c r="I3" s="5">
        <v>1</v>
      </c>
      <c r="J3">
        <v>-0.81056541204452515</v>
      </c>
      <c r="K3">
        <v>0.1498901546001434</v>
      </c>
      <c r="L3">
        <v>0.94717293977737427</v>
      </c>
      <c r="M3">
        <v>5.7494507730007172</v>
      </c>
      <c r="N3" s="22" t="s">
        <v>556</v>
      </c>
      <c r="O3" s="12">
        <v>0</v>
      </c>
      <c r="P3" s="30">
        <v>67</v>
      </c>
      <c r="Q3" s="29" t="s">
        <v>557</v>
      </c>
      <c r="R3" s="5"/>
      <c r="S3" s="22" t="s">
        <v>794</v>
      </c>
      <c r="T3" s="5" t="s">
        <v>475</v>
      </c>
      <c r="U3" s="40">
        <v>0</v>
      </c>
      <c r="V3" s="28">
        <v>0</v>
      </c>
      <c r="W3" s="1">
        <v>0</v>
      </c>
      <c r="X3" s="5">
        <v>0</v>
      </c>
      <c r="Y3" s="45">
        <v>395</v>
      </c>
      <c r="Z3" s="50">
        <v>43.41</v>
      </c>
      <c r="AA3" s="22">
        <v>1</v>
      </c>
      <c r="AB3" s="31">
        <v>395</v>
      </c>
      <c r="AC3" s="32">
        <v>43.41</v>
      </c>
      <c r="AD3" s="41">
        <v>900</v>
      </c>
      <c r="AE3" s="44">
        <f>AB3/AD3*100</f>
        <v>43.888888888888886</v>
      </c>
      <c r="AF3" s="41">
        <v>21.63</v>
      </c>
      <c r="AG3" s="41">
        <v>25.88</v>
      </c>
      <c r="AH3" s="41">
        <v>47.51</v>
      </c>
      <c r="AI3" s="41">
        <f>(24722/99724)*100</f>
        <v>24.790421563515302</v>
      </c>
      <c r="AJ3" s="24">
        <v>1</v>
      </c>
      <c r="AK3" s="22">
        <v>1</v>
      </c>
      <c r="AL3" s="22">
        <v>0</v>
      </c>
      <c r="AM3" s="5"/>
      <c r="AN3" s="5"/>
      <c r="AO3" s="12">
        <v>0</v>
      </c>
      <c r="AP3" s="19">
        <v>0</v>
      </c>
      <c r="AQ3" s="19">
        <v>20096202</v>
      </c>
      <c r="AR3" s="12">
        <v>0</v>
      </c>
      <c r="AS3" s="13">
        <v>-0.89861184358596802</v>
      </c>
      <c r="AT3" s="13">
        <v>0.2568492591381073</v>
      </c>
      <c r="AU3" s="13">
        <v>0.50694078207015991</v>
      </c>
      <c r="AV3" s="13">
        <v>6.2842462956905356</v>
      </c>
      <c r="AW3" s="42">
        <v>-0.7383037805557251</v>
      </c>
      <c r="AX3" s="42">
        <v>0.1606788486242294</v>
      </c>
      <c r="AY3" s="42">
        <v>1.308481097221375</v>
      </c>
      <c r="AZ3" s="42">
        <v>5.8033942431211472</v>
      </c>
    </row>
    <row r="4" spans="1:52" x14ac:dyDescent="0.2">
      <c r="A4" s="5">
        <v>1325</v>
      </c>
      <c r="B4" s="5" t="s">
        <v>549</v>
      </c>
      <c r="C4" s="12">
        <v>0</v>
      </c>
      <c r="D4" s="22" t="s">
        <v>228</v>
      </c>
      <c r="E4" s="5">
        <v>5</v>
      </c>
      <c r="F4" s="5"/>
      <c r="G4" s="1"/>
      <c r="H4" s="1">
        <v>110</v>
      </c>
      <c r="I4" s="5">
        <v>1</v>
      </c>
      <c r="J4">
        <v>-0.70533353090286255</v>
      </c>
      <c r="K4">
        <v>-7.7158436179161072E-2</v>
      </c>
      <c r="L4">
        <v>1.473332345485687</v>
      </c>
      <c r="M4">
        <v>4.6142078191041946</v>
      </c>
      <c r="N4" s="22" t="s">
        <v>558</v>
      </c>
      <c r="O4" s="12">
        <v>1</v>
      </c>
      <c r="P4" s="30">
        <v>39</v>
      </c>
      <c r="Q4" s="29" t="s">
        <v>204</v>
      </c>
      <c r="R4" s="5"/>
      <c r="S4" s="22" t="s">
        <v>794</v>
      </c>
      <c r="T4" s="5"/>
      <c r="U4" s="40">
        <v>0</v>
      </c>
      <c r="V4" s="28">
        <v>1</v>
      </c>
      <c r="W4" s="1">
        <v>0</v>
      </c>
      <c r="X4" s="5">
        <v>0</v>
      </c>
      <c r="Y4" s="45">
        <v>749</v>
      </c>
      <c r="Z4" s="50">
        <v>40.03</v>
      </c>
      <c r="AA4" s="22">
        <v>1</v>
      </c>
      <c r="AB4" s="31">
        <v>749</v>
      </c>
      <c r="AC4" s="32">
        <v>40.03</v>
      </c>
      <c r="AD4" s="41">
        <v>1870</v>
      </c>
      <c r="AE4" s="44">
        <f>AB4/AD4*100</f>
        <v>40.053475935828878</v>
      </c>
      <c r="AF4" s="41">
        <v>26.69</v>
      </c>
      <c r="AG4" s="41">
        <v>28.14</v>
      </c>
      <c r="AH4" s="41">
        <v>54.83</v>
      </c>
      <c r="AI4" s="41">
        <f>(45784/184558)*100</f>
        <v>24.807377626545584</v>
      </c>
      <c r="AJ4" s="24">
        <v>1</v>
      </c>
      <c r="AK4" s="22">
        <v>1</v>
      </c>
      <c r="AL4" s="22">
        <v>0</v>
      </c>
      <c r="AM4" s="5"/>
      <c r="AN4" s="5"/>
      <c r="AO4" s="12">
        <v>0</v>
      </c>
      <c r="AP4" s="19">
        <v>0</v>
      </c>
      <c r="AQ4" s="19">
        <v>21743372</v>
      </c>
      <c r="AR4" s="12">
        <v>0</v>
      </c>
      <c r="AS4" s="13">
        <v>-0.71100234985351562</v>
      </c>
      <c r="AT4" s="13">
        <v>0.20176129043102259</v>
      </c>
      <c r="AU4" s="13">
        <v>1.4449882507324221</v>
      </c>
      <c r="AV4" s="13">
        <v>6.0088064521551132</v>
      </c>
      <c r="AW4" s="42">
        <v>-0.66929638385772705</v>
      </c>
      <c r="AX4" s="42">
        <v>-0.18732213973999021</v>
      </c>
      <c r="AY4" s="42">
        <v>1.653518080711365</v>
      </c>
      <c r="AZ4" s="42">
        <v>4.0633893013000488</v>
      </c>
    </row>
    <row r="5" spans="1:52" x14ac:dyDescent="0.2">
      <c r="A5" s="21">
        <v>1358</v>
      </c>
      <c r="B5" s="21" t="s">
        <v>549</v>
      </c>
      <c r="C5" s="12">
        <v>0</v>
      </c>
      <c r="D5" s="25" t="s">
        <v>506</v>
      </c>
      <c r="E5" s="21">
        <v>9.5</v>
      </c>
      <c r="F5" s="21"/>
      <c r="G5" s="20"/>
      <c r="H5" s="20">
        <v>139</v>
      </c>
      <c r="I5" s="21">
        <v>1</v>
      </c>
      <c r="J5">
        <v>-0.88942331075668335</v>
      </c>
      <c r="K5">
        <v>0.45708456635475159</v>
      </c>
      <c r="L5">
        <v>0.55288344621658325</v>
      </c>
      <c r="M5">
        <v>7.2854228317737579</v>
      </c>
      <c r="N5" s="25" t="s">
        <v>744</v>
      </c>
      <c r="O5" s="12">
        <v>1</v>
      </c>
      <c r="P5" s="30">
        <v>29</v>
      </c>
      <c r="Q5" s="26" t="s">
        <v>223</v>
      </c>
      <c r="R5" s="21"/>
      <c r="S5" s="22" t="s">
        <v>794</v>
      </c>
      <c r="T5" s="21"/>
      <c r="U5" s="40">
        <v>0</v>
      </c>
      <c r="V5" s="28">
        <v>0</v>
      </c>
      <c r="W5" s="20">
        <v>0</v>
      </c>
      <c r="X5" s="21">
        <v>0</v>
      </c>
      <c r="Y5" s="46">
        <v>7494</v>
      </c>
      <c r="Z5" s="51">
        <v>3.44</v>
      </c>
      <c r="AA5" s="47">
        <v>2</v>
      </c>
      <c r="AB5" s="31">
        <v>7494</v>
      </c>
      <c r="AC5" s="32">
        <v>3.44</v>
      </c>
      <c r="AD5" s="41">
        <v>21844</v>
      </c>
      <c r="AE5" s="44">
        <f>AB5/AD5*100</f>
        <v>34.306903497527927</v>
      </c>
      <c r="AF5" s="41">
        <v>33.15</v>
      </c>
      <c r="AG5" s="41">
        <v>23.17</v>
      </c>
      <c r="AH5" s="41">
        <v>56.32</v>
      </c>
      <c r="AI5" s="41">
        <f>(11317/57666)*100</f>
        <v>19.625082370894461</v>
      </c>
      <c r="AJ5" s="27">
        <v>1</v>
      </c>
      <c r="AK5" s="25">
        <v>1</v>
      </c>
      <c r="AL5" s="25">
        <v>1</v>
      </c>
      <c r="AM5" s="21"/>
      <c r="AN5" s="21"/>
      <c r="AO5" s="12">
        <v>0</v>
      </c>
      <c r="AP5" s="19">
        <v>0</v>
      </c>
      <c r="AQ5" s="19">
        <v>476036105</v>
      </c>
      <c r="AR5" s="12">
        <v>0</v>
      </c>
      <c r="AS5" s="13">
        <v>-0.88839262723922729</v>
      </c>
      <c r="AT5" s="13">
        <v>0.32955852150917048</v>
      </c>
      <c r="AU5" s="13">
        <v>0.55803686380386353</v>
      </c>
      <c r="AV5" s="13">
        <v>6.6477926075458527</v>
      </c>
      <c r="AW5" s="42">
        <v>-0.92566221952438354</v>
      </c>
      <c r="AX5" s="42">
        <v>0.37835094332695007</v>
      </c>
      <c r="AY5" s="42">
        <v>0.37168890237808228</v>
      </c>
      <c r="AZ5" s="42">
        <v>6.8917547166347504</v>
      </c>
    </row>
    <row r="6" spans="1:52" x14ac:dyDescent="0.2">
      <c r="A6" s="5">
        <v>698</v>
      </c>
      <c r="B6" s="5" t="s">
        <v>141</v>
      </c>
      <c r="C6" s="12">
        <v>1</v>
      </c>
      <c r="D6" s="5" t="s">
        <v>273</v>
      </c>
      <c r="E6" s="1">
        <v>5.5</v>
      </c>
      <c r="F6" s="2" t="s">
        <v>358</v>
      </c>
      <c r="G6" s="1">
        <v>13</v>
      </c>
      <c r="H6" s="3" t="s">
        <v>367</v>
      </c>
      <c r="I6" s="5">
        <v>1</v>
      </c>
      <c r="J6">
        <v>-0.8642653226852417</v>
      </c>
      <c r="K6">
        <v>0.50303608179092407</v>
      </c>
      <c r="L6">
        <v>0.6786733865737915</v>
      </c>
      <c r="M6">
        <v>7.5151804089546204</v>
      </c>
      <c r="N6" s="4" t="s">
        <v>368</v>
      </c>
      <c r="O6" s="12">
        <v>0</v>
      </c>
      <c r="P6" s="36">
        <v>37</v>
      </c>
      <c r="Q6" s="4" t="s">
        <v>369</v>
      </c>
      <c r="R6" s="5" t="s">
        <v>366</v>
      </c>
      <c r="S6" s="5" t="s">
        <v>187</v>
      </c>
      <c r="T6" s="4" t="s">
        <v>167</v>
      </c>
      <c r="U6" s="40">
        <v>0</v>
      </c>
      <c r="V6" s="28">
        <v>1</v>
      </c>
      <c r="W6" s="1">
        <v>0</v>
      </c>
      <c r="X6" s="1">
        <v>0</v>
      </c>
      <c r="Y6" s="45">
        <v>19379</v>
      </c>
      <c r="Z6" s="50">
        <v>8.41</v>
      </c>
      <c r="AA6" s="30">
        <v>4</v>
      </c>
      <c r="AB6" s="33">
        <v>19379</v>
      </c>
      <c r="AC6" s="32">
        <v>8.41</v>
      </c>
      <c r="AD6" s="41">
        <v>58737</v>
      </c>
      <c r="AE6" s="44">
        <f>AB6/AD6*100</f>
        <v>32.992832456543574</v>
      </c>
      <c r="AF6" s="41">
        <v>20.77</v>
      </c>
      <c r="AG6" s="41">
        <v>34.14</v>
      </c>
      <c r="AH6" s="41">
        <v>54.91</v>
      </c>
      <c r="AI6" s="41">
        <f>(43336/136834)*100</f>
        <v>31.670491252174166</v>
      </c>
      <c r="AJ6" s="24">
        <v>1</v>
      </c>
      <c r="AK6" s="23">
        <v>1</v>
      </c>
      <c r="AL6" s="22">
        <v>0</v>
      </c>
      <c r="AM6" s="5">
        <v>1385</v>
      </c>
      <c r="AN6" s="5">
        <v>554</v>
      </c>
      <c r="AO6" s="12">
        <v>0</v>
      </c>
      <c r="AP6" s="19">
        <v>0</v>
      </c>
      <c r="AQ6" s="19">
        <v>275804726</v>
      </c>
      <c r="AR6" s="12">
        <v>1</v>
      </c>
      <c r="AS6" s="13">
        <v>-0.84933066368103027</v>
      </c>
      <c r="AT6" s="13">
        <v>0.52786117792129517</v>
      </c>
      <c r="AU6" s="13">
        <v>0.75334668159484863</v>
      </c>
      <c r="AV6" s="13">
        <v>7.6393058896064758</v>
      </c>
      <c r="AW6" s="42"/>
      <c r="AX6" s="42"/>
      <c r="AY6" s="42"/>
      <c r="AZ6" s="42"/>
    </row>
    <row r="7" spans="1:52" x14ac:dyDescent="0.2">
      <c r="A7" s="5">
        <v>153</v>
      </c>
      <c r="B7" s="5" t="s">
        <v>141</v>
      </c>
      <c r="C7" s="12">
        <v>1</v>
      </c>
      <c r="D7" s="5" t="s">
        <v>209</v>
      </c>
      <c r="E7" s="1">
        <v>4</v>
      </c>
      <c r="F7" s="2" t="s">
        <v>210</v>
      </c>
      <c r="G7" s="1">
        <v>5</v>
      </c>
      <c r="H7" s="3" t="s">
        <v>211</v>
      </c>
      <c r="I7" s="5">
        <v>1</v>
      </c>
      <c r="J7">
        <v>-0.41468864679336548</v>
      </c>
      <c r="K7">
        <v>-0.77716553211212158</v>
      </c>
      <c r="L7">
        <v>2.9265567660331731</v>
      </c>
      <c r="M7">
        <v>1.1141723394393921</v>
      </c>
      <c r="N7" s="4" t="s">
        <v>212</v>
      </c>
      <c r="O7" s="12">
        <v>1</v>
      </c>
      <c r="P7" s="36">
        <v>64</v>
      </c>
      <c r="Q7" s="4" t="s">
        <v>165</v>
      </c>
      <c r="R7" s="5" t="s">
        <v>213</v>
      </c>
      <c r="S7" s="5" t="s">
        <v>793</v>
      </c>
      <c r="T7" s="4" t="s">
        <v>167</v>
      </c>
      <c r="U7" s="40">
        <v>0</v>
      </c>
      <c r="V7" s="28">
        <v>0</v>
      </c>
      <c r="W7" s="1">
        <v>0</v>
      </c>
      <c r="X7" s="1">
        <v>0</v>
      </c>
      <c r="Y7" s="45">
        <v>6080</v>
      </c>
      <c r="Z7" s="50">
        <v>2.7</v>
      </c>
      <c r="AA7" s="30">
        <v>6</v>
      </c>
      <c r="AB7" s="33">
        <v>6080</v>
      </c>
      <c r="AC7" s="32">
        <v>2.7</v>
      </c>
      <c r="AD7" s="41">
        <v>23800</v>
      </c>
      <c r="AE7" s="44">
        <f>AB7/AD7*100</f>
        <v>25.546218487394956</v>
      </c>
      <c r="AF7" s="41">
        <v>21.63</v>
      </c>
      <c r="AG7" s="41">
        <v>25.88</v>
      </c>
      <c r="AH7" s="41">
        <v>47.51</v>
      </c>
      <c r="AI7" s="41">
        <f>(24722/99724)*100</f>
        <v>24.790421563515302</v>
      </c>
      <c r="AJ7" s="24">
        <v>1</v>
      </c>
      <c r="AK7" s="23">
        <v>1</v>
      </c>
      <c r="AL7" s="22">
        <v>0</v>
      </c>
      <c r="AM7" s="5">
        <v>1285</v>
      </c>
      <c r="AN7" s="5">
        <v>504</v>
      </c>
      <c r="AO7" s="12">
        <v>0</v>
      </c>
      <c r="AP7" s="19">
        <v>0</v>
      </c>
      <c r="AQ7" s="19">
        <v>279095192</v>
      </c>
      <c r="AR7" s="12">
        <v>0</v>
      </c>
      <c r="AS7" s="13">
        <v>-0.23981444537639621</v>
      </c>
      <c r="AT7" s="13">
        <v>-0.97081875801086426</v>
      </c>
      <c r="AU7" s="13">
        <v>3.8009277731180191</v>
      </c>
      <c r="AV7" s="13">
        <v>0.14590620994567871</v>
      </c>
      <c r="AW7" s="42">
        <v>-0.41390320658683782</v>
      </c>
      <c r="AX7" s="42">
        <v>-0.36627194285392761</v>
      </c>
      <c r="AY7" s="42">
        <v>2.9304839670658112</v>
      </c>
      <c r="AZ7" s="42">
        <v>3.1686402857303619</v>
      </c>
    </row>
    <row r="8" spans="1:52" x14ac:dyDescent="0.2">
      <c r="A8" s="5">
        <v>1061</v>
      </c>
      <c r="B8" s="5" t="s">
        <v>141</v>
      </c>
      <c r="C8" s="12">
        <v>1</v>
      </c>
      <c r="D8" s="5" t="s">
        <v>482</v>
      </c>
      <c r="E8" s="1">
        <v>9</v>
      </c>
      <c r="F8" s="2" t="s">
        <v>491</v>
      </c>
      <c r="G8" s="1">
        <v>23</v>
      </c>
      <c r="H8" s="3" t="s">
        <v>492</v>
      </c>
      <c r="I8" s="5">
        <v>1</v>
      </c>
      <c r="J8">
        <v>-0.32559984922409058</v>
      </c>
      <c r="K8">
        <v>-1.6586009413003922E-2</v>
      </c>
      <c r="L8">
        <v>3.3720007538795471</v>
      </c>
      <c r="M8">
        <v>4.9170699529349804</v>
      </c>
      <c r="N8" s="4" t="s">
        <v>493</v>
      </c>
      <c r="O8" s="12">
        <v>0</v>
      </c>
      <c r="P8" s="36">
        <v>34</v>
      </c>
      <c r="Q8" s="4" t="s">
        <v>174</v>
      </c>
      <c r="R8" s="5" t="s">
        <v>494</v>
      </c>
      <c r="S8" s="5" t="s">
        <v>793</v>
      </c>
      <c r="T8" s="4" t="s">
        <v>167</v>
      </c>
      <c r="U8" s="40">
        <v>0</v>
      </c>
      <c r="V8" s="28">
        <v>0</v>
      </c>
      <c r="W8" s="1">
        <v>0</v>
      </c>
      <c r="X8" s="1">
        <v>0</v>
      </c>
      <c r="Y8" s="45">
        <v>7229</v>
      </c>
      <c r="Z8" s="50">
        <v>4.46</v>
      </c>
      <c r="AA8" s="30">
        <v>6</v>
      </c>
      <c r="AB8" s="31">
        <v>7229</v>
      </c>
      <c r="AC8" s="32">
        <v>4.46</v>
      </c>
      <c r="AD8" s="41">
        <v>25617</v>
      </c>
      <c r="AE8" s="44">
        <f>AB8/AD8*100</f>
        <v>28.219541710582817</v>
      </c>
      <c r="AF8" s="41">
        <v>39.28</v>
      </c>
      <c r="AG8" s="41">
        <v>18.04</v>
      </c>
      <c r="AH8" s="41">
        <v>57.32</v>
      </c>
      <c r="AI8" s="41">
        <f>(14879/97198)*100</f>
        <v>15.307928146669687</v>
      </c>
      <c r="AJ8" s="24">
        <v>1</v>
      </c>
      <c r="AK8" s="22">
        <v>1</v>
      </c>
      <c r="AL8" s="22">
        <v>0</v>
      </c>
      <c r="AM8" s="5">
        <v>1262</v>
      </c>
      <c r="AN8" s="5">
        <v>505</v>
      </c>
      <c r="AO8" s="12">
        <v>0</v>
      </c>
      <c r="AP8" s="19">
        <v>0</v>
      </c>
      <c r="AQ8" s="19">
        <v>272684360</v>
      </c>
      <c r="AR8" s="12">
        <v>0</v>
      </c>
      <c r="AS8" s="13">
        <v>-0.44697192311286932</v>
      </c>
      <c r="AT8" s="13">
        <v>-2.693133428692818E-2</v>
      </c>
      <c r="AU8" s="13">
        <v>2.7651403844356541</v>
      </c>
      <c r="AV8" s="13">
        <v>4.8653433285653591</v>
      </c>
      <c r="AW8" s="42">
        <v>-0.27508041262626648</v>
      </c>
      <c r="AX8" s="42">
        <v>0.20254100859165189</v>
      </c>
      <c r="AY8" s="42">
        <v>3.624597936868668</v>
      </c>
      <c r="AZ8" s="42">
        <v>6.0127050429582596</v>
      </c>
    </row>
    <row r="9" spans="1:52" x14ac:dyDescent="0.2">
      <c r="A9" s="5">
        <v>697</v>
      </c>
      <c r="B9" s="5" t="s">
        <v>141</v>
      </c>
      <c r="C9" s="12">
        <v>1</v>
      </c>
      <c r="D9" s="5" t="s">
        <v>273</v>
      </c>
      <c r="E9" s="1">
        <v>5.5</v>
      </c>
      <c r="F9" s="2" t="s">
        <v>358</v>
      </c>
      <c r="G9" s="1">
        <v>13</v>
      </c>
      <c r="H9" s="3" t="s">
        <v>364</v>
      </c>
      <c r="I9" s="5">
        <v>1</v>
      </c>
      <c r="J9">
        <v>-0.82307863235473633</v>
      </c>
      <c r="K9">
        <v>0.21311646699905401</v>
      </c>
      <c r="L9">
        <v>0.88460683822631836</v>
      </c>
      <c r="M9">
        <v>6.0655823349952698</v>
      </c>
      <c r="N9" s="4" t="s">
        <v>365</v>
      </c>
      <c r="O9" s="12">
        <v>1</v>
      </c>
      <c r="P9" s="36">
        <v>30</v>
      </c>
      <c r="Q9" s="4" t="s">
        <v>204</v>
      </c>
      <c r="R9" s="5" t="s">
        <v>366</v>
      </c>
      <c r="S9" s="5" t="s">
        <v>187</v>
      </c>
      <c r="T9" s="4" t="s">
        <v>167</v>
      </c>
      <c r="U9" s="40">
        <v>0</v>
      </c>
      <c r="V9" s="28">
        <v>0</v>
      </c>
      <c r="W9" s="1">
        <v>0</v>
      </c>
      <c r="X9" s="1">
        <v>0</v>
      </c>
      <c r="Y9" s="45">
        <v>19847</v>
      </c>
      <c r="Z9" s="50">
        <v>8.61</v>
      </c>
      <c r="AA9" s="30">
        <v>4</v>
      </c>
      <c r="AB9" s="33">
        <v>19847</v>
      </c>
      <c r="AC9" s="32">
        <v>8.61</v>
      </c>
      <c r="AD9" s="41">
        <v>58737</v>
      </c>
      <c r="AE9" s="44">
        <f>AB9/AD9*100</f>
        <v>33.789604508231605</v>
      </c>
      <c r="AF9" s="41">
        <v>20.77</v>
      </c>
      <c r="AG9" s="41">
        <v>34.14</v>
      </c>
      <c r="AH9" s="41">
        <v>54.91</v>
      </c>
      <c r="AI9" s="41">
        <f>(43336/136834)*100</f>
        <v>31.670491252174166</v>
      </c>
      <c r="AJ9" s="24">
        <v>1</v>
      </c>
      <c r="AK9" s="23">
        <v>1</v>
      </c>
      <c r="AL9" s="22">
        <v>0</v>
      </c>
      <c r="AM9" s="5">
        <v>1385</v>
      </c>
      <c r="AN9" s="5">
        <v>554</v>
      </c>
      <c r="AO9" s="12">
        <v>1</v>
      </c>
      <c r="AP9" s="19">
        <v>50000</v>
      </c>
      <c r="AQ9" s="19">
        <v>275804726</v>
      </c>
      <c r="AR9" s="12">
        <v>0</v>
      </c>
      <c r="AS9" s="13">
        <v>-0.88008862733840942</v>
      </c>
      <c r="AT9" s="13">
        <v>0.36883977055549622</v>
      </c>
      <c r="AU9" s="13">
        <v>0.59955686330795288</v>
      </c>
      <c r="AV9" s="13">
        <v>6.8441988527774811</v>
      </c>
      <c r="AW9" s="42">
        <v>-0.76335835456848145</v>
      </c>
      <c r="AX9" s="42">
        <v>1.3957441784441469E-2</v>
      </c>
      <c r="AY9" s="42">
        <v>1.183208227157593</v>
      </c>
      <c r="AZ9" s="42">
        <v>5.0697872089222074</v>
      </c>
    </row>
    <row r="10" spans="1:52" x14ac:dyDescent="0.2">
      <c r="A10" s="5">
        <v>734</v>
      </c>
      <c r="B10" s="5" t="s">
        <v>141</v>
      </c>
      <c r="C10" s="12">
        <v>1</v>
      </c>
      <c r="D10" s="5" t="s">
        <v>273</v>
      </c>
      <c r="E10" s="1">
        <v>5.5</v>
      </c>
      <c r="F10" s="5" t="s">
        <v>370</v>
      </c>
      <c r="G10" s="1">
        <v>14</v>
      </c>
      <c r="H10" s="1" t="s">
        <v>382</v>
      </c>
      <c r="I10" s="5">
        <v>1</v>
      </c>
      <c r="J10">
        <v>-0.51384234428405762</v>
      </c>
      <c r="K10">
        <v>-0.2899925708770752</v>
      </c>
      <c r="L10">
        <v>2.4307882785797119</v>
      </c>
      <c r="M10">
        <v>3.550037145614624</v>
      </c>
      <c r="N10" s="4" t="s">
        <v>383</v>
      </c>
      <c r="O10" s="12">
        <v>1</v>
      </c>
      <c r="P10" s="36">
        <v>36</v>
      </c>
      <c r="Q10" s="4" t="s">
        <v>165</v>
      </c>
      <c r="R10" s="5" t="s">
        <v>384</v>
      </c>
      <c r="S10" s="5" t="s">
        <v>793</v>
      </c>
      <c r="T10" s="4" t="s">
        <v>167</v>
      </c>
      <c r="U10" s="40">
        <v>0</v>
      </c>
      <c r="V10" s="28">
        <v>0</v>
      </c>
      <c r="W10" s="1">
        <v>0</v>
      </c>
      <c r="X10" s="1">
        <v>0</v>
      </c>
      <c r="Y10" s="45">
        <v>15734</v>
      </c>
      <c r="Z10" s="50">
        <v>5.19</v>
      </c>
      <c r="AA10" s="30">
        <v>5</v>
      </c>
      <c r="AB10" s="33">
        <v>15734</v>
      </c>
      <c r="AC10" s="32">
        <v>5.19</v>
      </c>
      <c r="AD10" s="41">
        <v>36865</v>
      </c>
      <c r="AE10" s="44">
        <f>AB10/AD10*100</f>
        <v>42.680048826800487</v>
      </c>
      <c r="AF10" s="41">
        <v>26.12</v>
      </c>
      <c r="AG10" s="41">
        <v>27.98</v>
      </c>
      <c r="AH10" s="41">
        <v>54.1</v>
      </c>
      <c r="AI10" s="41">
        <f>(39302/165943)*100</f>
        <v>23.684036084679679</v>
      </c>
      <c r="AJ10" s="24">
        <v>1</v>
      </c>
      <c r="AK10" s="23">
        <v>1</v>
      </c>
      <c r="AL10" s="22">
        <v>0</v>
      </c>
      <c r="AM10" s="5">
        <v>1680</v>
      </c>
      <c r="AN10" s="5">
        <v>672</v>
      </c>
      <c r="AO10" s="12">
        <v>1</v>
      </c>
      <c r="AP10" s="19">
        <v>364602</v>
      </c>
      <c r="AQ10" s="19">
        <v>341205375</v>
      </c>
      <c r="AR10" s="12">
        <v>0</v>
      </c>
      <c r="AS10" s="13">
        <v>-0.40636113286018372</v>
      </c>
      <c r="AT10" s="13">
        <v>-0.47425484657287598</v>
      </c>
      <c r="AU10" s="13">
        <v>2.968194335699081</v>
      </c>
      <c r="AV10" s="13">
        <v>2.6287257671356201</v>
      </c>
      <c r="AW10" s="42">
        <v>-0.53016698360443115</v>
      </c>
      <c r="AX10" s="42">
        <v>0.2298364341259003</v>
      </c>
      <c r="AY10" s="42">
        <v>2.3491650819778438</v>
      </c>
      <c r="AZ10" s="42">
        <v>6.1491821706295013</v>
      </c>
    </row>
    <row r="11" spans="1:52" x14ac:dyDescent="0.2">
      <c r="A11" s="5">
        <v>711</v>
      </c>
      <c r="B11" s="5" t="s">
        <v>141</v>
      </c>
      <c r="C11" s="12">
        <v>1</v>
      </c>
      <c r="D11" s="5" t="s">
        <v>273</v>
      </c>
      <c r="E11" s="1">
        <v>5.5</v>
      </c>
      <c r="F11" s="2" t="s">
        <v>370</v>
      </c>
      <c r="G11" s="1">
        <v>14</v>
      </c>
      <c r="H11" s="3" t="s">
        <v>371</v>
      </c>
      <c r="I11" s="5">
        <v>1</v>
      </c>
      <c r="J11">
        <v>0.75626015663146973</v>
      </c>
      <c r="K11">
        <v>0.53120464086532593</v>
      </c>
      <c r="L11">
        <v>8.7813007831573486</v>
      </c>
      <c r="M11">
        <v>7.6560232043266296</v>
      </c>
      <c r="N11" s="4" t="s">
        <v>372</v>
      </c>
      <c r="O11" s="12">
        <v>1</v>
      </c>
      <c r="P11" s="36">
        <v>52</v>
      </c>
      <c r="Q11" s="4" t="s">
        <v>320</v>
      </c>
      <c r="R11" s="5" t="s">
        <v>147</v>
      </c>
      <c r="S11" s="5" t="s">
        <v>149</v>
      </c>
      <c r="T11" s="4" t="s">
        <v>148</v>
      </c>
      <c r="U11" s="40">
        <v>0</v>
      </c>
      <c r="V11" s="28">
        <v>0</v>
      </c>
      <c r="W11" s="1">
        <v>0</v>
      </c>
      <c r="X11" s="1">
        <v>0</v>
      </c>
      <c r="Y11" s="45">
        <v>3758</v>
      </c>
      <c r="Z11" s="50">
        <v>1.24</v>
      </c>
      <c r="AA11" s="30">
        <v>5</v>
      </c>
      <c r="AB11" s="33">
        <v>3758</v>
      </c>
      <c r="AC11" s="32">
        <v>1.24</v>
      </c>
      <c r="AD11" s="41">
        <v>51787</v>
      </c>
      <c r="AE11" s="44">
        <f>AB11/AD11*100</f>
        <v>7.2566474211674743</v>
      </c>
      <c r="AF11" s="41">
        <v>26.12</v>
      </c>
      <c r="AG11" s="41">
        <v>27.98</v>
      </c>
      <c r="AH11" s="41">
        <v>54.1</v>
      </c>
      <c r="AI11" s="41">
        <f>(39302/165943)*100</f>
        <v>23.684036084679679</v>
      </c>
      <c r="AJ11" s="24">
        <v>0</v>
      </c>
      <c r="AK11" s="23">
        <v>1</v>
      </c>
      <c r="AL11" s="22">
        <v>1</v>
      </c>
      <c r="AM11" s="5">
        <v>1680</v>
      </c>
      <c r="AN11" s="5">
        <v>672</v>
      </c>
      <c r="AO11" s="12">
        <v>1</v>
      </c>
      <c r="AP11" s="19">
        <v>5000000</v>
      </c>
      <c r="AQ11" s="19">
        <v>341205375</v>
      </c>
      <c r="AR11" s="12">
        <v>0</v>
      </c>
      <c r="AS11" s="13">
        <v>0.64381647109985352</v>
      </c>
      <c r="AT11" s="13">
        <v>0.48019668459892267</v>
      </c>
      <c r="AU11" s="13">
        <v>8.2190823554992676</v>
      </c>
      <c r="AV11" s="13">
        <v>7.4009834229946136</v>
      </c>
      <c r="AW11" s="42">
        <v>0.81362760066986084</v>
      </c>
      <c r="AX11" s="42">
        <v>-0.26679214835166931</v>
      </c>
      <c r="AY11" s="42">
        <v>9.0681380033493042</v>
      </c>
      <c r="AZ11" s="42">
        <v>3.666039258241653</v>
      </c>
    </row>
    <row r="12" spans="1:52" x14ac:dyDescent="0.2">
      <c r="A12" s="5">
        <v>457</v>
      </c>
      <c r="B12" s="5" t="s">
        <v>141</v>
      </c>
      <c r="C12" s="12">
        <v>1</v>
      </c>
      <c r="D12" s="5" t="s">
        <v>273</v>
      </c>
      <c r="E12" s="1">
        <v>5.5</v>
      </c>
      <c r="F12" s="2" t="s">
        <v>297</v>
      </c>
      <c r="G12" s="1">
        <v>9</v>
      </c>
      <c r="H12" s="3">
        <v>56</v>
      </c>
      <c r="I12" s="5">
        <v>1</v>
      </c>
      <c r="J12">
        <v>-9.2994652688503265E-2</v>
      </c>
      <c r="K12">
        <v>0.37651017308235168</v>
      </c>
      <c r="L12">
        <v>4.5350267365574837</v>
      </c>
      <c r="M12">
        <v>6.8825508654117584</v>
      </c>
      <c r="N12" s="4" t="s">
        <v>308</v>
      </c>
      <c r="O12" s="12">
        <v>0</v>
      </c>
      <c r="P12" s="36">
        <v>41</v>
      </c>
      <c r="Q12" s="4" t="s">
        <v>174</v>
      </c>
      <c r="R12" s="5" t="s">
        <v>309</v>
      </c>
      <c r="S12" s="5" t="s">
        <v>793</v>
      </c>
      <c r="T12" s="4" t="s">
        <v>310</v>
      </c>
      <c r="U12" s="40">
        <v>0</v>
      </c>
      <c r="V12" s="28">
        <v>0</v>
      </c>
      <c r="W12" s="1">
        <v>0</v>
      </c>
      <c r="X12" s="1">
        <v>0</v>
      </c>
      <c r="Y12" s="45">
        <v>34781</v>
      </c>
      <c r="Z12" s="50">
        <v>10.97</v>
      </c>
      <c r="AA12" s="30">
        <v>6</v>
      </c>
      <c r="AB12" s="33">
        <v>34781</v>
      </c>
      <c r="AC12" s="32">
        <v>10.97</v>
      </c>
      <c r="AD12" s="33">
        <v>34781</v>
      </c>
      <c r="AE12" s="44">
        <f>AB12/AD12*100</f>
        <v>100</v>
      </c>
      <c r="AF12" s="41">
        <v>20.74</v>
      </c>
      <c r="AG12" s="41">
        <v>32.869999999999997</v>
      </c>
      <c r="AH12" s="41">
        <v>53.61</v>
      </c>
      <c r="AI12" s="41">
        <f>(66846/200541)*100</f>
        <v>33.332834682184689</v>
      </c>
      <c r="AJ12" s="24">
        <v>1</v>
      </c>
      <c r="AK12" s="23">
        <v>1</v>
      </c>
      <c r="AL12" s="22">
        <v>0</v>
      </c>
      <c r="AM12" s="5">
        <v>2036</v>
      </c>
      <c r="AN12" s="5">
        <v>815</v>
      </c>
      <c r="AO12" s="12">
        <v>1</v>
      </c>
      <c r="AP12" s="19">
        <v>2996056</v>
      </c>
      <c r="AQ12" s="19">
        <v>381772286</v>
      </c>
      <c r="AR12" s="12">
        <v>0</v>
      </c>
      <c r="AS12" s="13">
        <v>6.0580942779779427E-2</v>
      </c>
      <c r="AT12" s="13">
        <v>0.27974838018417358</v>
      </c>
      <c r="AU12" s="13">
        <v>5.3029047138988972</v>
      </c>
      <c r="AV12" s="13">
        <v>6.3987419009208679</v>
      </c>
      <c r="AW12" s="42">
        <v>-0.13831993937492371</v>
      </c>
      <c r="AX12" s="42">
        <v>0.89713835716247559</v>
      </c>
      <c r="AY12" s="42">
        <v>4.3084003031253806</v>
      </c>
      <c r="AZ12" s="42">
        <v>9.4856917858123779</v>
      </c>
    </row>
    <row r="13" spans="1:52" x14ac:dyDescent="0.2">
      <c r="A13" s="5">
        <v>73</v>
      </c>
      <c r="B13" s="5" t="s">
        <v>141</v>
      </c>
      <c r="C13" s="12">
        <v>1</v>
      </c>
      <c r="D13" s="5" t="s">
        <v>161</v>
      </c>
      <c r="E13" s="1">
        <v>1</v>
      </c>
      <c r="F13" s="2" t="s">
        <v>162</v>
      </c>
      <c r="G13" s="1">
        <v>2</v>
      </c>
      <c r="H13" s="3" t="s">
        <v>172</v>
      </c>
      <c r="I13" s="5">
        <v>1</v>
      </c>
      <c r="J13">
        <v>-0.85244202613830566</v>
      </c>
      <c r="K13">
        <v>0.3127690851688385</v>
      </c>
      <c r="L13">
        <v>0.73778986930847168</v>
      </c>
      <c r="M13">
        <v>6.5638454258441934</v>
      </c>
      <c r="N13" s="4" t="s">
        <v>173</v>
      </c>
      <c r="O13" s="12">
        <v>0</v>
      </c>
      <c r="P13" s="36">
        <v>59</v>
      </c>
      <c r="Q13" s="4" t="s">
        <v>174</v>
      </c>
      <c r="R13" s="5" t="s">
        <v>159</v>
      </c>
      <c r="S13" s="5" t="s">
        <v>795</v>
      </c>
      <c r="T13" s="4" t="s">
        <v>160</v>
      </c>
      <c r="U13" s="40">
        <v>1</v>
      </c>
      <c r="V13" s="28">
        <v>0</v>
      </c>
      <c r="W13" s="1">
        <v>0</v>
      </c>
      <c r="X13" s="1">
        <v>0</v>
      </c>
      <c r="Y13" s="45">
        <v>6773</v>
      </c>
      <c r="Z13" s="50">
        <v>8.61</v>
      </c>
      <c r="AA13" s="30">
        <v>3</v>
      </c>
      <c r="AB13" s="33">
        <v>6773</v>
      </c>
      <c r="AC13" s="32">
        <v>8.61</v>
      </c>
      <c r="AD13" s="41">
        <v>18640</v>
      </c>
      <c r="AE13" s="44">
        <f>AB13/AD13*100</f>
        <v>36.335836909871247</v>
      </c>
      <c r="AF13" s="41">
        <v>30.48</v>
      </c>
      <c r="AG13" s="41">
        <v>18.3</v>
      </c>
      <c r="AH13" s="41">
        <v>48.78</v>
      </c>
      <c r="AI13" s="41">
        <f>(8856/37972)*100</f>
        <v>23.322448119667122</v>
      </c>
      <c r="AJ13" s="24">
        <v>1</v>
      </c>
      <c r="AK13" s="23">
        <v>1</v>
      </c>
      <c r="AL13" s="22">
        <v>0</v>
      </c>
      <c r="AM13" s="5">
        <v>500</v>
      </c>
      <c r="AN13" s="5">
        <v>300</v>
      </c>
      <c r="AO13" s="12">
        <v>2</v>
      </c>
      <c r="AP13" s="19">
        <v>23000000</v>
      </c>
      <c r="AQ13" s="19">
        <v>129511839</v>
      </c>
      <c r="AR13" s="12">
        <v>0</v>
      </c>
      <c r="AS13" s="13">
        <v>-0.87654358148574829</v>
      </c>
      <c r="AT13" s="13">
        <v>0.28113177418708801</v>
      </c>
      <c r="AU13" s="13">
        <v>0.61728209257125854</v>
      </c>
      <c r="AV13" s="13">
        <v>6.4056588709354401</v>
      </c>
      <c r="AW13" s="42">
        <v>-0.81818944215774536</v>
      </c>
      <c r="AX13" s="42">
        <v>0.20336972177028659</v>
      </c>
      <c r="AY13" s="42">
        <v>0.90905278921127319</v>
      </c>
      <c r="AZ13" s="42">
        <v>6.0168486088514328</v>
      </c>
    </row>
    <row r="14" spans="1:52" x14ac:dyDescent="0.2">
      <c r="A14" s="5">
        <v>99</v>
      </c>
      <c r="B14" s="5" t="s">
        <v>141</v>
      </c>
      <c r="C14" s="12">
        <v>1</v>
      </c>
      <c r="D14" s="5" t="s">
        <v>175</v>
      </c>
      <c r="E14" s="1">
        <v>2</v>
      </c>
      <c r="F14" s="2" t="s">
        <v>176</v>
      </c>
      <c r="G14" s="1">
        <v>3</v>
      </c>
      <c r="H14" s="3" t="s">
        <v>180</v>
      </c>
      <c r="I14" s="5">
        <v>1</v>
      </c>
      <c r="J14">
        <v>-0.85351520776748657</v>
      </c>
      <c r="K14">
        <v>0.28647539019584661</v>
      </c>
      <c r="L14">
        <v>0.73242396116256714</v>
      </c>
      <c r="M14">
        <v>6.4323769509792328</v>
      </c>
      <c r="N14" s="4" t="s">
        <v>181</v>
      </c>
      <c r="O14" s="12">
        <v>0</v>
      </c>
      <c r="P14" s="36">
        <v>55</v>
      </c>
      <c r="Q14" s="4" t="s">
        <v>182</v>
      </c>
      <c r="R14" s="5" t="s">
        <v>159</v>
      </c>
      <c r="S14" s="5" t="s">
        <v>795</v>
      </c>
      <c r="T14" s="4" t="s">
        <v>183</v>
      </c>
      <c r="U14" s="40">
        <v>1</v>
      </c>
      <c r="V14" s="28">
        <v>0</v>
      </c>
      <c r="W14" s="1">
        <v>0</v>
      </c>
      <c r="X14" s="1">
        <v>1</v>
      </c>
      <c r="Y14" s="45">
        <v>3946</v>
      </c>
      <c r="Z14" s="50">
        <v>2.54</v>
      </c>
      <c r="AA14" s="30">
        <v>4</v>
      </c>
      <c r="AB14" s="33">
        <v>3946</v>
      </c>
      <c r="AC14" s="32">
        <v>2.54</v>
      </c>
      <c r="AD14" s="41">
        <v>22924</v>
      </c>
      <c r="AE14" s="44">
        <f>AB14/AD14*100</f>
        <v>17.213400802652242</v>
      </c>
      <c r="AF14" s="41">
        <v>20.99</v>
      </c>
      <c r="AG14" s="41">
        <v>20.59</v>
      </c>
      <c r="AH14" s="41">
        <v>41.58</v>
      </c>
      <c r="AI14" s="41">
        <f>(17519/69624)*100</f>
        <v>25.162300356199012</v>
      </c>
      <c r="AJ14" s="24">
        <v>0</v>
      </c>
      <c r="AK14" s="23">
        <v>1</v>
      </c>
      <c r="AL14" s="22">
        <v>1</v>
      </c>
      <c r="AM14" s="5">
        <v>900</v>
      </c>
      <c r="AN14" s="5">
        <v>360</v>
      </c>
      <c r="AO14" s="12">
        <v>2</v>
      </c>
      <c r="AP14" s="19">
        <v>4000000</v>
      </c>
      <c r="AQ14" s="19">
        <v>222673238</v>
      </c>
      <c r="AR14" s="12">
        <v>0</v>
      </c>
      <c r="AS14" s="13">
        <v>-0.85055112838745117</v>
      </c>
      <c r="AT14" s="13">
        <v>0.184953972697258</v>
      </c>
      <c r="AU14" s="13">
        <v>0.74724435806274414</v>
      </c>
      <c r="AV14" s="13">
        <v>5.92476986348629</v>
      </c>
      <c r="AW14" s="42">
        <v>-0.83529317378997803</v>
      </c>
      <c r="AX14" s="42">
        <v>0.17727537453174591</v>
      </c>
      <c r="AY14" s="42">
        <v>0.82353413105010986</v>
      </c>
      <c r="AZ14" s="42">
        <v>5.8863768726587304</v>
      </c>
    </row>
    <row r="15" spans="1:52" x14ac:dyDescent="0.2">
      <c r="A15" s="5">
        <v>885</v>
      </c>
      <c r="B15" s="5" t="s">
        <v>141</v>
      </c>
      <c r="C15" s="12">
        <v>1</v>
      </c>
      <c r="D15" s="5" t="s">
        <v>409</v>
      </c>
      <c r="E15" s="1">
        <v>7</v>
      </c>
      <c r="F15" s="2" t="s">
        <v>428</v>
      </c>
      <c r="G15" s="1">
        <v>18</v>
      </c>
      <c r="H15" s="3" t="s">
        <v>433</v>
      </c>
      <c r="I15" s="5">
        <v>1</v>
      </c>
      <c r="J15">
        <v>-0.8098832368850708</v>
      </c>
      <c r="K15">
        <v>0.19570374488830569</v>
      </c>
      <c r="L15">
        <v>0.950583815574646</v>
      </c>
      <c r="M15">
        <v>5.9785187244415283</v>
      </c>
      <c r="N15" s="4" t="s">
        <v>434</v>
      </c>
      <c r="O15" s="12">
        <v>1</v>
      </c>
      <c r="P15" s="36">
        <v>30</v>
      </c>
      <c r="Q15" s="4" t="s">
        <v>204</v>
      </c>
      <c r="R15" s="5" t="s">
        <v>435</v>
      </c>
      <c r="S15" s="5" t="s">
        <v>187</v>
      </c>
      <c r="T15" s="4" t="s">
        <v>167</v>
      </c>
      <c r="U15" s="40">
        <v>0</v>
      </c>
      <c r="V15" s="28">
        <v>0</v>
      </c>
      <c r="W15" s="1">
        <v>0</v>
      </c>
      <c r="X15" s="1">
        <v>1</v>
      </c>
      <c r="Y15" s="45">
        <v>11776</v>
      </c>
      <c r="Z15" s="50">
        <v>10.57</v>
      </c>
      <c r="AA15" s="30">
        <v>4</v>
      </c>
      <c r="AB15" s="31">
        <v>11776</v>
      </c>
      <c r="AC15" s="32">
        <v>10.57</v>
      </c>
      <c r="AD15" s="41">
        <v>35869</v>
      </c>
      <c r="AE15" s="44">
        <f>AB15/AD15*100</f>
        <v>32.830577936379598</v>
      </c>
      <c r="AF15" s="41">
        <v>37.54</v>
      </c>
      <c r="AG15" s="41">
        <v>17.37</v>
      </c>
      <c r="AH15" s="41">
        <v>54.91</v>
      </c>
      <c r="AI15" s="41">
        <f>(6139/42685)*100</f>
        <v>14.382101440787162</v>
      </c>
      <c r="AJ15" s="24">
        <v>1</v>
      </c>
      <c r="AK15" s="22">
        <v>1</v>
      </c>
      <c r="AL15" s="22">
        <v>0</v>
      </c>
      <c r="AM15" s="5">
        <v>680</v>
      </c>
      <c r="AN15" s="5">
        <v>300</v>
      </c>
      <c r="AO15" s="12">
        <v>2</v>
      </c>
      <c r="AP15" s="19">
        <v>594177</v>
      </c>
      <c r="AQ15" s="19">
        <v>149696465</v>
      </c>
      <c r="AR15" s="12">
        <v>1</v>
      </c>
      <c r="AS15" s="13">
        <v>-0.83892607688903809</v>
      </c>
      <c r="AT15" s="13">
        <v>0.41447895765304571</v>
      </c>
      <c r="AU15" s="13">
        <v>0.80536961555480957</v>
      </c>
      <c r="AV15" s="13">
        <v>7.0723947882652283</v>
      </c>
      <c r="AW15" s="42">
        <v>-0.76687252521514893</v>
      </c>
      <c r="AX15" s="42">
        <v>5.1325656473636627E-2</v>
      </c>
      <c r="AY15" s="42">
        <v>1.1656373739242549</v>
      </c>
      <c r="AZ15" s="42">
        <v>5.2566282823681831</v>
      </c>
    </row>
    <row r="16" spans="1:52" x14ac:dyDescent="0.2">
      <c r="A16" s="5">
        <v>802</v>
      </c>
      <c r="B16" s="5" t="s">
        <v>141</v>
      </c>
      <c r="C16" s="12">
        <v>1</v>
      </c>
      <c r="D16" s="5" t="s">
        <v>385</v>
      </c>
      <c r="E16" s="1">
        <v>6</v>
      </c>
      <c r="F16" s="2" t="s">
        <v>399</v>
      </c>
      <c r="G16" s="1">
        <v>16</v>
      </c>
      <c r="H16" s="3" t="s">
        <v>403</v>
      </c>
      <c r="I16" s="5">
        <v>1</v>
      </c>
      <c r="J16">
        <v>-0.78108960390090942</v>
      </c>
      <c r="K16">
        <v>0.25681447982788091</v>
      </c>
      <c r="L16">
        <v>1.0945519804954531</v>
      </c>
      <c r="M16">
        <v>6.2840723991394043</v>
      </c>
      <c r="N16" s="4" t="s">
        <v>404</v>
      </c>
      <c r="O16" s="12">
        <v>0</v>
      </c>
      <c r="P16" s="36">
        <v>33</v>
      </c>
      <c r="Q16" s="4" t="s">
        <v>174</v>
      </c>
      <c r="R16" s="5" t="s">
        <v>159</v>
      </c>
      <c r="S16" s="5" t="s">
        <v>795</v>
      </c>
      <c r="T16" s="4" t="s">
        <v>183</v>
      </c>
      <c r="U16" s="40">
        <v>1</v>
      </c>
      <c r="V16" s="28">
        <v>0</v>
      </c>
      <c r="W16" s="1">
        <v>0</v>
      </c>
      <c r="X16" s="1">
        <v>0</v>
      </c>
      <c r="Y16" s="45">
        <v>10771</v>
      </c>
      <c r="Z16" s="50">
        <v>7.59</v>
      </c>
      <c r="AA16" s="30">
        <v>4</v>
      </c>
      <c r="AB16" s="33">
        <v>10771</v>
      </c>
      <c r="AC16" s="32">
        <v>7.59</v>
      </c>
      <c r="AD16" s="41">
        <v>27334</v>
      </c>
      <c r="AE16" s="44">
        <f>AB16/AD16*100</f>
        <v>39.405136460086339</v>
      </c>
      <c r="AF16" s="41">
        <v>26.15</v>
      </c>
      <c r="AG16" s="41">
        <v>22.23</v>
      </c>
      <c r="AH16" s="41">
        <v>48.379999999999995</v>
      </c>
      <c r="AI16" s="41">
        <f>(9477/53646)*100</f>
        <v>17.665809193602506</v>
      </c>
      <c r="AJ16" s="24">
        <v>1</v>
      </c>
      <c r="AK16" s="23">
        <v>1</v>
      </c>
      <c r="AL16" s="22">
        <v>0</v>
      </c>
      <c r="AM16" s="5">
        <v>749</v>
      </c>
      <c r="AN16" s="5">
        <v>300</v>
      </c>
      <c r="AO16" s="12">
        <v>2</v>
      </c>
      <c r="AP16" s="19">
        <v>3500000</v>
      </c>
      <c r="AQ16" s="19">
        <v>159350393</v>
      </c>
      <c r="AR16" s="12">
        <v>0</v>
      </c>
      <c r="AS16" s="13">
        <v>-0.82232993841171265</v>
      </c>
      <c r="AT16" s="13">
        <v>0.26518866419792181</v>
      </c>
      <c r="AU16" s="13">
        <v>0.88835030794143677</v>
      </c>
      <c r="AV16" s="13">
        <v>6.3259433209896088</v>
      </c>
      <c r="AW16" s="42">
        <v>-0.73843628168106079</v>
      </c>
      <c r="AX16" s="42">
        <v>7.764192670583725E-2</v>
      </c>
      <c r="AY16" s="42">
        <v>1.307818591594696</v>
      </c>
      <c r="AZ16" s="42">
        <v>5.3882096335291862</v>
      </c>
    </row>
    <row r="17" spans="1:52" x14ac:dyDescent="0.2">
      <c r="A17" s="5">
        <v>793</v>
      </c>
      <c r="B17" s="5" t="s">
        <v>141</v>
      </c>
      <c r="C17" s="12">
        <v>1</v>
      </c>
      <c r="D17" s="5" t="s">
        <v>385</v>
      </c>
      <c r="E17" s="1">
        <v>6</v>
      </c>
      <c r="F17" s="2" t="s">
        <v>399</v>
      </c>
      <c r="G17" s="1">
        <v>16</v>
      </c>
      <c r="H17" s="3" t="s">
        <v>401</v>
      </c>
      <c r="I17" s="5">
        <v>1</v>
      </c>
      <c r="J17">
        <v>-0.53562724590301514</v>
      </c>
      <c r="K17">
        <v>-0.45920455455780029</v>
      </c>
      <c r="L17">
        <v>2.3218637704849239</v>
      </c>
      <c r="M17">
        <v>2.703977227210999</v>
      </c>
      <c r="N17" s="4" t="s">
        <v>402</v>
      </c>
      <c r="O17" s="12">
        <v>1</v>
      </c>
      <c r="P17" s="36">
        <v>58</v>
      </c>
      <c r="Q17" s="4" t="s">
        <v>165</v>
      </c>
      <c r="R17" s="5" t="s">
        <v>153</v>
      </c>
      <c r="S17" s="5" t="s">
        <v>155</v>
      </c>
      <c r="T17" s="4" t="s">
        <v>224</v>
      </c>
      <c r="U17" s="40">
        <v>0</v>
      </c>
      <c r="V17" s="28">
        <v>0</v>
      </c>
      <c r="W17" s="1">
        <v>0</v>
      </c>
      <c r="X17" s="1">
        <v>0</v>
      </c>
      <c r="Y17" s="45">
        <v>3731</v>
      </c>
      <c r="Z17" s="50">
        <v>2.63</v>
      </c>
      <c r="AA17" s="30">
        <v>4</v>
      </c>
      <c r="AB17" s="33">
        <v>3731</v>
      </c>
      <c r="AC17" s="32">
        <v>2.63</v>
      </c>
      <c r="AD17" s="41">
        <v>21084</v>
      </c>
      <c r="AE17" s="44">
        <f>AB17/AD17*100</f>
        <v>17.695883134130145</v>
      </c>
      <c r="AF17" s="41">
        <v>26.15</v>
      </c>
      <c r="AG17" s="41">
        <v>22.23</v>
      </c>
      <c r="AH17" s="41">
        <v>48.379999999999995</v>
      </c>
      <c r="AI17" s="41">
        <f>(9477/53646)*100</f>
        <v>17.665809193602506</v>
      </c>
      <c r="AJ17" s="24">
        <v>0</v>
      </c>
      <c r="AK17" s="23">
        <v>1</v>
      </c>
      <c r="AL17" s="22">
        <v>1</v>
      </c>
      <c r="AM17" s="5">
        <v>749</v>
      </c>
      <c r="AN17" s="5">
        <v>300</v>
      </c>
      <c r="AO17" s="12">
        <v>2</v>
      </c>
      <c r="AP17" s="19">
        <v>5000000</v>
      </c>
      <c r="AQ17" s="19">
        <v>159350393</v>
      </c>
      <c r="AR17" s="12">
        <v>0</v>
      </c>
      <c r="AS17" s="13">
        <v>-0.40897822380065918</v>
      </c>
      <c r="AT17" s="13">
        <v>-0.63745075464248657</v>
      </c>
      <c r="AU17" s="13">
        <v>2.9551088809967041</v>
      </c>
      <c r="AV17" s="13">
        <v>1.8127462267875669</v>
      </c>
      <c r="AW17" s="42">
        <v>-0.54603451490402222</v>
      </c>
      <c r="AX17" s="42">
        <v>-6.0501713305711753E-2</v>
      </c>
      <c r="AY17" s="42">
        <v>2.2698274254798889</v>
      </c>
      <c r="AZ17" s="42">
        <v>4.6974914334714413</v>
      </c>
    </row>
    <row r="18" spans="1:52" x14ac:dyDescent="0.2">
      <c r="A18" s="5">
        <v>138</v>
      </c>
      <c r="B18" s="5" t="s">
        <v>141</v>
      </c>
      <c r="C18" s="12">
        <v>1</v>
      </c>
      <c r="D18" s="5" t="s">
        <v>192</v>
      </c>
      <c r="E18" s="1">
        <v>3</v>
      </c>
      <c r="F18" s="2" t="s">
        <v>193</v>
      </c>
      <c r="G18" s="1">
        <v>4</v>
      </c>
      <c r="H18" s="3" t="s">
        <v>198</v>
      </c>
      <c r="I18" s="5">
        <v>1</v>
      </c>
      <c r="J18">
        <v>-0.2751217782497406</v>
      </c>
      <c r="K18">
        <v>-0.96140938997268677</v>
      </c>
      <c r="L18">
        <v>3.624391108751297</v>
      </c>
      <c r="M18">
        <v>0.19295305013656619</v>
      </c>
      <c r="N18" s="4" t="s">
        <v>199</v>
      </c>
      <c r="O18" s="12">
        <v>0</v>
      </c>
      <c r="P18" s="36">
        <v>36</v>
      </c>
      <c r="Q18" s="4" t="s">
        <v>200</v>
      </c>
      <c r="R18" s="5" t="s">
        <v>153</v>
      </c>
      <c r="S18" s="5" t="s">
        <v>155</v>
      </c>
      <c r="T18" s="4" t="s">
        <v>201</v>
      </c>
      <c r="U18" s="40">
        <v>1</v>
      </c>
      <c r="V18" s="28">
        <v>0</v>
      </c>
      <c r="W18" s="1">
        <v>0</v>
      </c>
      <c r="X18" s="1">
        <v>0</v>
      </c>
      <c r="Y18" s="45">
        <v>3084</v>
      </c>
      <c r="Z18" s="50">
        <v>3.75</v>
      </c>
      <c r="AA18" s="30">
        <v>4</v>
      </c>
      <c r="AB18" s="33">
        <v>3084</v>
      </c>
      <c r="AC18" s="32">
        <v>3.75</v>
      </c>
      <c r="AD18" s="41">
        <v>12002</v>
      </c>
      <c r="AE18" s="44">
        <f>AB18/AD18*100</f>
        <v>25.695717380436594</v>
      </c>
      <c r="AF18" s="41">
        <v>17.93</v>
      </c>
      <c r="AG18" s="41">
        <v>19.25</v>
      </c>
      <c r="AH18" s="41">
        <v>37.18</v>
      </c>
      <c r="AI18" s="41">
        <f>(9557/31894)*100</f>
        <v>29.964883677180659</v>
      </c>
      <c r="AJ18" s="24">
        <v>1</v>
      </c>
      <c r="AK18" s="23">
        <v>1</v>
      </c>
      <c r="AL18" s="22">
        <v>0</v>
      </c>
      <c r="AM18" s="5">
        <v>504</v>
      </c>
      <c r="AN18" s="5">
        <v>300</v>
      </c>
      <c r="AO18" s="12">
        <v>2</v>
      </c>
      <c r="AP18" s="19">
        <v>5000000</v>
      </c>
      <c r="AQ18" s="19">
        <v>122959329</v>
      </c>
      <c r="AR18" s="12">
        <v>0</v>
      </c>
      <c r="AS18" s="13">
        <v>-0.25063210725784302</v>
      </c>
      <c r="AT18" s="13">
        <v>-0.96808242797851562</v>
      </c>
      <c r="AU18" s="13">
        <v>3.7468394637107849</v>
      </c>
      <c r="AV18" s="13">
        <v>0.1595878601074219</v>
      </c>
      <c r="AW18" s="42">
        <v>-0.30297476053237921</v>
      </c>
      <c r="AX18" s="42">
        <v>-0.55224865674972534</v>
      </c>
      <c r="AY18" s="42">
        <v>3.4851261973381038</v>
      </c>
      <c r="AZ18" s="42">
        <v>2.2387567162513728</v>
      </c>
    </row>
    <row r="19" spans="1:52" x14ac:dyDescent="0.2">
      <c r="A19" s="5">
        <v>89</v>
      </c>
      <c r="B19" s="5" t="s">
        <v>141</v>
      </c>
      <c r="C19" s="12">
        <v>1</v>
      </c>
      <c r="D19" s="5" t="s">
        <v>175</v>
      </c>
      <c r="E19" s="1">
        <v>2</v>
      </c>
      <c r="F19" s="5" t="s">
        <v>176</v>
      </c>
      <c r="G19" s="1">
        <v>3</v>
      </c>
      <c r="H19" s="1" t="s">
        <v>177</v>
      </c>
      <c r="I19" s="5">
        <v>1</v>
      </c>
      <c r="J19">
        <v>0.7586902379989624</v>
      </c>
      <c r="K19">
        <v>0.5426483154296875</v>
      </c>
      <c r="L19">
        <v>8.793451189994812</v>
      </c>
      <c r="M19">
        <v>7.7132415771484384</v>
      </c>
      <c r="N19" s="4" t="s">
        <v>178</v>
      </c>
      <c r="O19" s="12">
        <v>0</v>
      </c>
      <c r="P19" s="36">
        <v>49</v>
      </c>
      <c r="Q19" s="4" t="s">
        <v>174</v>
      </c>
      <c r="R19" s="5" t="s">
        <v>147</v>
      </c>
      <c r="S19" s="5" t="s">
        <v>149</v>
      </c>
      <c r="T19" s="4" t="s">
        <v>179</v>
      </c>
      <c r="U19" s="40">
        <v>1</v>
      </c>
      <c r="V19" s="28">
        <v>0</v>
      </c>
      <c r="W19" s="1">
        <v>0</v>
      </c>
      <c r="X19" s="1">
        <v>0</v>
      </c>
      <c r="Y19" s="45">
        <v>5443</v>
      </c>
      <c r="Z19" s="50">
        <v>3.5</v>
      </c>
      <c r="AA19" s="30">
        <v>4</v>
      </c>
      <c r="AB19" s="33">
        <v>5443</v>
      </c>
      <c r="AC19" s="32">
        <v>3.5</v>
      </c>
      <c r="AD19" s="41">
        <v>21247</v>
      </c>
      <c r="AE19" s="44">
        <f>AB19/AD19*100</f>
        <v>25.617734268367297</v>
      </c>
      <c r="AF19" s="41">
        <v>20.99</v>
      </c>
      <c r="AG19" s="41">
        <v>20.59</v>
      </c>
      <c r="AH19" s="41">
        <v>41.58</v>
      </c>
      <c r="AI19" s="41">
        <f>(17519/69624)*100</f>
        <v>25.162300356199012</v>
      </c>
      <c r="AJ19" s="24">
        <v>1</v>
      </c>
      <c r="AK19" s="23">
        <v>1</v>
      </c>
      <c r="AL19" s="22">
        <v>0</v>
      </c>
      <c r="AM19" s="5">
        <v>900</v>
      </c>
      <c r="AN19" s="5">
        <v>360</v>
      </c>
      <c r="AO19" s="12">
        <v>2</v>
      </c>
      <c r="AP19" s="19">
        <v>6000000</v>
      </c>
      <c r="AQ19" s="19">
        <v>222673238</v>
      </c>
      <c r="AR19" s="12">
        <v>0</v>
      </c>
      <c r="AS19" s="13">
        <v>0.68982625007629395</v>
      </c>
      <c r="AT19" s="13">
        <v>0.54973691701889038</v>
      </c>
      <c r="AU19" s="13">
        <v>8.4491312503814697</v>
      </c>
      <c r="AV19" s="13">
        <v>7.7486845850944519</v>
      </c>
      <c r="AW19" s="42">
        <v>0.78916960954666138</v>
      </c>
      <c r="AX19" s="42">
        <v>-0.1297260969877243</v>
      </c>
      <c r="AY19" s="42">
        <v>8.9458480477333069</v>
      </c>
      <c r="AZ19" s="42">
        <v>4.3513695150613776</v>
      </c>
    </row>
    <row r="20" spans="1:52" x14ac:dyDescent="0.2">
      <c r="A20" s="5">
        <v>762</v>
      </c>
      <c r="B20" s="5" t="s">
        <v>141</v>
      </c>
      <c r="C20" s="12">
        <v>1</v>
      </c>
      <c r="D20" s="5" t="s">
        <v>385</v>
      </c>
      <c r="E20" s="1">
        <v>6</v>
      </c>
      <c r="F20" s="2" t="s">
        <v>386</v>
      </c>
      <c r="G20" s="1">
        <v>15</v>
      </c>
      <c r="H20" s="3" t="s">
        <v>394</v>
      </c>
      <c r="I20" s="5">
        <v>1</v>
      </c>
      <c r="J20">
        <v>-0.80694711208343506</v>
      </c>
      <c r="K20">
        <v>0.17111967504024511</v>
      </c>
      <c r="L20">
        <v>0.96526443958282471</v>
      </c>
      <c r="M20">
        <v>5.8555983752012253</v>
      </c>
      <c r="N20" s="4" t="s">
        <v>395</v>
      </c>
      <c r="O20" s="12">
        <v>1</v>
      </c>
      <c r="P20" s="36">
        <v>41</v>
      </c>
      <c r="Q20" s="4"/>
      <c r="R20" s="5" t="s">
        <v>396</v>
      </c>
      <c r="S20" s="5" t="s">
        <v>187</v>
      </c>
      <c r="T20" s="4" t="s">
        <v>167</v>
      </c>
      <c r="U20" s="40">
        <v>0</v>
      </c>
      <c r="V20" s="28">
        <v>0</v>
      </c>
      <c r="W20" s="1">
        <v>0</v>
      </c>
      <c r="X20" s="1">
        <v>1</v>
      </c>
      <c r="Y20" s="45">
        <v>17061</v>
      </c>
      <c r="Z20" s="50">
        <v>9.42</v>
      </c>
      <c r="AA20" s="30">
        <v>5</v>
      </c>
      <c r="AB20" s="33">
        <v>17061</v>
      </c>
      <c r="AC20" s="32">
        <v>9.42</v>
      </c>
      <c r="AD20" s="41">
        <v>35120</v>
      </c>
      <c r="AE20" s="44">
        <f>AB20/AD20*100</f>
        <v>48.579157175398635</v>
      </c>
      <c r="AF20" s="41">
        <v>24.87</v>
      </c>
      <c r="AG20" s="41">
        <v>25.51</v>
      </c>
      <c r="AH20" s="41">
        <v>50.38</v>
      </c>
      <c r="AI20" s="41">
        <f>(17219/88810)*100</f>
        <v>19.388582366850578</v>
      </c>
      <c r="AJ20" s="24">
        <v>1</v>
      </c>
      <c r="AK20" s="23">
        <v>1</v>
      </c>
      <c r="AL20" s="22">
        <v>0</v>
      </c>
      <c r="AM20" s="5">
        <v>1019</v>
      </c>
      <c r="AN20" s="5">
        <v>408</v>
      </c>
      <c r="AO20" s="12">
        <v>2</v>
      </c>
      <c r="AP20" s="19">
        <v>285000</v>
      </c>
      <c r="AQ20" s="19">
        <v>207308257</v>
      </c>
      <c r="AR20" s="12">
        <v>1</v>
      </c>
      <c r="AS20" s="13">
        <v>-0.87965142726898193</v>
      </c>
      <c r="AT20" s="13">
        <v>0.34263050556182861</v>
      </c>
      <c r="AU20" s="13">
        <v>0.60174286365509033</v>
      </c>
      <c r="AV20" s="13">
        <v>6.7131525278091431</v>
      </c>
      <c r="AW20" s="42">
        <v>-0.73570173978805542</v>
      </c>
      <c r="AX20" s="42">
        <v>0.16300638020038599</v>
      </c>
      <c r="AY20" s="42">
        <v>1.3214913010597229</v>
      </c>
      <c r="AZ20" s="42">
        <v>5.8150319010019302</v>
      </c>
    </row>
    <row r="21" spans="1:52" x14ac:dyDescent="0.2">
      <c r="A21" s="5">
        <v>402</v>
      </c>
      <c r="B21" s="5" t="s">
        <v>141</v>
      </c>
      <c r="C21" s="12">
        <v>1</v>
      </c>
      <c r="D21" s="5" t="s">
        <v>273</v>
      </c>
      <c r="E21" s="1">
        <v>5.5</v>
      </c>
      <c r="F21" s="2" t="s">
        <v>297</v>
      </c>
      <c r="G21" s="1">
        <v>9</v>
      </c>
      <c r="H21" s="3" t="s">
        <v>298</v>
      </c>
      <c r="I21" s="5">
        <v>1</v>
      </c>
      <c r="J21">
        <v>-0.90671694278717041</v>
      </c>
      <c r="K21">
        <v>0.42173966765403748</v>
      </c>
      <c r="L21">
        <v>0.46641528606414789</v>
      </c>
      <c r="M21">
        <v>7.1086983382701874</v>
      </c>
      <c r="N21" s="4" t="s">
        <v>299</v>
      </c>
      <c r="O21" s="12">
        <v>1</v>
      </c>
      <c r="P21" s="36">
        <v>43</v>
      </c>
      <c r="Q21" s="4" t="s">
        <v>300</v>
      </c>
      <c r="R21" s="5" t="s">
        <v>301</v>
      </c>
      <c r="S21" s="5" t="s">
        <v>187</v>
      </c>
      <c r="T21" s="4" t="s">
        <v>167</v>
      </c>
      <c r="U21" s="40">
        <v>0</v>
      </c>
      <c r="V21" s="28">
        <v>0</v>
      </c>
      <c r="W21" s="1">
        <v>0</v>
      </c>
      <c r="X21" s="1">
        <v>0</v>
      </c>
      <c r="Y21" s="45">
        <v>18002</v>
      </c>
      <c r="Z21" s="50">
        <v>5.68</v>
      </c>
      <c r="AA21" s="30">
        <v>6</v>
      </c>
      <c r="AB21" s="33">
        <v>18002</v>
      </c>
      <c r="AC21" s="32">
        <v>5.68</v>
      </c>
      <c r="AD21" s="41">
        <v>74163</v>
      </c>
      <c r="AE21" s="44">
        <f>AB21/AD21*100</f>
        <v>24.273559591710153</v>
      </c>
      <c r="AF21" s="41">
        <v>20.74</v>
      </c>
      <c r="AG21" s="41">
        <v>32.869999999999997</v>
      </c>
      <c r="AH21" s="41">
        <v>53.61</v>
      </c>
      <c r="AI21" s="41">
        <f>(66846/200541)*100</f>
        <v>33.332834682184689</v>
      </c>
      <c r="AJ21" s="24">
        <v>1</v>
      </c>
      <c r="AK21" s="23">
        <v>1</v>
      </c>
      <c r="AL21" s="22">
        <v>0</v>
      </c>
      <c r="AM21" s="5">
        <v>1889</v>
      </c>
      <c r="AN21" s="5">
        <v>756</v>
      </c>
      <c r="AO21" s="12">
        <v>2</v>
      </c>
      <c r="AP21" s="19">
        <v>346535</v>
      </c>
      <c r="AQ21" s="19">
        <v>381772286</v>
      </c>
      <c r="AR21" s="12">
        <v>1</v>
      </c>
      <c r="AS21" s="13">
        <v>-0.86720126867294312</v>
      </c>
      <c r="AT21" s="13">
        <v>0.39200419187545782</v>
      </c>
      <c r="AU21" s="13">
        <v>0.66399365663528442</v>
      </c>
      <c r="AV21" s="13">
        <v>6.9600209593772888</v>
      </c>
      <c r="AW21" s="42">
        <v>-0.95431458950042725</v>
      </c>
      <c r="AX21" s="42">
        <v>0.2988036572933197</v>
      </c>
      <c r="AY21" s="42">
        <v>0.2284270524978638</v>
      </c>
      <c r="AZ21" s="42">
        <v>6.4940182864665994</v>
      </c>
    </row>
    <row r="22" spans="1:52" x14ac:dyDescent="0.2">
      <c r="A22" s="5">
        <v>852</v>
      </c>
      <c r="B22" s="5" t="s">
        <v>141</v>
      </c>
      <c r="C22" s="12">
        <v>1</v>
      </c>
      <c r="D22" s="5" t="s">
        <v>409</v>
      </c>
      <c r="E22" s="1">
        <v>7</v>
      </c>
      <c r="F22" s="2" t="s">
        <v>410</v>
      </c>
      <c r="G22" s="1">
        <v>17</v>
      </c>
      <c r="H22" s="3" t="s">
        <v>244</v>
      </c>
      <c r="I22" s="5">
        <v>1</v>
      </c>
      <c r="J22">
        <v>-0.85982435941696167</v>
      </c>
      <c r="K22">
        <v>0.26550829410552979</v>
      </c>
      <c r="L22">
        <v>0.70087820291519165</v>
      </c>
      <c r="M22">
        <v>6.3275414705276489</v>
      </c>
      <c r="N22" s="4" t="s">
        <v>421</v>
      </c>
      <c r="O22" s="12">
        <v>1</v>
      </c>
      <c r="P22" s="36">
        <v>47</v>
      </c>
      <c r="Q22" s="4" t="s">
        <v>380</v>
      </c>
      <c r="R22" s="5" t="s">
        <v>159</v>
      </c>
      <c r="S22" s="5" t="s">
        <v>795</v>
      </c>
      <c r="T22" s="4" t="s">
        <v>183</v>
      </c>
      <c r="U22" s="40">
        <v>1</v>
      </c>
      <c r="V22" s="28">
        <v>0</v>
      </c>
      <c r="W22" s="1">
        <v>0</v>
      </c>
      <c r="X22" s="1">
        <v>1</v>
      </c>
      <c r="Y22" s="45">
        <v>1188</v>
      </c>
      <c r="Z22" s="50">
        <v>0.52</v>
      </c>
      <c r="AA22" s="30">
        <v>7</v>
      </c>
      <c r="AB22" s="31">
        <v>1188</v>
      </c>
      <c r="AC22" s="32">
        <v>0.52</v>
      </c>
      <c r="AD22" s="41">
        <v>46974</v>
      </c>
      <c r="AE22" s="44">
        <f>AB22/AD22*100</f>
        <v>2.5290586281772898</v>
      </c>
      <c r="AF22" s="41">
        <v>28.63</v>
      </c>
      <c r="AG22" s="41">
        <v>20.6</v>
      </c>
      <c r="AH22" s="41">
        <v>49.230000000000004</v>
      </c>
      <c r="AI22" s="41">
        <f>(17687/100433)*100</f>
        <v>17.610745472105783</v>
      </c>
      <c r="AJ22" s="24">
        <v>1</v>
      </c>
      <c r="AK22" s="22">
        <v>1</v>
      </c>
      <c r="AL22" s="22">
        <v>0</v>
      </c>
      <c r="AM22" s="5">
        <v>1369</v>
      </c>
      <c r="AN22" s="5">
        <v>548</v>
      </c>
      <c r="AO22" s="12">
        <v>2</v>
      </c>
      <c r="AP22" s="19">
        <v>1000000</v>
      </c>
      <c r="AQ22" s="19">
        <v>265633177</v>
      </c>
      <c r="AR22" s="12">
        <v>0</v>
      </c>
      <c r="AS22" s="13">
        <v>-0.86324763298034668</v>
      </c>
      <c r="AT22" s="13">
        <v>0.24000780284404749</v>
      </c>
      <c r="AU22" s="13">
        <v>0.6837618350982666</v>
      </c>
      <c r="AV22" s="13">
        <v>6.2000390142202377</v>
      </c>
      <c r="AW22" s="42">
        <v>-0.83564078807830811</v>
      </c>
      <c r="AX22" s="42">
        <v>0.1994021087884903</v>
      </c>
      <c r="AY22" s="42">
        <v>0.82179605960845947</v>
      </c>
      <c r="AZ22" s="42">
        <v>5.9970105439424506</v>
      </c>
    </row>
    <row r="23" spans="1:52" x14ac:dyDescent="0.2">
      <c r="A23" s="5">
        <v>388</v>
      </c>
      <c r="B23" s="5" t="s">
        <v>141</v>
      </c>
      <c r="C23" s="12">
        <v>1</v>
      </c>
      <c r="D23" s="5" t="s">
        <v>273</v>
      </c>
      <c r="E23" s="1">
        <v>5.5</v>
      </c>
      <c r="F23" s="2" t="s">
        <v>274</v>
      </c>
      <c r="G23" s="1">
        <v>8</v>
      </c>
      <c r="H23" s="3" t="s">
        <v>291</v>
      </c>
      <c r="I23" s="5">
        <v>1</v>
      </c>
      <c r="J23">
        <v>-0.78367340564727783</v>
      </c>
      <c r="K23">
        <v>0.62117308378219604</v>
      </c>
      <c r="L23">
        <v>1.0816329717636111</v>
      </c>
      <c r="M23">
        <v>8.1058654189109802</v>
      </c>
      <c r="N23" s="4" t="s">
        <v>292</v>
      </c>
      <c r="O23" s="12">
        <v>1</v>
      </c>
      <c r="P23" s="36">
        <v>63</v>
      </c>
      <c r="Q23" s="4" t="s">
        <v>204</v>
      </c>
      <c r="R23" s="5" t="s">
        <v>293</v>
      </c>
      <c r="S23" s="5" t="s">
        <v>187</v>
      </c>
      <c r="T23" s="4" t="s">
        <v>167</v>
      </c>
      <c r="U23" s="40">
        <v>0</v>
      </c>
      <c r="V23" s="28">
        <v>0</v>
      </c>
      <c r="W23" s="1">
        <v>0</v>
      </c>
      <c r="X23" s="1">
        <v>0</v>
      </c>
      <c r="Y23" s="45">
        <v>18691</v>
      </c>
      <c r="Z23" s="50">
        <v>4.13</v>
      </c>
      <c r="AA23" s="30">
        <v>7</v>
      </c>
      <c r="AB23" s="33">
        <v>18691</v>
      </c>
      <c r="AC23" s="32">
        <v>4.13</v>
      </c>
      <c r="AD23" s="41">
        <v>88420</v>
      </c>
      <c r="AE23" s="44">
        <f>AB23/AD23*100</f>
        <v>21.138882605745309</v>
      </c>
      <c r="AF23" s="41">
        <v>22.49</v>
      </c>
      <c r="AG23" s="41">
        <v>32.64</v>
      </c>
      <c r="AH23" s="41">
        <v>55.129999999999995</v>
      </c>
      <c r="AI23" s="41">
        <f>(73345/270953)*100</f>
        <v>27.069270316254112</v>
      </c>
      <c r="AJ23" s="24">
        <v>1</v>
      </c>
      <c r="AK23" s="23">
        <v>1</v>
      </c>
      <c r="AL23" s="22">
        <v>0</v>
      </c>
      <c r="AM23" s="5">
        <v>2414</v>
      </c>
      <c r="AN23" s="5">
        <v>966</v>
      </c>
      <c r="AO23" s="12">
        <v>2</v>
      </c>
      <c r="AP23" s="19">
        <v>340000</v>
      </c>
      <c r="AQ23" s="19">
        <v>468847550</v>
      </c>
      <c r="AR23" s="12">
        <v>1</v>
      </c>
      <c r="AS23" s="13">
        <v>-0.86180531978607178</v>
      </c>
      <c r="AT23" s="13">
        <v>0.30970191955566412</v>
      </c>
      <c r="AU23" s="13">
        <v>0.69097340106964111</v>
      </c>
      <c r="AV23" s="13">
        <v>6.5485095977783203</v>
      </c>
      <c r="AW23" s="42">
        <v>-0.78546428680419922</v>
      </c>
      <c r="AX23" s="42">
        <v>0.43869855999946589</v>
      </c>
      <c r="AY23" s="42">
        <v>1.0726785659790039</v>
      </c>
      <c r="AZ23" s="42">
        <v>7.1934927999973297</v>
      </c>
    </row>
    <row r="24" spans="1:52" x14ac:dyDescent="0.2">
      <c r="A24" s="5">
        <v>972</v>
      </c>
      <c r="B24" s="5" t="s">
        <v>141</v>
      </c>
      <c r="C24" s="12">
        <v>1</v>
      </c>
      <c r="D24" s="5" t="s">
        <v>454</v>
      </c>
      <c r="E24" s="1">
        <v>8</v>
      </c>
      <c r="F24" s="2" t="s">
        <v>455</v>
      </c>
      <c r="G24" s="1">
        <v>20</v>
      </c>
      <c r="H24" s="3" t="s">
        <v>465</v>
      </c>
      <c r="I24" s="5">
        <v>1</v>
      </c>
      <c r="J24">
        <v>-0.73486512899398804</v>
      </c>
      <c r="K24">
        <v>-0.18271750211715701</v>
      </c>
      <c r="L24">
        <v>1.32567435503006</v>
      </c>
      <c r="M24">
        <v>4.0864124894142151</v>
      </c>
      <c r="N24" s="4" t="s">
        <v>466</v>
      </c>
      <c r="O24" s="12">
        <v>1</v>
      </c>
      <c r="P24" s="36">
        <v>51</v>
      </c>
      <c r="Q24" s="4" t="s">
        <v>467</v>
      </c>
      <c r="R24" s="5" t="s">
        <v>468</v>
      </c>
      <c r="S24" s="5" t="s">
        <v>187</v>
      </c>
      <c r="T24" s="4" t="s">
        <v>167</v>
      </c>
      <c r="U24" s="40">
        <v>0</v>
      </c>
      <c r="V24" s="28">
        <v>0</v>
      </c>
      <c r="W24" s="1">
        <v>0</v>
      </c>
      <c r="X24" s="1">
        <v>0</v>
      </c>
      <c r="Y24" s="45">
        <v>11496</v>
      </c>
      <c r="Z24" s="50">
        <v>3.77</v>
      </c>
      <c r="AA24" s="30">
        <v>7</v>
      </c>
      <c r="AB24" s="31">
        <v>11496</v>
      </c>
      <c r="AC24" s="32">
        <v>3.77</v>
      </c>
      <c r="AD24" s="41">
        <v>35099</v>
      </c>
      <c r="AE24" s="44">
        <f>AB24/AD24*100</f>
        <v>32.753069888031</v>
      </c>
      <c r="AF24" s="41">
        <v>29.1</v>
      </c>
      <c r="AG24" s="41">
        <v>21.93</v>
      </c>
      <c r="AH24" s="41">
        <v>51.03</v>
      </c>
      <c r="AI24" s="41">
        <f>(28315/156537)*100</f>
        <v>18.088375272299839</v>
      </c>
      <c r="AJ24" s="24">
        <v>1</v>
      </c>
      <c r="AK24" s="22">
        <v>1</v>
      </c>
      <c r="AL24" s="22">
        <v>0</v>
      </c>
      <c r="AM24" s="5">
        <v>1888</v>
      </c>
      <c r="AN24" s="5">
        <v>755</v>
      </c>
      <c r="AO24" s="12">
        <v>2</v>
      </c>
      <c r="AP24" s="19">
        <v>331630</v>
      </c>
      <c r="AQ24" s="19">
        <v>358593039</v>
      </c>
      <c r="AR24" s="12">
        <v>0</v>
      </c>
      <c r="AS24" s="13">
        <v>-0.60418093204498291</v>
      </c>
      <c r="AT24" s="13">
        <v>-0.31179231405258179</v>
      </c>
      <c r="AU24" s="13">
        <v>1.979095339775085</v>
      </c>
      <c r="AV24" s="13">
        <v>3.4410384297370911</v>
      </c>
      <c r="AW24" s="42">
        <v>-0.78011810779571533</v>
      </c>
      <c r="AX24" s="42">
        <v>-6.7348174750804901E-2</v>
      </c>
      <c r="AY24" s="42">
        <v>1.0994094610214229</v>
      </c>
      <c r="AZ24" s="42">
        <v>4.6632591262459746</v>
      </c>
    </row>
    <row r="25" spans="1:52" x14ac:dyDescent="0.2">
      <c r="A25" s="5">
        <v>195</v>
      </c>
      <c r="B25" s="5" t="s">
        <v>141</v>
      </c>
      <c r="C25" s="12">
        <v>1</v>
      </c>
      <c r="D25" s="5" t="s">
        <v>228</v>
      </c>
      <c r="E25" s="1">
        <v>5</v>
      </c>
      <c r="F25" s="2" t="s">
        <v>229</v>
      </c>
      <c r="G25" s="1">
        <v>6</v>
      </c>
      <c r="H25" s="3" t="s">
        <v>230</v>
      </c>
      <c r="I25" s="5">
        <v>1</v>
      </c>
      <c r="J25">
        <v>-0.88570177555084229</v>
      </c>
      <c r="K25">
        <v>0.4642547070980072</v>
      </c>
      <c r="L25">
        <v>0.57149112224578857</v>
      </c>
      <c r="M25">
        <v>7.321273535490036</v>
      </c>
      <c r="N25" s="4" t="s">
        <v>231</v>
      </c>
      <c r="O25" s="12">
        <v>1</v>
      </c>
      <c r="P25" s="36">
        <v>28</v>
      </c>
      <c r="Q25" s="4" t="s">
        <v>165</v>
      </c>
      <c r="R25" s="5" t="s">
        <v>232</v>
      </c>
      <c r="S25" s="5" t="s">
        <v>793</v>
      </c>
      <c r="T25" s="4" t="s">
        <v>167</v>
      </c>
      <c r="U25" s="40">
        <v>0</v>
      </c>
      <c r="V25" s="28">
        <v>0</v>
      </c>
      <c r="W25" s="1">
        <v>0</v>
      </c>
      <c r="X25" s="1">
        <v>0</v>
      </c>
      <c r="Y25" s="45">
        <v>11354</v>
      </c>
      <c r="Z25" s="50">
        <v>3.46</v>
      </c>
      <c r="AA25" s="30">
        <v>8</v>
      </c>
      <c r="AB25" s="33">
        <v>11354</v>
      </c>
      <c r="AC25" s="32">
        <v>3.46</v>
      </c>
      <c r="AD25" s="41">
        <v>54240</v>
      </c>
      <c r="AE25" s="44">
        <f>AB25/AD25*100</f>
        <v>20.932890855457227</v>
      </c>
      <c r="AF25" s="41">
        <v>25.59</v>
      </c>
      <c r="AG25" s="41">
        <v>26.35</v>
      </c>
      <c r="AH25" s="41">
        <v>51.94</v>
      </c>
      <c r="AI25" s="41">
        <f>(36714/163202)*100</f>
        <v>22.496047842550947</v>
      </c>
      <c r="AJ25" s="24">
        <v>1</v>
      </c>
      <c r="AK25" s="23">
        <v>1</v>
      </c>
      <c r="AL25" s="22">
        <v>0</v>
      </c>
      <c r="AM25" s="5">
        <v>1822</v>
      </c>
      <c r="AN25" s="5">
        <v>729</v>
      </c>
      <c r="AO25" s="12">
        <v>2</v>
      </c>
      <c r="AP25" s="19">
        <v>405568</v>
      </c>
      <c r="AQ25" s="19">
        <v>355036873</v>
      </c>
      <c r="AR25" s="12">
        <v>1</v>
      </c>
      <c r="AS25" s="13">
        <v>-0.88534343242645264</v>
      </c>
      <c r="AT25" s="13">
        <v>0.46057590842247009</v>
      </c>
      <c r="AU25" s="13">
        <v>0.57328283786773682</v>
      </c>
      <c r="AV25" s="13">
        <v>7.3028795421123496</v>
      </c>
      <c r="AW25" s="42">
        <v>-0.93289750814437866</v>
      </c>
      <c r="AX25" s="42">
        <v>0.36014202237129211</v>
      </c>
      <c r="AY25" s="42">
        <v>0.33551245927810669</v>
      </c>
      <c r="AZ25" s="42">
        <v>6.8007101118564606</v>
      </c>
    </row>
    <row r="26" spans="1:52" x14ac:dyDescent="0.2">
      <c r="A26" s="5">
        <v>258</v>
      </c>
      <c r="B26" s="5" t="s">
        <v>141</v>
      </c>
      <c r="C26" s="12">
        <v>1</v>
      </c>
      <c r="D26" s="5" t="s">
        <v>228</v>
      </c>
      <c r="E26" s="1">
        <v>5</v>
      </c>
      <c r="F26" s="2" t="s">
        <v>229</v>
      </c>
      <c r="G26" s="1">
        <v>6</v>
      </c>
      <c r="H26" s="3" t="s">
        <v>250</v>
      </c>
      <c r="I26" s="5">
        <v>1</v>
      </c>
      <c r="J26">
        <v>-0.1325661838054657</v>
      </c>
      <c r="K26">
        <v>2.9612381011247631E-2</v>
      </c>
      <c r="L26">
        <v>4.3371690809726724</v>
      </c>
      <c r="M26">
        <v>5.1480619050562382</v>
      </c>
      <c r="N26" s="4" t="s">
        <v>251</v>
      </c>
      <c r="O26" s="12">
        <v>0</v>
      </c>
      <c r="P26" s="36">
        <v>52</v>
      </c>
      <c r="Q26" s="4" t="s">
        <v>252</v>
      </c>
      <c r="R26" s="5" t="s">
        <v>253</v>
      </c>
      <c r="S26" s="5" t="s">
        <v>793</v>
      </c>
      <c r="T26" s="4" t="s">
        <v>167</v>
      </c>
      <c r="U26" s="40">
        <v>0</v>
      </c>
      <c r="V26" s="28">
        <v>0</v>
      </c>
      <c r="W26" s="1">
        <v>0</v>
      </c>
      <c r="X26" s="1">
        <v>0</v>
      </c>
      <c r="Y26" s="45">
        <v>3779</v>
      </c>
      <c r="Z26" s="50">
        <v>1.1499999999999999</v>
      </c>
      <c r="AA26" s="30">
        <v>8</v>
      </c>
      <c r="AB26" s="33">
        <v>3779</v>
      </c>
      <c r="AC26" s="32">
        <v>1.1499999999999999</v>
      </c>
      <c r="AD26" s="41">
        <v>30538</v>
      </c>
      <c r="AE26" s="44">
        <f>AB26/AD26*100</f>
        <v>12.374746217826969</v>
      </c>
      <c r="AF26" s="41">
        <v>25.59</v>
      </c>
      <c r="AG26" s="41">
        <v>26.35</v>
      </c>
      <c r="AH26" s="41">
        <v>51.94</v>
      </c>
      <c r="AI26" s="41">
        <f>(36714/163202)*100</f>
        <v>22.496047842550947</v>
      </c>
      <c r="AJ26" s="24">
        <v>0</v>
      </c>
      <c r="AK26" s="23">
        <v>1</v>
      </c>
      <c r="AL26" s="22">
        <v>1</v>
      </c>
      <c r="AM26" s="5">
        <v>1822</v>
      </c>
      <c r="AN26" s="5">
        <v>729</v>
      </c>
      <c r="AO26" s="12">
        <v>2</v>
      </c>
      <c r="AP26" s="19">
        <v>420505</v>
      </c>
      <c r="AQ26" s="19">
        <v>355036873</v>
      </c>
      <c r="AR26" s="12">
        <v>0</v>
      </c>
      <c r="AS26" s="13">
        <v>-6.0840260237455368E-2</v>
      </c>
      <c r="AT26" s="13">
        <v>-0.26344296336174011</v>
      </c>
      <c r="AU26" s="13">
        <v>4.6957986988127232</v>
      </c>
      <c r="AV26" s="13">
        <v>3.682785183191299</v>
      </c>
      <c r="AW26" s="42">
        <v>-0.12764069437980649</v>
      </c>
      <c r="AX26" s="42">
        <v>0.52367377281188965</v>
      </c>
      <c r="AY26" s="42">
        <v>4.3617965281009674</v>
      </c>
      <c r="AZ26" s="42">
        <v>7.6183688640594482</v>
      </c>
    </row>
    <row r="27" spans="1:52" s="28" customFormat="1" x14ac:dyDescent="0.2">
      <c r="A27" s="21">
        <v>1299</v>
      </c>
      <c r="B27" s="21" t="s">
        <v>549</v>
      </c>
      <c r="C27" s="12">
        <v>0</v>
      </c>
      <c r="D27" s="25" t="s">
        <v>175</v>
      </c>
      <c r="E27" s="21">
        <v>2</v>
      </c>
      <c r="F27" s="21"/>
      <c r="G27" s="20"/>
      <c r="H27" s="20">
        <v>110</v>
      </c>
      <c r="I27" s="21">
        <v>1</v>
      </c>
      <c r="J27">
        <v>-0.83489543199539185</v>
      </c>
      <c r="K27">
        <v>1.8472803756594661E-2</v>
      </c>
      <c r="L27">
        <v>0.82552284002304077</v>
      </c>
      <c r="M27">
        <v>5.0923640187829733</v>
      </c>
      <c r="N27" s="25" t="s">
        <v>743</v>
      </c>
      <c r="O27" s="12">
        <v>1</v>
      </c>
      <c r="P27" s="30">
        <v>48</v>
      </c>
      <c r="Q27" s="26" t="s">
        <v>447</v>
      </c>
      <c r="R27" s="21"/>
      <c r="S27" s="22" t="s">
        <v>794</v>
      </c>
      <c r="T27" s="21"/>
      <c r="U27" s="40">
        <v>0</v>
      </c>
      <c r="V27" s="28">
        <v>0</v>
      </c>
      <c r="W27" s="20">
        <v>0</v>
      </c>
      <c r="X27" s="21">
        <v>0</v>
      </c>
      <c r="Y27" s="46">
        <v>1402</v>
      </c>
      <c r="Z27" s="50">
        <v>20.7</v>
      </c>
      <c r="AA27" s="22">
        <v>1</v>
      </c>
      <c r="AB27" s="31">
        <v>1402</v>
      </c>
      <c r="AC27" s="32">
        <v>20.7</v>
      </c>
      <c r="AD27" s="41">
        <v>6780</v>
      </c>
      <c r="AE27" s="44">
        <f>AB27/AD27*100</f>
        <v>20.678466076696164</v>
      </c>
      <c r="AF27" s="41">
        <v>20.99</v>
      </c>
      <c r="AG27" s="41">
        <v>20.59</v>
      </c>
      <c r="AH27" s="41">
        <v>41.58</v>
      </c>
      <c r="AI27" s="41">
        <f>(17519/69624)*100</f>
        <v>25.162300356199012</v>
      </c>
      <c r="AJ27" s="27">
        <v>1</v>
      </c>
      <c r="AK27" s="25">
        <v>1</v>
      </c>
      <c r="AL27" s="25">
        <v>1</v>
      </c>
      <c r="AM27" s="21"/>
      <c r="AN27" s="21"/>
      <c r="AO27" s="12">
        <v>3</v>
      </c>
      <c r="AP27" s="19">
        <v>524342</v>
      </c>
      <c r="AQ27" s="19">
        <v>29779844</v>
      </c>
      <c r="AR27" s="12">
        <v>0</v>
      </c>
      <c r="AS27" s="13">
        <v>-0.90660125017166138</v>
      </c>
      <c r="AT27" s="13">
        <v>6.6042475402355194E-2</v>
      </c>
      <c r="AU27" s="13">
        <v>0.46699374914169312</v>
      </c>
      <c r="AV27" s="13">
        <v>5.330212377011776</v>
      </c>
      <c r="AW27" s="42">
        <v>-0.76772940158843994</v>
      </c>
      <c r="AX27" s="42">
        <v>6.9460861384868622E-2</v>
      </c>
      <c r="AY27" s="42">
        <v>1.1613529920578001</v>
      </c>
      <c r="AZ27" s="42">
        <v>5.3473043069243431</v>
      </c>
    </row>
    <row r="28" spans="1:52" s="28" customFormat="1" ht="16" customHeight="1" x14ac:dyDescent="0.2">
      <c r="A28" s="5">
        <v>1168</v>
      </c>
      <c r="B28" s="5" t="s">
        <v>141</v>
      </c>
      <c r="C28" s="12">
        <v>1</v>
      </c>
      <c r="D28" s="5" t="s">
        <v>515</v>
      </c>
      <c r="E28" s="1">
        <v>10</v>
      </c>
      <c r="F28" s="2" t="s">
        <v>516</v>
      </c>
      <c r="G28" s="1">
        <v>25</v>
      </c>
      <c r="H28" s="3" t="s">
        <v>373</v>
      </c>
      <c r="I28" s="5">
        <v>1</v>
      </c>
      <c r="J28">
        <v>-0.5378577709197998</v>
      </c>
      <c r="K28">
        <v>-0.52027970552444458</v>
      </c>
      <c r="L28">
        <v>2.310711145401001</v>
      </c>
      <c r="M28">
        <v>2.3986014723777771</v>
      </c>
      <c r="N28" s="4" t="s">
        <v>521</v>
      </c>
      <c r="O28" s="12">
        <v>0</v>
      </c>
      <c r="P28" s="36">
        <v>58</v>
      </c>
      <c r="Q28" s="4" t="s">
        <v>223</v>
      </c>
      <c r="R28" s="5" t="s">
        <v>153</v>
      </c>
      <c r="S28" s="5" t="s">
        <v>155</v>
      </c>
      <c r="T28" s="4" t="s">
        <v>201</v>
      </c>
      <c r="U28" s="40">
        <v>1</v>
      </c>
      <c r="V28" s="28">
        <v>0</v>
      </c>
      <c r="W28" s="1">
        <v>0</v>
      </c>
      <c r="X28" s="1">
        <v>1</v>
      </c>
      <c r="Y28" s="45">
        <v>5828</v>
      </c>
      <c r="Z28" s="50">
        <v>5.8</v>
      </c>
      <c r="AA28" s="30">
        <v>3</v>
      </c>
      <c r="AB28" s="31">
        <v>5828</v>
      </c>
      <c r="AC28" s="32">
        <v>5.8</v>
      </c>
      <c r="AD28" s="41">
        <v>20941</v>
      </c>
      <c r="AE28" s="44">
        <f>AB28/AD28*100</f>
        <v>27.830571605940502</v>
      </c>
      <c r="AF28" s="41">
        <v>34.83</v>
      </c>
      <c r="AG28" s="41">
        <v>18.62</v>
      </c>
      <c r="AH28" s="41">
        <v>53.45</v>
      </c>
      <c r="AI28" s="41">
        <f>(8403/51987)*100</f>
        <v>16.163656298690057</v>
      </c>
      <c r="AJ28" s="24">
        <v>1</v>
      </c>
      <c r="AK28" s="22">
        <v>1</v>
      </c>
      <c r="AL28" s="22">
        <v>0</v>
      </c>
      <c r="AM28" s="5">
        <v>718</v>
      </c>
      <c r="AN28" s="5">
        <v>300</v>
      </c>
      <c r="AO28" s="12">
        <v>3</v>
      </c>
      <c r="AP28" s="19">
        <v>6010000</v>
      </c>
      <c r="AQ28" s="19">
        <v>155354981</v>
      </c>
      <c r="AR28" s="12">
        <v>0</v>
      </c>
      <c r="AS28" s="13">
        <v>-0.47184553742408752</v>
      </c>
      <c r="AT28" s="13">
        <v>-0.72088134288787842</v>
      </c>
      <c r="AU28" s="13">
        <v>2.6407723128795619</v>
      </c>
      <c r="AV28" s="13">
        <v>1.3955932855606079</v>
      </c>
      <c r="AW28" s="42">
        <v>-0.52513682842254639</v>
      </c>
      <c r="AX28" s="42">
        <v>-0.1392010152339935</v>
      </c>
      <c r="AY28" s="42">
        <v>2.3743158578872681</v>
      </c>
      <c r="AZ28" s="42">
        <v>4.3039949238300323</v>
      </c>
    </row>
    <row r="29" spans="1:52" ht="14" customHeight="1" x14ac:dyDescent="0.2">
      <c r="A29" s="5">
        <v>1197</v>
      </c>
      <c r="B29" s="5" t="s">
        <v>141</v>
      </c>
      <c r="C29" s="12">
        <v>1</v>
      </c>
      <c r="D29" s="5" t="s">
        <v>515</v>
      </c>
      <c r="E29" s="1">
        <v>10</v>
      </c>
      <c r="F29" s="2" t="s">
        <v>522</v>
      </c>
      <c r="G29" s="1">
        <v>26</v>
      </c>
      <c r="H29" s="3" t="s">
        <v>401</v>
      </c>
      <c r="I29" s="5">
        <v>1</v>
      </c>
      <c r="J29">
        <v>-0.4635409414768219</v>
      </c>
      <c r="K29">
        <v>-0.57276338338851929</v>
      </c>
      <c r="L29">
        <v>2.6822952926158909</v>
      </c>
      <c r="M29">
        <v>2.136183083057404</v>
      </c>
      <c r="N29" s="4" t="s">
        <v>528</v>
      </c>
      <c r="O29" s="12">
        <v>0</v>
      </c>
      <c r="P29" s="36">
        <v>56</v>
      </c>
      <c r="Q29" s="4" t="s">
        <v>174</v>
      </c>
      <c r="R29" s="5" t="s">
        <v>153</v>
      </c>
      <c r="S29" s="5" t="s">
        <v>155</v>
      </c>
      <c r="T29" s="4" t="s">
        <v>201</v>
      </c>
      <c r="U29" s="40">
        <v>1</v>
      </c>
      <c r="V29" s="28">
        <v>0</v>
      </c>
      <c r="W29" s="1">
        <v>0</v>
      </c>
      <c r="X29" s="1">
        <v>0</v>
      </c>
      <c r="Y29" s="45">
        <v>13822</v>
      </c>
      <c r="Z29" s="50">
        <v>10.53</v>
      </c>
      <c r="AA29" s="30">
        <v>4</v>
      </c>
      <c r="AB29" s="31">
        <v>13822</v>
      </c>
      <c r="AC29" s="32">
        <v>10.53</v>
      </c>
      <c r="AD29" s="41">
        <v>30693</v>
      </c>
      <c r="AE29" s="44">
        <f>AB29/AD29*100</f>
        <v>45.033069429511613</v>
      </c>
      <c r="AF29" s="41">
        <v>30.41</v>
      </c>
      <c r="AG29" s="41">
        <v>21.99</v>
      </c>
      <c r="AH29" s="41">
        <v>52.4</v>
      </c>
      <c r="AI29" s="41">
        <f>(12249/57885)*100</f>
        <v>21.160922518787252</v>
      </c>
      <c r="AJ29" s="24">
        <v>1</v>
      </c>
      <c r="AK29" s="22">
        <v>1</v>
      </c>
      <c r="AL29" s="22">
        <v>0</v>
      </c>
      <c r="AM29" s="5">
        <v>802</v>
      </c>
      <c r="AN29" s="5">
        <v>321</v>
      </c>
      <c r="AO29" s="12">
        <v>3</v>
      </c>
      <c r="AP29" s="19">
        <v>9000000</v>
      </c>
      <c r="AQ29" s="19">
        <v>197563465</v>
      </c>
      <c r="AR29" s="12">
        <v>0</v>
      </c>
      <c r="AS29" s="13">
        <v>-0.38121762871742249</v>
      </c>
      <c r="AT29" s="13">
        <v>-0.67308151721954346</v>
      </c>
      <c r="AU29" s="13">
        <v>3.093911856412888</v>
      </c>
      <c r="AV29" s="13">
        <v>1.6345924139022829</v>
      </c>
      <c r="AW29" s="42">
        <v>-0.4579910933971405</v>
      </c>
      <c r="AX29" s="42">
        <v>-0.23520831763744349</v>
      </c>
      <c r="AY29" s="42">
        <v>2.710044533014297</v>
      </c>
      <c r="AZ29" s="42">
        <v>3.8239584118127818</v>
      </c>
    </row>
    <row r="30" spans="1:52" x14ac:dyDescent="0.2">
      <c r="A30" s="5">
        <v>757</v>
      </c>
      <c r="B30" s="5" t="s">
        <v>141</v>
      </c>
      <c r="C30" s="12">
        <v>1</v>
      </c>
      <c r="D30" s="5" t="s">
        <v>385</v>
      </c>
      <c r="E30" s="1">
        <v>6</v>
      </c>
      <c r="F30" s="2" t="s">
        <v>386</v>
      </c>
      <c r="G30" s="1">
        <v>15</v>
      </c>
      <c r="H30" s="3" t="s">
        <v>392</v>
      </c>
      <c r="I30" s="5">
        <v>1</v>
      </c>
      <c r="J30">
        <v>-0.44140350818634028</v>
      </c>
      <c r="K30">
        <v>-0.83221316337585449</v>
      </c>
      <c r="L30">
        <v>2.7929824590682979</v>
      </c>
      <c r="M30">
        <v>0.83893418312072754</v>
      </c>
      <c r="N30" s="4" t="s">
        <v>393</v>
      </c>
      <c r="O30" s="12">
        <v>0</v>
      </c>
      <c r="P30" s="36">
        <v>32</v>
      </c>
      <c r="Q30" s="4" t="s">
        <v>174</v>
      </c>
      <c r="R30" s="5" t="s">
        <v>153</v>
      </c>
      <c r="S30" s="5" t="s">
        <v>155</v>
      </c>
      <c r="T30" s="4" t="s">
        <v>201</v>
      </c>
      <c r="U30" s="40">
        <v>1</v>
      </c>
      <c r="V30" s="28">
        <v>0</v>
      </c>
      <c r="W30" s="1">
        <v>0</v>
      </c>
      <c r="X30" s="1">
        <v>0</v>
      </c>
      <c r="Y30" s="45">
        <v>7229</v>
      </c>
      <c r="Z30" s="50">
        <v>3.99</v>
      </c>
      <c r="AA30" s="30">
        <v>5</v>
      </c>
      <c r="AB30" s="33">
        <v>7229</v>
      </c>
      <c r="AC30" s="32">
        <v>3.99</v>
      </c>
      <c r="AD30" s="41">
        <v>25384</v>
      </c>
      <c r="AE30" s="44">
        <f>AB30/AD30*100</f>
        <v>28.478569177434604</v>
      </c>
      <c r="AF30" s="41">
        <v>24.87</v>
      </c>
      <c r="AG30" s="41">
        <v>25.51</v>
      </c>
      <c r="AH30" s="41">
        <v>50.38</v>
      </c>
      <c r="AI30" s="41">
        <f>(17219/88810)*100</f>
        <v>19.388582366850578</v>
      </c>
      <c r="AJ30" s="24">
        <v>1</v>
      </c>
      <c r="AK30" s="23">
        <v>1</v>
      </c>
      <c r="AL30" s="22">
        <v>0</v>
      </c>
      <c r="AM30" s="5">
        <v>1019</v>
      </c>
      <c r="AN30" s="5">
        <v>408</v>
      </c>
      <c r="AO30" s="12">
        <v>3</v>
      </c>
      <c r="AP30" s="19">
        <v>6010000</v>
      </c>
      <c r="AQ30" s="19">
        <v>207308257</v>
      </c>
      <c r="AR30" s="12">
        <v>0</v>
      </c>
      <c r="AS30" s="13">
        <v>-0.33586776256561279</v>
      </c>
      <c r="AT30" s="13">
        <v>-0.94190913438796997</v>
      </c>
      <c r="AU30" s="13">
        <v>3.320661187171936</v>
      </c>
      <c r="AV30" s="13">
        <v>0.29045432806015009</v>
      </c>
      <c r="AW30" s="42">
        <v>-0.43138763308525091</v>
      </c>
      <c r="AX30" s="42">
        <v>-0.44617483019828802</v>
      </c>
      <c r="AY30" s="42">
        <v>2.8430618345737462</v>
      </c>
      <c r="AZ30" s="42">
        <v>2.7691258490085602</v>
      </c>
    </row>
    <row r="31" spans="1:52" x14ac:dyDescent="0.2">
      <c r="A31" s="5">
        <v>856</v>
      </c>
      <c r="B31" s="5" t="s">
        <v>141</v>
      </c>
      <c r="C31" s="12">
        <v>1</v>
      </c>
      <c r="D31" s="5" t="s">
        <v>409</v>
      </c>
      <c r="E31" s="1">
        <v>7</v>
      </c>
      <c r="F31" s="2" t="s">
        <v>410</v>
      </c>
      <c r="G31" s="1">
        <v>17</v>
      </c>
      <c r="H31" s="3" t="s">
        <v>425</v>
      </c>
      <c r="I31" s="5">
        <v>1</v>
      </c>
      <c r="J31">
        <v>-0.88494455814361572</v>
      </c>
      <c r="K31">
        <v>0.46569636464118958</v>
      </c>
      <c r="L31">
        <v>0.57527720928192139</v>
      </c>
      <c r="M31">
        <v>7.3284818232059479</v>
      </c>
      <c r="N31" s="4" t="s">
        <v>426</v>
      </c>
      <c r="O31" s="12">
        <v>1</v>
      </c>
      <c r="P31" s="36">
        <v>46</v>
      </c>
      <c r="Q31" s="4" t="s">
        <v>158</v>
      </c>
      <c r="R31" s="5" t="s">
        <v>427</v>
      </c>
      <c r="S31" s="5" t="s">
        <v>187</v>
      </c>
      <c r="T31" s="4" t="s">
        <v>167</v>
      </c>
      <c r="U31" s="40">
        <v>0</v>
      </c>
      <c r="V31" s="28">
        <v>0</v>
      </c>
      <c r="W31" s="1">
        <v>0</v>
      </c>
      <c r="X31" s="1">
        <v>0</v>
      </c>
      <c r="Y31" s="45">
        <v>7366</v>
      </c>
      <c r="Z31" s="50">
        <v>3.23</v>
      </c>
      <c r="AA31" s="30">
        <v>7</v>
      </c>
      <c r="AB31" s="31">
        <v>7366</v>
      </c>
      <c r="AC31" s="32">
        <v>3.23</v>
      </c>
      <c r="AD31" s="41">
        <v>28840</v>
      </c>
      <c r="AE31" s="44">
        <f>AB31/AD31*100</f>
        <v>25.540915395284326</v>
      </c>
      <c r="AF31" s="41">
        <v>28.63</v>
      </c>
      <c r="AG31" s="41">
        <v>20.6</v>
      </c>
      <c r="AH31" s="41">
        <v>49.230000000000004</v>
      </c>
      <c r="AI31" s="41">
        <f>(17687/100433)*100</f>
        <v>17.610745472105783</v>
      </c>
      <c r="AJ31" s="24">
        <v>1</v>
      </c>
      <c r="AK31" s="22">
        <v>1</v>
      </c>
      <c r="AL31" s="22">
        <v>0</v>
      </c>
      <c r="AM31" s="5">
        <v>1369</v>
      </c>
      <c r="AN31" s="5">
        <v>548</v>
      </c>
      <c r="AO31" s="12">
        <v>3</v>
      </c>
      <c r="AP31" s="19">
        <v>500000</v>
      </c>
      <c r="AQ31" s="19">
        <v>265633177</v>
      </c>
      <c r="AR31" s="12">
        <v>1</v>
      </c>
      <c r="AS31" s="13">
        <v>-0.88218623399734497</v>
      </c>
      <c r="AT31" s="13">
        <v>0.41063329577445978</v>
      </c>
      <c r="AU31" s="13">
        <v>0.58906883001327515</v>
      </c>
      <c r="AV31" s="13">
        <v>7.0531664788722992</v>
      </c>
      <c r="AW31" s="42">
        <v>-0.89097654819488525</v>
      </c>
      <c r="AX31" s="42">
        <v>0.45404946804046631</v>
      </c>
      <c r="AY31" s="42">
        <v>0.54511725902557373</v>
      </c>
      <c r="AZ31" s="42">
        <v>7.2702473402023324</v>
      </c>
    </row>
    <row r="32" spans="1:52" x14ac:dyDescent="0.2">
      <c r="A32" s="5">
        <v>196</v>
      </c>
      <c r="B32" s="5" t="s">
        <v>141</v>
      </c>
      <c r="C32" s="12">
        <v>1</v>
      </c>
      <c r="D32" s="5" t="s">
        <v>228</v>
      </c>
      <c r="E32" s="1">
        <v>5</v>
      </c>
      <c r="F32" s="2" t="s">
        <v>229</v>
      </c>
      <c r="G32" s="1">
        <v>6</v>
      </c>
      <c r="H32" s="3" t="s">
        <v>233</v>
      </c>
      <c r="I32" s="5">
        <v>1</v>
      </c>
      <c r="J32">
        <v>-0.89831364154815674</v>
      </c>
      <c r="K32">
        <v>0.2236939072608948</v>
      </c>
      <c r="L32">
        <v>0.50843179225921631</v>
      </c>
      <c r="M32">
        <v>6.1184695363044739</v>
      </c>
      <c r="N32" s="4" t="s">
        <v>234</v>
      </c>
      <c r="O32" s="12">
        <v>0</v>
      </c>
      <c r="P32" s="36">
        <v>32</v>
      </c>
      <c r="Q32" s="4" t="s">
        <v>235</v>
      </c>
      <c r="R32" s="5" t="s">
        <v>232</v>
      </c>
      <c r="S32" s="5" t="s">
        <v>793</v>
      </c>
      <c r="T32" s="4" t="s">
        <v>167</v>
      </c>
      <c r="U32" s="40">
        <v>0</v>
      </c>
      <c r="V32" s="28">
        <v>0</v>
      </c>
      <c r="W32" s="1">
        <v>0</v>
      </c>
      <c r="X32" s="1">
        <v>0</v>
      </c>
      <c r="Y32" s="45">
        <v>6767</v>
      </c>
      <c r="Z32" s="50">
        <v>2.06</v>
      </c>
      <c r="AA32" s="30">
        <v>8</v>
      </c>
      <c r="AB32" s="33">
        <v>6767</v>
      </c>
      <c r="AC32" s="32">
        <v>2.06</v>
      </c>
      <c r="AD32" s="41">
        <v>54240</v>
      </c>
      <c r="AE32" s="44">
        <f>AB32/AD32*100</f>
        <v>12.476032448377582</v>
      </c>
      <c r="AF32" s="41">
        <v>25.59</v>
      </c>
      <c r="AG32" s="41">
        <v>26.35</v>
      </c>
      <c r="AH32" s="41">
        <v>51.94</v>
      </c>
      <c r="AI32" s="41">
        <f>(36714/163202)*100</f>
        <v>22.496047842550947</v>
      </c>
      <c r="AJ32" s="24">
        <v>0</v>
      </c>
      <c r="AK32" s="23">
        <v>1</v>
      </c>
      <c r="AL32" s="22">
        <v>1</v>
      </c>
      <c r="AM32" s="5">
        <v>1822</v>
      </c>
      <c r="AN32" s="5">
        <v>729</v>
      </c>
      <c r="AO32" s="12">
        <v>3</v>
      </c>
      <c r="AP32" s="19">
        <v>415568</v>
      </c>
      <c r="AQ32" s="19">
        <v>355036873</v>
      </c>
      <c r="AR32" s="12">
        <v>1</v>
      </c>
      <c r="AS32" s="13">
        <v>-0.87186563014984131</v>
      </c>
      <c r="AT32" s="13">
        <v>0.28995054960250849</v>
      </c>
      <c r="AU32" s="13">
        <v>0.64067184925079346</v>
      </c>
      <c r="AV32" s="13">
        <v>6.4497527480125427</v>
      </c>
      <c r="AW32" s="42">
        <v>-0.88804185390472412</v>
      </c>
      <c r="AX32" s="42">
        <v>0.18459667265415189</v>
      </c>
      <c r="AY32" s="42">
        <v>0.55979073047637939</v>
      </c>
      <c r="AZ32" s="42">
        <v>5.9229833632707596</v>
      </c>
    </row>
    <row r="33" spans="1:52" x14ac:dyDescent="0.2">
      <c r="A33" s="5">
        <v>1311</v>
      </c>
      <c r="B33" s="5" t="s">
        <v>549</v>
      </c>
      <c r="C33" s="12">
        <v>0</v>
      </c>
      <c r="D33" s="22" t="s">
        <v>192</v>
      </c>
      <c r="E33" s="5">
        <v>3</v>
      </c>
      <c r="F33" s="5"/>
      <c r="G33" s="1"/>
      <c r="H33" s="1">
        <v>110</v>
      </c>
      <c r="I33" s="5">
        <v>1</v>
      </c>
      <c r="J33">
        <v>-0.90820521116256714</v>
      </c>
      <c r="K33">
        <v>0.41852512955665588</v>
      </c>
      <c r="L33">
        <v>0.45897394418716431</v>
      </c>
      <c r="M33">
        <v>7.0926256477832794</v>
      </c>
      <c r="N33" s="22" t="s">
        <v>554</v>
      </c>
      <c r="O33" s="12">
        <v>1</v>
      </c>
      <c r="P33" s="30">
        <v>53</v>
      </c>
      <c r="Q33" s="4" t="s">
        <v>555</v>
      </c>
      <c r="R33" s="5"/>
      <c r="S33" s="22" t="s">
        <v>794</v>
      </c>
      <c r="T33" s="5" t="s">
        <v>478</v>
      </c>
      <c r="U33" s="40">
        <v>0</v>
      </c>
      <c r="V33" s="28">
        <v>1</v>
      </c>
      <c r="W33" s="1">
        <v>0</v>
      </c>
      <c r="X33" s="5">
        <v>0</v>
      </c>
      <c r="Y33" s="45">
        <v>631</v>
      </c>
      <c r="Z33" s="51">
        <v>29.51</v>
      </c>
      <c r="AA33" s="22">
        <v>1</v>
      </c>
      <c r="AB33" s="31">
        <v>631</v>
      </c>
      <c r="AC33" s="32">
        <v>29.51</v>
      </c>
      <c r="AD33" s="41">
        <v>2136</v>
      </c>
      <c r="AE33" s="44">
        <f>AB33/AD33*100</f>
        <v>29.54119850187266</v>
      </c>
      <c r="AF33" s="41">
        <v>17.93</v>
      </c>
      <c r="AG33" s="41">
        <v>19.25</v>
      </c>
      <c r="AH33" s="41">
        <v>37.18</v>
      </c>
      <c r="AI33" s="41">
        <f>(9557/31894)*100</f>
        <v>29.964883677180659</v>
      </c>
      <c r="AJ33" s="24">
        <v>1</v>
      </c>
      <c r="AK33" s="22">
        <v>1</v>
      </c>
      <c r="AL33" s="22">
        <v>0</v>
      </c>
      <c r="AM33" s="5"/>
      <c r="AN33" s="5"/>
      <c r="AO33" s="12">
        <v>4</v>
      </c>
      <c r="AP33" s="19">
        <v>664342</v>
      </c>
      <c r="AQ33" s="19">
        <v>24025727</v>
      </c>
      <c r="AR33" s="12">
        <v>1</v>
      </c>
      <c r="AS33" s="13">
        <v>-0.92328852415084839</v>
      </c>
      <c r="AT33" s="13">
        <v>0.3841070830821991</v>
      </c>
      <c r="AU33" s="13">
        <v>0.38355737924575811</v>
      </c>
      <c r="AV33" s="13">
        <v>6.9205354154109946</v>
      </c>
      <c r="AW33" s="42">
        <v>-0.94311785697937012</v>
      </c>
      <c r="AX33" s="42">
        <v>0.33245861530303961</v>
      </c>
      <c r="AY33" s="42">
        <v>0.28441071510314941</v>
      </c>
      <c r="AZ33" s="42">
        <v>6.6622930765151978</v>
      </c>
    </row>
    <row r="34" spans="1:52" x14ac:dyDescent="0.2">
      <c r="A34" s="5">
        <v>1369</v>
      </c>
      <c r="B34" s="5" t="s">
        <v>549</v>
      </c>
      <c r="C34" s="12">
        <v>0</v>
      </c>
      <c r="D34" s="22" t="s">
        <v>539</v>
      </c>
      <c r="E34" s="5">
        <v>12</v>
      </c>
      <c r="F34" s="5"/>
      <c r="G34" s="1"/>
      <c r="H34" s="1">
        <v>110</v>
      </c>
      <c r="I34" s="5">
        <v>1</v>
      </c>
      <c r="J34">
        <v>-0.78573870658874512</v>
      </c>
      <c r="K34">
        <v>-4.6504367142915733E-2</v>
      </c>
      <c r="L34">
        <v>1.071306467056274</v>
      </c>
      <c r="M34">
        <v>4.7674781642854214</v>
      </c>
      <c r="N34" s="22" t="s">
        <v>567</v>
      </c>
      <c r="O34" s="12">
        <v>1</v>
      </c>
      <c r="P34" s="30">
        <v>53</v>
      </c>
      <c r="Q34" s="29" t="s">
        <v>300</v>
      </c>
      <c r="R34" s="5"/>
      <c r="S34" s="22" t="s">
        <v>794</v>
      </c>
      <c r="T34" s="5"/>
      <c r="U34" s="40">
        <v>0</v>
      </c>
      <c r="V34" s="28">
        <v>1</v>
      </c>
      <c r="W34" s="1">
        <v>0</v>
      </c>
      <c r="X34" s="5">
        <v>0</v>
      </c>
      <c r="Y34" s="45">
        <v>61</v>
      </c>
      <c r="Z34" s="51">
        <v>100</v>
      </c>
      <c r="AA34" s="22">
        <v>1</v>
      </c>
      <c r="AB34" s="31">
        <v>55</v>
      </c>
      <c r="AC34" s="32">
        <v>100</v>
      </c>
      <c r="AD34" s="41">
        <v>55</v>
      </c>
      <c r="AE34" s="44">
        <f>AB34/AD34*100</f>
        <v>100</v>
      </c>
      <c r="AF34" s="41">
        <v>27.93</v>
      </c>
      <c r="AG34" s="41">
        <v>30.6</v>
      </c>
      <c r="AH34" s="41">
        <v>58.53</v>
      </c>
      <c r="AI34" s="41">
        <f>(4318/28022)*100</f>
        <v>15.40932124759118</v>
      </c>
      <c r="AJ34" s="24">
        <v>1</v>
      </c>
      <c r="AK34" s="22">
        <v>1</v>
      </c>
      <c r="AL34" s="22">
        <v>0</v>
      </c>
      <c r="AM34" s="5"/>
      <c r="AN34" s="5"/>
      <c r="AO34" s="12">
        <v>4</v>
      </c>
      <c r="AP34" s="19">
        <v>345342</v>
      </c>
      <c r="AQ34" s="19">
        <v>20172854</v>
      </c>
      <c r="AR34" s="12">
        <v>0</v>
      </c>
      <c r="AS34" s="13">
        <v>-0.857593834400177</v>
      </c>
      <c r="AT34" s="13">
        <v>0.2159774452447891</v>
      </c>
      <c r="AU34" s="13">
        <v>0.71203082799911499</v>
      </c>
      <c r="AV34" s="13">
        <v>6.0798872262239456</v>
      </c>
      <c r="AW34" s="42">
        <v>-0.72288340330123901</v>
      </c>
      <c r="AX34" s="42">
        <v>-0.1641857922077179</v>
      </c>
      <c r="AY34" s="42">
        <v>1.3855829834938049</v>
      </c>
      <c r="AZ34" s="42">
        <v>4.1790710389614114</v>
      </c>
    </row>
    <row r="35" spans="1:52" x14ac:dyDescent="0.2">
      <c r="A35" s="21">
        <v>1364</v>
      </c>
      <c r="B35" s="21" t="s">
        <v>549</v>
      </c>
      <c r="C35" s="12">
        <v>0</v>
      </c>
      <c r="D35" s="25" t="s">
        <v>515</v>
      </c>
      <c r="E35" s="21">
        <v>10</v>
      </c>
      <c r="F35" s="21"/>
      <c r="G35" s="20"/>
      <c r="H35" s="20">
        <v>145</v>
      </c>
      <c r="I35" s="21">
        <v>1</v>
      </c>
      <c r="J35">
        <v>-0.93480044603347778</v>
      </c>
      <c r="K35">
        <v>0.35517346858978271</v>
      </c>
      <c r="L35">
        <v>0.32599776983261108</v>
      </c>
      <c r="M35">
        <v>6.7758673429489136</v>
      </c>
      <c r="N35" s="25" t="s">
        <v>741</v>
      </c>
      <c r="O35" s="12">
        <v>1</v>
      </c>
      <c r="P35" s="30">
        <v>41</v>
      </c>
      <c r="Q35" s="26" t="s">
        <v>566</v>
      </c>
      <c r="R35" s="21"/>
      <c r="S35" s="22" t="s">
        <v>794</v>
      </c>
      <c r="T35" s="21"/>
      <c r="U35" s="40">
        <v>0</v>
      </c>
      <c r="V35" s="28">
        <v>0</v>
      </c>
      <c r="W35" s="20">
        <v>0</v>
      </c>
      <c r="X35" s="21">
        <v>0</v>
      </c>
      <c r="Y35" s="46">
        <v>6294</v>
      </c>
      <c r="Z35" s="50">
        <v>2.89</v>
      </c>
      <c r="AA35" s="47">
        <v>2</v>
      </c>
      <c r="AB35" s="31">
        <v>6294</v>
      </c>
      <c r="AC35" s="32">
        <v>2.89</v>
      </c>
      <c r="AD35" s="41">
        <v>21844</v>
      </c>
      <c r="AE35" s="44">
        <f>AB35/AD35*100</f>
        <v>28.813404138436184</v>
      </c>
      <c r="AF35" s="28">
        <v>32.47</v>
      </c>
      <c r="AG35" s="41">
        <v>20.420000000000002</v>
      </c>
      <c r="AH35" s="41">
        <v>52.89</v>
      </c>
      <c r="AI35" s="41">
        <f>(12249/57885)*100</f>
        <v>21.160922518787252</v>
      </c>
      <c r="AJ35" s="27">
        <v>1</v>
      </c>
      <c r="AK35" s="25">
        <v>1</v>
      </c>
      <c r="AL35" s="25">
        <v>1</v>
      </c>
      <c r="AM35" s="21"/>
      <c r="AN35" s="21"/>
      <c r="AO35" s="12">
        <v>4</v>
      </c>
      <c r="AP35" s="19">
        <v>404342</v>
      </c>
      <c r="AQ35" s="19">
        <v>476036105</v>
      </c>
      <c r="AR35" s="12">
        <v>0</v>
      </c>
      <c r="AS35" s="13">
        <v>-0.86016154289245605</v>
      </c>
      <c r="AT35" s="13">
        <v>6.5191641449928284E-2</v>
      </c>
      <c r="AU35" s="13">
        <v>0.69919228553771973</v>
      </c>
      <c r="AV35" s="13">
        <v>5.3259582072496414</v>
      </c>
      <c r="AW35" s="42">
        <v>-0.95336014032363892</v>
      </c>
      <c r="AX35" s="42">
        <v>0.30183520913124079</v>
      </c>
      <c r="AY35" s="42">
        <v>0.23319929838180539</v>
      </c>
      <c r="AZ35" s="42">
        <v>6.5091760456562042</v>
      </c>
    </row>
    <row r="36" spans="1:52" x14ac:dyDescent="0.2">
      <c r="A36" s="5">
        <v>1296</v>
      </c>
      <c r="B36" s="5" t="s">
        <v>549</v>
      </c>
      <c r="C36" s="12">
        <v>0</v>
      </c>
      <c r="D36" s="29" t="s">
        <v>161</v>
      </c>
      <c r="E36" s="5">
        <v>1</v>
      </c>
      <c r="F36" s="5"/>
      <c r="G36" s="1"/>
      <c r="H36" s="1">
        <v>125</v>
      </c>
      <c r="I36" s="5">
        <v>1</v>
      </c>
      <c r="J36">
        <v>-0.72644484043121338</v>
      </c>
      <c r="K36">
        <v>0.25116956233978271</v>
      </c>
      <c r="L36">
        <v>1.3677757978439331</v>
      </c>
      <c r="M36">
        <v>6.2558478116989136</v>
      </c>
      <c r="N36" s="22" t="s">
        <v>553</v>
      </c>
      <c r="O36" s="12">
        <v>1</v>
      </c>
      <c r="P36" s="30">
        <v>33</v>
      </c>
      <c r="Q36" s="29" t="s">
        <v>204</v>
      </c>
      <c r="R36" s="5" t="s">
        <v>798</v>
      </c>
      <c r="S36" s="22" t="s">
        <v>794</v>
      </c>
      <c r="T36" s="5"/>
      <c r="U36" s="40">
        <v>0</v>
      </c>
      <c r="V36" s="28">
        <v>0</v>
      </c>
      <c r="W36" s="1">
        <v>0</v>
      </c>
      <c r="X36" s="5">
        <v>0</v>
      </c>
      <c r="Y36" s="45">
        <v>2414</v>
      </c>
      <c r="Z36" s="50">
        <v>15.55</v>
      </c>
      <c r="AA36" s="22">
        <v>2</v>
      </c>
      <c r="AB36" s="31">
        <v>2414</v>
      </c>
      <c r="AC36" s="32">
        <v>12.55</v>
      </c>
      <c r="AD36" s="41">
        <v>19255</v>
      </c>
      <c r="AE36" s="44">
        <f>AB36/AD36*100</f>
        <v>12.537003375746558</v>
      </c>
      <c r="AF36" s="41">
        <v>30.48</v>
      </c>
      <c r="AG36" s="41">
        <v>18.3</v>
      </c>
      <c r="AH36" s="41">
        <v>48.78</v>
      </c>
      <c r="AI36" s="41">
        <f>(8856/37972)*100</f>
        <v>23.322448119667122</v>
      </c>
      <c r="AJ36" s="24">
        <v>1</v>
      </c>
      <c r="AK36" s="22">
        <v>1</v>
      </c>
      <c r="AL36" s="22">
        <v>0</v>
      </c>
      <c r="AM36" s="5"/>
      <c r="AN36" s="5"/>
      <c r="AO36" s="12">
        <v>4</v>
      </c>
      <c r="AP36" s="19">
        <v>1844342</v>
      </c>
      <c r="AQ36" s="19">
        <v>52740328</v>
      </c>
      <c r="AR36" s="12">
        <v>0</v>
      </c>
      <c r="AS36" s="13">
        <v>-0.82334154844284058</v>
      </c>
      <c r="AT36" s="13">
        <v>0.56754618883132935</v>
      </c>
      <c r="AU36" s="13">
        <v>0.88329225778579712</v>
      </c>
      <c r="AV36" s="13">
        <v>7.8377309441566467</v>
      </c>
      <c r="AW36" s="42">
        <v>-0.63396817445755005</v>
      </c>
      <c r="AX36" s="42">
        <v>0.1746591180562973</v>
      </c>
      <c r="AY36" s="42">
        <v>1.83015912771225</v>
      </c>
      <c r="AZ36" s="42">
        <v>5.8732955902814874</v>
      </c>
    </row>
    <row r="37" spans="1:52" x14ac:dyDescent="0.2">
      <c r="A37" s="5">
        <v>22</v>
      </c>
      <c r="B37" s="5" t="s">
        <v>141</v>
      </c>
      <c r="C37" s="12">
        <v>1</v>
      </c>
      <c r="D37" s="5" t="s">
        <v>142</v>
      </c>
      <c r="E37" s="1">
        <v>0.5</v>
      </c>
      <c r="F37" s="2" t="s">
        <v>143</v>
      </c>
      <c r="G37" s="1">
        <v>1</v>
      </c>
      <c r="H37" s="3" t="s">
        <v>156</v>
      </c>
      <c r="I37" s="5">
        <v>1</v>
      </c>
      <c r="J37">
        <v>-0.79330015182495117</v>
      </c>
      <c r="K37">
        <v>0.35633710026741028</v>
      </c>
      <c r="L37">
        <v>1.0334992408752439</v>
      </c>
      <c r="M37">
        <v>6.7816855013370514</v>
      </c>
      <c r="N37" s="4" t="s">
        <v>157</v>
      </c>
      <c r="O37" s="12">
        <v>1</v>
      </c>
      <c r="P37" s="36">
        <v>52</v>
      </c>
      <c r="Q37" s="4" t="s">
        <v>158</v>
      </c>
      <c r="R37" s="5" t="s">
        <v>159</v>
      </c>
      <c r="S37" s="5" t="s">
        <v>795</v>
      </c>
      <c r="T37" s="4" t="s">
        <v>160</v>
      </c>
      <c r="U37" s="40">
        <v>1</v>
      </c>
      <c r="V37" s="28">
        <v>0</v>
      </c>
      <c r="W37" s="1">
        <v>0</v>
      </c>
      <c r="X37" s="1">
        <v>1</v>
      </c>
      <c r="Y37" s="45">
        <v>3629</v>
      </c>
      <c r="Z37" s="50">
        <v>6.34</v>
      </c>
      <c r="AA37" s="30">
        <v>3</v>
      </c>
      <c r="AB37" s="31">
        <v>3629</v>
      </c>
      <c r="AC37" s="32">
        <v>6.34</v>
      </c>
      <c r="AD37" s="41">
        <v>9389</v>
      </c>
      <c r="AE37" s="44">
        <f>AB37/AD37*100</f>
        <v>38.651613590371717</v>
      </c>
      <c r="AF37" s="41">
        <v>29.62</v>
      </c>
      <c r="AG37" s="41">
        <v>17.78</v>
      </c>
      <c r="AH37" s="41">
        <v>47.400000000000006</v>
      </c>
      <c r="AI37" s="52">
        <f>(6489/27977)*100</f>
        <v>23.194052257211283</v>
      </c>
      <c r="AJ37" s="24">
        <v>1</v>
      </c>
      <c r="AK37" s="22">
        <v>1</v>
      </c>
      <c r="AL37" s="22">
        <v>0</v>
      </c>
      <c r="AM37" s="5">
        <v>500</v>
      </c>
      <c r="AN37" s="5">
        <v>300</v>
      </c>
      <c r="AO37" s="12">
        <v>4</v>
      </c>
      <c r="AP37" s="19">
        <v>2150000</v>
      </c>
      <c r="AQ37" s="19">
        <v>101829465</v>
      </c>
      <c r="AR37" s="12">
        <v>0</v>
      </c>
      <c r="AS37" s="13">
        <v>-0.87977766990661621</v>
      </c>
      <c r="AT37" s="13">
        <v>0.27099338173866272</v>
      </c>
      <c r="AU37" s="13">
        <v>0.60111165046691895</v>
      </c>
      <c r="AV37" s="13">
        <v>6.3549669086933136</v>
      </c>
      <c r="AW37" s="42">
        <v>-0.73113453388214111</v>
      </c>
      <c r="AX37" s="42">
        <v>8.1832416355609894E-2</v>
      </c>
      <c r="AY37" s="42">
        <v>1.344327330589294</v>
      </c>
      <c r="AZ37" s="42">
        <v>5.4091620817780486</v>
      </c>
    </row>
    <row r="38" spans="1:52" x14ac:dyDescent="0.2">
      <c r="A38" s="5">
        <v>59</v>
      </c>
      <c r="B38" s="5" t="s">
        <v>141</v>
      </c>
      <c r="C38" s="12">
        <v>1</v>
      </c>
      <c r="D38" s="5" t="s">
        <v>161</v>
      </c>
      <c r="E38" s="1">
        <v>1</v>
      </c>
      <c r="F38" s="2" t="s">
        <v>162</v>
      </c>
      <c r="G38" s="1">
        <v>2</v>
      </c>
      <c r="H38" s="3" t="s">
        <v>168</v>
      </c>
      <c r="I38" s="5">
        <v>1</v>
      </c>
      <c r="J38">
        <v>0.49093812704086298</v>
      </c>
      <c r="K38">
        <v>1.7023732885718349E-2</v>
      </c>
      <c r="L38">
        <v>7.4546906352043152</v>
      </c>
      <c r="M38">
        <v>5.0851186644285917</v>
      </c>
      <c r="N38" s="4" t="s">
        <v>169</v>
      </c>
      <c r="O38" s="12">
        <v>0</v>
      </c>
      <c r="P38" s="36">
        <v>49</v>
      </c>
      <c r="Q38" s="4" t="s">
        <v>170</v>
      </c>
      <c r="R38" s="5" t="s">
        <v>147</v>
      </c>
      <c r="S38" s="5" t="s">
        <v>149</v>
      </c>
      <c r="T38" s="4" t="s">
        <v>171</v>
      </c>
      <c r="U38" s="40">
        <v>1</v>
      </c>
      <c r="V38" s="28">
        <v>0</v>
      </c>
      <c r="W38" s="1">
        <v>0</v>
      </c>
      <c r="X38" s="1">
        <v>0</v>
      </c>
      <c r="Y38" s="45">
        <v>6131</v>
      </c>
      <c r="Z38" s="50">
        <v>7.79</v>
      </c>
      <c r="AA38" s="30">
        <v>3</v>
      </c>
      <c r="AB38" s="33">
        <v>6131</v>
      </c>
      <c r="AC38" s="32">
        <v>7.79</v>
      </c>
      <c r="AD38" s="41">
        <v>15313</v>
      </c>
      <c r="AE38" s="44">
        <f>AB38/AD38*100</f>
        <v>40.037876314242801</v>
      </c>
      <c r="AF38" s="41">
        <v>30.48</v>
      </c>
      <c r="AG38" s="41">
        <v>18.3</v>
      </c>
      <c r="AH38" s="41">
        <v>48.78</v>
      </c>
      <c r="AI38" s="41">
        <f>(8856/37972)*100</f>
        <v>23.322448119667122</v>
      </c>
      <c r="AJ38" s="24">
        <v>1</v>
      </c>
      <c r="AK38" s="23">
        <v>1</v>
      </c>
      <c r="AL38" s="22">
        <v>0</v>
      </c>
      <c r="AM38" s="5">
        <v>500</v>
      </c>
      <c r="AN38" s="5">
        <v>300</v>
      </c>
      <c r="AO38" s="12">
        <v>4</v>
      </c>
      <c r="AP38" s="19">
        <v>13500000</v>
      </c>
      <c r="AQ38" s="19">
        <v>129511839</v>
      </c>
      <c r="AR38" s="12">
        <v>0</v>
      </c>
      <c r="AS38" s="13">
        <v>0.47597602009773249</v>
      </c>
      <c r="AT38" s="13">
        <v>7.9694397747516632E-2</v>
      </c>
      <c r="AU38" s="13">
        <v>7.3798801004886627</v>
      </c>
      <c r="AV38" s="13">
        <v>5.3984719887375832</v>
      </c>
      <c r="AW38" s="42">
        <v>0.50181847810745239</v>
      </c>
      <c r="AX38" s="42">
        <v>0.4915042519569397</v>
      </c>
      <c r="AY38" s="42">
        <v>7.509092390537262</v>
      </c>
      <c r="AZ38" s="42">
        <v>7.4575212597846976</v>
      </c>
    </row>
    <row r="39" spans="1:52" x14ac:dyDescent="0.2">
      <c r="A39" s="5">
        <v>104</v>
      </c>
      <c r="B39" s="5" t="s">
        <v>141</v>
      </c>
      <c r="C39" s="12">
        <v>1</v>
      </c>
      <c r="D39" s="5" t="s">
        <v>175</v>
      </c>
      <c r="E39" s="1">
        <v>2</v>
      </c>
      <c r="F39" s="2" t="s">
        <v>176</v>
      </c>
      <c r="G39" s="1">
        <v>3</v>
      </c>
      <c r="H39" s="3" t="s">
        <v>184</v>
      </c>
      <c r="I39" s="5">
        <v>1</v>
      </c>
      <c r="J39">
        <v>-0.88272267580032349</v>
      </c>
      <c r="K39">
        <v>0.26969918608665472</v>
      </c>
      <c r="L39">
        <v>0.58638662099838257</v>
      </c>
      <c r="M39">
        <v>6.3484959304332733</v>
      </c>
      <c r="N39" s="4" t="s">
        <v>185</v>
      </c>
      <c r="O39" s="12">
        <v>1</v>
      </c>
      <c r="P39" s="36">
        <v>33</v>
      </c>
      <c r="Q39" s="4" t="s">
        <v>165</v>
      </c>
      <c r="R39" s="5" t="s">
        <v>186</v>
      </c>
      <c r="S39" s="5" t="s">
        <v>187</v>
      </c>
      <c r="T39" s="4" t="s">
        <v>167</v>
      </c>
      <c r="U39" s="40">
        <v>0</v>
      </c>
      <c r="V39" s="28">
        <v>0</v>
      </c>
      <c r="W39" s="1">
        <v>0</v>
      </c>
      <c r="X39" s="1">
        <v>0</v>
      </c>
      <c r="Y39" s="45">
        <v>10245</v>
      </c>
      <c r="Z39" s="50">
        <v>6.59</v>
      </c>
      <c r="AA39" s="30">
        <v>4</v>
      </c>
      <c r="AB39" s="33">
        <v>10245</v>
      </c>
      <c r="AC39" s="32">
        <v>6.59</v>
      </c>
      <c r="AD39" s="41">
        <v>25993</v>
      </c>
      <c r="AE39" s="44">
        <f>AB39/AD39*100</f>
        <v>39.414457738621941</v>
      </c>
      <c r="AF39" s="41">
        <v>20.99</v>
      </c>
      <c r="AG39" s="41">
        <v>20.59</v>
      </c>
      <c r="AH39" s="41">
        <v>41.58</v>
      </c>
      <c r="AI39" s="41">
        <f>(17519/69624)*100</f>
        <v>25.162300356199012</v>
      </c>
      <c r="AJ39" s="24">
        <v>1</v>
      </c>
      <c r="AK39" s="23">
        <v>1</v>
      </c>
      <c r="AL39" s="22">
        <v>0</v>
      </c>
      <c r="AM39" s="5">
        <v>900</v>
      </c>
      <c r="AN39" s="5">
        <v>360</v>
      </c>
      <c r="AO39" s="12">
        <v>4</v>
      </c>
      <c r="AP39" s="19">
        <v>290000</v>
      </c>
      <c r="AQ39" s="19">
        <v>222673238</v>
      </c>
      <c r="AR39" s="12">
        <v>1</v>
      </c>
      <c r="AS39" s="13">
        <v>-0.89370942115783691</v>
      </c>
      <c r="AT39" s="13">
        <v>0.36931446194648743</v>
      </c>
      <c r="AU39" s="13">
        <v>0.53145289421081543</v>
      </c>
      <c r="AV39" s="13">
        <v>6.8465723097324371</v>
      </c>
      <c r="AW39" s="42">
        <v>-0.83161520957946777</v>
      </c>
      <c r="AX39" s="42">
        <v>6.9570429623126984E-2</v>
      </c>
      <c r="AY39" s="42">
        <v>0.84192395210266113</v>
      </c>
      <c r="AZ39" s="42">
        <v>5.3478521481156349</v>
      </c>
    </row>
    <row r="40" spans="1:52" x14ac:dyDescent="0.2">
      <c r="A40" s="5">
        <v>360</v>
      </c>
      <c r="B40" s="5" t="s">
        <v>141</v>
      </c>
      <c r="C40" s="12">
        <v>1</v>
      </c>
      <c r="D40" s="5" t="s">
        <v>273</v>
      </c>
      <c r="E40" s="1">
        <v>5.5</v>
      </c>
      <c r="F40" s="2" t="s">
        <v>274</v>
      </c>
      <c r="G40" s="1">
        <v>8</v>
      </c>
      <c r="H40" s="3" t="s">
        <v>278</v>
      </c>
      <c r="I40" s="5">
        <v>1</v>
      </c>
      <c r="J40">
        <v>-0.64022350311279297</v>
      </c>
      <c r="K40">
        <v>0.1831193417310715</v>
      </c>
      <c r="L40">
        <v>1.7988824844360349</v>
      </c>
      <c r="M40">
        <v>5.9155967086553574</v>
      </c>
      <c r="N40" s="4" t="s">
        <v>279</v>
      </c>
      <c r="O40" s="12">
        <v>1</v>
      </c>
      <c r="P40" s="36">
        <v>36</v>
      </c>
      <c r="Q40" s="4" t="s">
        <v>280</v>
      </c>
      <c r="R40" s="5" t="s">
        <v>153</v>
      </c>
      <c r="S40" s="5" t="s">
        <v>155</v>
      </c>
      <c r="T40" s="4" t="s">
        <v>281</v>
      </c>
      <c r="U40" s="40">
        <v>0</v>
      </c>
      <c r="V40" s="28">
        <v>0</v>
      </c>
      <c r="W40" s="1">
        <v>0</v>
      </c>
      <c r="X40" s="1">
        <v>1</v>
      </c>
      <c r="Y40" s="45">
        <v>9601</v>
      </c>
      <c r="Z40" s="50">
        <v>2.12</v>
      </c>
      <c r="AA40" s="30">
        <v>7</v>
      </c>
      <c r="AB40" s="33">
        <v>9601</v>
      </c>
      <c r="AC40" s="32">
        <v>2.12</v>
      </c>
      <c r="AD40" s="41">
        <v>45427</v>
      </c>
      <c r="AE40" s="44">
        <f>AB40/AD40*100</f>
        <v>21.135007814735729</v>
      </c>
      <c r="AF40" s="41">
        <v>22.49</v>
      </c>
      <c r="AG40" s="41">
        <v>32.64</v>
      </c>
      <c r="AH40" s="41">
        <v>55.129999999999995</v>
      </c>
      <c r="AI40" s="41">
        <f>(73345/270953)*100</f>
        <v>27.069270316254112</v>
      </c>
      <c r="AJ40" s="24">
        <v>1</v>
      </c>
      <c r="AK40" s="23">
        <v>1</v>
      </c>
      <c r="AL40" s="22">
        <v>0</v>
      </c>
      <c r="AM40" s="5">
        <v>2414</v>
      </c>
      <c r="AN40" s="5">
        <v>966</v>
      </c>
      <c r="AO40" s="12">
        <v>4</v>
      </c>
      <c r="AP40" s="19">
        <v>9000000</v>
      </c>
      <c r="AQ40" s="19">
        <v>468847550</v>
      </c>
      <c r="AR40" s="12">
        <v>0</v>
      </c>
      <c r="AS40" s="13">
        <v>-0.38303029537200928</v>
      </c>
      <c r="AT40" s="13">
        <v>-0.26969802379608149</v>
      </c>
      <c r="AU40" s="13">
        <v>3.0848485231399541</v>
      </c>
      <c r="AV40" s="13">
        <v>3.6515098810195918</v>
      </c>
      <c r="AW40" s="42">
        <v>-0.68204194307327271</v>
      </c>
      <c r="AX40" s="42">
        <v>8.7446324527263641E-2</v>
      </c>
      <c r="AY40" s="42">
        <v>1.589790284633636</v>
      </c>
      <c r="AZ40" s="42">
        <v>5.4372316226363182</v>
      </c>
    </row>
    <row r="41" spans="1:52" x14ac:dyDescent="0.2">
      <c r="A41" s="5">
        <v>1239</v>
      </c>
      <c r="B41" s="5" t="s">
        <v>141</v>
      </c>
      <c r="C41" s="12">
        <v>1</v>
      </c>
      <c r="D41" s="5" t="s">
        <v>532</v>
      </c>
      <c r="E41" s="1">
        <v>11</v>
      </c>
      <c r="F41" s="2" t="s">
        <v>533</v>
      </c>
      <c r="G41" s="1">
        <v>27</v>
      </c>
      <c r="H41" s="3" t="s">
        <v>156</v>
      </c>
      <c r="I41" s="5">
        <v>1</v>
      </c>
      <c r="J41">
        <v>-0.60171383619308472</v>
      </c>
      <c r="K41">
        <v>-0.63785797357559204</v>
      </c>
      <c r="L41">
        <v>1.991430819034576</v>
      </c>
      <c r="M41">
        <v>1.81071013212204</v>
      </c>
      <c r="N41" s="4" t="s">
        <v>538</v>
      </c>
      <c r="O41" s="12">
        <v>1</v>
      </c>
      <c r="P41" s="36">
        <v>30</v>
      </c>
      <c r="Q41" s="4" t="s">
        <v>165</v>
      </c>
      <c r="R41" s="5" t="s">
        <v>159</v>
      </c>
      <c r="S41" s="5" t="s">
        <v>796</v>
      </c>
      <c r="T41" s="4" t="s">
        <v>290</v>
      </c>
      <c r="U41" s="40">
        <v>0</v>
      </c>
      <c r="V41" s="28">
        <v>0</v>
      </c>
      <c r="W41" s="1">
        <v>0</v>
      </c>
      <c r="X41" s="1">
        <v>1</v>
      </c>
      <c r="Y41" s="45">
        <v>2255</v>
      </c>
      <c r="Z41" s="50">
        <v>6.89</v>
      </c>
      <c r="AA41" s="30">
        <v>3</v>
      </c>
      <c r="AB41" s="31">
        <v>2255</v>
      </c>
      <c r="AC41" s="32">
        <v>6.89</v>
      </c>
      <c r="AD41" s="41">
        <v>5645</v>
      </c>
      <c r="AE41" s="44">
        <f>AB41/AD41*100</f>
        <v>39.946855624446414</v>
      </c>
      <c r="AF41" s="41">
        <v>29.47</v>
      </c>
      <c r="AG41" s="41">
        <v>24.99</v>
      </c>
      <c r="AH41" s="41">
        <v>54.459999999999994</v>
      </c>
      <c r="AI41" s="41">
        <f>(2969/13856)*100</f>
        <v>21.427540415704389</v>
      </c>
      <c r="AJ41" s="24">
        <v>1</v>
      </c>
      <c r="AK41" s="22">
        <v>1</v>
      </c>
      <c r="AL41" s="22">
        <v>0</v>
      </c>
      <c r="AM41" s="5">
        <v>500</v>
      </c>
      <c r="AN41" s="5">
        <v>300</v>
      </c>
      <c r="AO41" s="12">
        <v>5</v>
      </c>
      <c r="AP41" s="19">
        <v>893312</v>
      </c>
      <c r="AQ41" s="19">
        <v>61684574</v>
      </c>
      <c r="AR41" s="12">
        <v>0</v>
      </c>
      <c r="AS41" s="13">
        <v>-0.52434444427490234</v>
      </c>
      <c r="AT41" s="13">
        <v>-0.66460615396499634</v>
      </c>
      <c r="AU41" s="13">
        <v>2.3782777786254878</v>
      </c>
      <c r="AV41" s="13">
        <v>1.6769692301750181</v>
      </c>
      <c r="AW41" s="42">
        <v>-0.60036951303482056</v>
      </c>
      <c r="AX41" s="42">
        <v>-0.54172235727310181</v>
      </c>
      <c r="AY41" s="42">
        <v>1.998152434825897</v>
      </c>
      <c r="AZ41" s="42">
        <v>2.291388213634491</v>
      </c>
    </row>
    <row r="42" spans="1:52" x14ac:dyDescent="0.2">
      <c r="A42" s="5">
        <v>10</v>
      </c>
      <c r="B42" s="5" t="s">
        <v>141</v>
      </c>
      <c r="C42" s="12">
        <v>1</v>
      </c>
      <c r="D42" s="5" t="s">
        <v>142</v>
      </c>
      <c r="E42" s="1">
        <v>0.5</v>
      </c>
      <c r="F42" s="2" t="s">
        <v>143</v>
      </c>
      <c r="G42" s="1">
        <v>1</v>
      </c>
      <c r="H42" s="3" t="s">
        <v>144</v>
      </c>
      <c r="I42" s="5">
        <v>1</v>
      </c>
      <c r="J42">
        <v>0.72617757320404053</v>
      </c>
      <c r="K42">
        <v>0.50694942474365234</v>
      </c>
      <c r="L42">
        <v>8.6308878660202026</v>
      </c>
      <c r="M42">
        <v>7.5347471237182617</v>
      </c>
      <c r="N42" s="4" t="s">
        <v>145</v>
      </c>
      <c r="O42" s="12">
        <v>1</v>
      </c>
      <c r="P42" s="36">
        <v>46</v>
      </c>
      <c r="Q42" s="4" t="s">
        <v>146</v>
      </c>
      <c r="R42" s="5" t="s">
        <v>147</v>
      </c>
      <c r="S42" s="5" t="s">
        <v>149</v>
      </c>
      <c r="T42" s="4" t="s">
        <v>148</v>
      </c>
      <c r="U42" s="40">
        <v>0</v>
      </c>
      <c r="V42" s="28">
        <v>0</v>
      </c>
      <c r="W42" s="1">
        <v>0</v>
      </c>
      <c r="X42" s="1">
        <v>0</v>
      </c>
      <c r="Y42" s="45">
        <v>3469</v>
      </c>
      <c r="Z42" s="50">
        <v>6.06</v>
      </c>
      <c r="AA42" s="30">
        <v>3</v>
      </c>
      <c r="AB42" s="31">
        <v>3469</v>
      </c>
      <c r="AC42" s="32">
        <v>6.06</v>
      </c>
      <c r="AD42" s="41">
        <v>8188</v>
      </c>
      <c r="AE42" s="44">
        <f>AB42/AD42*100</f>
        <v>42.366878358573523</v>
      </c>
      <c r="AF42" s="41">
        <v>29.62</v>
      </c>
      <c r="AG42" s="41">
        <v>17.78</v>
      </c>
      <c r="AH42" s="41">
        <v>47.400000000000006</v>
      </c>
      <c r="AI42" s="52">
        <f>(6489/27977)*100</f>
        <v>23.194052257211283</v>
      </c>
      <c r="AJ42" s="24">
        <v>1</v>
      </c>
      <c r="AK42" s="22">
        <v>1</v>
      </c>
      <c r="AL42" s="22">
        <v>0</v>
      </c>
      <c r="AM42" s="5">
        <v>500</v>
      </c>
      <c r="AN42" s="5">
        <v>300</v>
      </c>
      <c r="AO42" s="12">
        <v>5</v>
      </c>
      <c r="AP42" s="19">
        <v>9050000</v>
      </c>
      <c r="AQ42" s="19">
        <v>101829465</v>
      </c>
      <c r="AR42" s="12">
        <v>0</v>
      </c>
      <c r="AS42" s="13">
        <v>0.66496831178665161</v>
      </c>
      <c r="AT42" s="13">
        <v>0.39189258217811579</v>
      </c>
      <c r="AU42" s="13">
        <v>8.3248415589332581</v>
      </c>
      <c r="AV42" s="13">
        <v>6.9594629108905792</v>
      </c>
      <c r="AW42" s="42">
        <v>0.75772631168365479</v>
      </c>
      <c r="AX42" s="42">
        <v>6.4215026795864105E-2</v>
      </c>
      <c r="AY42" s="42">
        <v>8.7886315584182739</v>
      </c>
      <c r="AZ42" s="42">
        <v>5.3210751339793214</v>
      </c>
    </row>
    <row r="43" spans="1:52" x14ac:dyDescent="0.2">
      <c r="A43" s="5">
        <v>1019</v>
      </c>
      <c r="B43" s="5" t="s">
        <v>141</v>
      </c>
      <c r="C43" s="12">
        <v>1</v>
      </c>
      <c r="D43" s="5" t="s">
        <v>454</v>
      </c>
      <c r="E43" s="1">
        <v>8</v>
      </c>
      <c r="F43" s="2" t="s">
        <v>472</v>
      </c>
      <c r="G43" s="1">
        <v>21</v>
      </c>
      <c r="H43" s="3" t="s">
        <v>479</v>
      </c>
      <c r="I43" s="5">
        <v>1</v>
      </c>
      <c r="J43">
        <v>-0.41150259971618652</v>
      </c>
      <c r="K43">
        <v>-0.26871991157531738</v>
      </c>
      <c r="L43">
        <v>2.9424870014190669</v>
      </c>
      <c r="M43">
        <v>3.6564004421234131</v>
      </c>
      <c r="N43" s="4" t="s">
        <v>480</v>
      </c>
      <c r="O43" s="12">
        <v>0</v>
      </c>
      <c r="P43" s="36">
        <v>32</v>
      </c>
      <c r="Q43" s="4" t="s">
        <v>223</v>
      </c>
      <c r="R43" s="5" t="s">
        <v>481</v>
      </c>
      <c r="S43" s="5" t="s">
        <v>793</v>
      </c>
      <c r="T43" s="4" t="s">
        <v>167</v>
      </c>
      <c r="U43" s="40">
        <v>0</v>
      </c>
      <c r="V43" s="28">
        <v>0</v>
      </c>
      <c r="W43" s="1">
        <v>0</v>
      </c>
      <c r="X43" s="1">
        <v>0</v>
      </c>
      <c r="Y43" s="45">
        <v>5946</v>
      </c>
      <c r="Z43" s="50">
        <v>3.53</v>
      </c>
      <c r="AA43" s="30">
        <v>4</v>
      </c>
      <c r="AB43" s="31">
        <v>5946</v>
      </c>
      <c r="AC43" s="32">
        <v>3.53</v>
      </c>
      <c r="AD43" s="41">
        <v>27995</v>
      </c>
      <c r="AE43" s="44">
        <f>AB43/AD43*100</f>
        <v>21.239507054831218</v>
      </c>
      <c r="AF43" s="41">
        <v>38.51</v>
      </c>
      <c r="AG43" s="41">
        <v>14.51</v>
      </c>
      <c r="AH43" s="41">
        <v>53.019999999999996</v>
      </c>
      <c r="AI43" s="41">
        <f>(10446/74096)*100</f>
        <v>14.097927013603972</v>
      </c>
      <c r="AJ43" s="24">
        <v>0</v>
      </c>
      <c r="AK43" s="22">
        <v>1</v>
      </c>
      <c r="AL43" s="22">
        <v>1</v>
      </c>
      <c r="AM43" s="5">
        <v>1068</v>
      </c>
      <c r="AN43" s="5">
        <v>427</v>
      </c>
      <c r="AO43" s="12">
        <v>5</v>
      </c>
      <c r="AP43" s="19">
        <v>730000</v>
      </c>
      <c r="AQ43" s="19">
        <v>230661048</v>
      </c>
      <c r="AR43" s="12">
        <v>0</v>
      </c>
      <c r="AS43" s="13">
        <v>-0.38608169555664062</v>
      </c>
      <c r="AT43" s="13">
        <v>-0.38711088895797729</v>
      </c>
      <c r="AU43" s="13">
        <v>3.0695915222167969</v>
      </c>
      <c r="AV43" s="13">
        <v>3.064445555210114</v>
      </c>
      <c r="AW43" s="42">
        <v>-0.39309039711952209</v>
      </c>
      <c r="AX43" s="42">
        <v>0.17512714862823489</v>
      </c>
      <c r="AY43" s="42">
        <v>3.03454801440239</v>
      </c>
      <c r="AZ43" s="42">
        <v>5.8756357431411743</v>
      </c>
    </row>
    <row r="44" spans="1:52" x14ac:dyDescent="0.2">
      <c r="A44" s="5">
        <v>1108</v>
      </c>
      <c r="B44" s="5" t="s">
        <v>141</v>
      </c>
      <c r="C44" s="12">
        <v>1</v>
      </c>
      <c r="D44" s="5" t="s">
        <v>482</v>
      </c>
      <c r="E44" s="1">
        <v>9</v>
      </c>
      <c r="F44" s="2" t="s">
        <v>491</v>
      </c>
      <c r="G44" s="1">
        <v>23</v>
      </c>
      <c r="H44" s="3" t="s">
        <v>503</v>
      </c>
      <c r="I44" s="5">
        <v>1</v>
      </c>
      <c r="J44">
        <v>-0.40550947189331049</v>
      </c>
      <c r="K44">
        <v>-0.37471100687980652</v>
      </c>
      <c r="L44">
        <v>2.9724526405334468</v>
      </c>
      <c r="M44">
        <v>3.126444965600967</v>
      </c>
      <c r="N44" s="4" t="s">
        <v>504</v>
      </c>
      <c r="O44" s="12">
        <v>1</v>
      </c>
      <c r="P44" s="36">
        <v>47</v>
      </c>
      <c r="Q44" s="4" t="s">
        <v>165</v>
      </c>
      <c r="R44" s="5" t="s">
        <v>505</v>
      </c>
      <c r="S44" s="5" t="s">
        <v>793</v>
      </c>
      <c r="T44" s="4" t="s">
        <v>167</v>
      </c>
      <c r="U44" s="40">
        <v>0</v>
      </c>
      <c r="V44" s="28">
        <v>1</v>
      </c>
      <c r="W44" s="1">
        <v>0</v>
      </c>
      <c r="X44" s="1">
        <v>0</v>
      </c>
      <c r="Y44" s="45">
        <v>5548</v>
      </c>
      <c r="Z44" s="50">
        <v>3.42</v>
      </c>
      <c r="AA44" s="30">
        <v>6</v>
      </c>
      <c r="AB44" s="31">
        <v>5548</v>
      </c>
      <c r="AC44" s="32">
        <v>3.42</v>
      </c>
      <c r="AD44" s="41">
        <v>18008</v>
      </c>
      <c r="AE44" s="44">
        <f>AB44/AD44*100</f>
        <v>30.808529542425589</v>
      </c>
      <c r="AF44" s="41">
        <v>39.28</v>
      </c>
      <c r="AG44" s="41">
        <v>18.04</v>
      </c>
      <c r="AH44" s="41">
        <v>57.32</v>
      </c>
      <c r="AI44" s="41">
        <f>(14879/97198)*100</f>
        <v>15.307928146669687</v>
      </c>
      <c r="AJ44" s="24">
        <v>1</v>
      </c>
      <c r="AK44" s="22">
        <v>1</v>
      </c>
      <c r="AL44" s="22">
        <v>0</v>
      </c>
      <c r="AM44" s="5">
        <v>1262</v>
      </c>
      <c r="AN44" s="5">
        <v>505</v>
      </c>
      <c r="AO44" s="12">
        <v>5</v>
      </c>
      <c r="AP44" s="19">
        <v>881480</v>
      </c>
      <c r="AQ44" s="19">
        <v>272684360</v>
      </c>
      <c r="AR44" s="12">
        <v>0</v>
      </c>
      <c r="AS44" s="13">
        <v>-0.33210217952728271</v>
      </c>
      <c r="AT44" s="13">
        <v>-0.4595910906791687</v>
      </c>
      <c r="AU44" s="13">
        <v>3.339489102363586</v>
      </c>
      <c r="AV44" s="13">
        <v>2.7020445466041561</v>
      </c>
      <c r="AW44" s="42">
        <v>-0.39559495449066162</v>
      </c>
      <c r="AX44" s="42">
        <v>5.3959444165229797E-2</v>
      </c>
      <c r="AY44" s="42">
        <v>3.0220252275466919</v>
      </c>
      <c r="AZ44" s="42">
        <v>5.269797220826149</v>
      </c>
    </row>
    <row r="45" spans="1:52" x14ac:dyDescent="0.2">
      <c r="A45" s="5">
        <v>389</v>
      </c>
      <c r="B45" s="5" t="s">
        <v>141</v>
      </c>
      <c r="C45" s="12">
        <v>1</v>
      </c>
      <c r="D45" s="5" t="s">
        <v>273</v>
      </c>
      <c r="E45" s="1">
        <v>5.5</v>
      </c>
      <c r="F45" s="2" t="s">
        <v>274</v>
      </c>
      <c r="G45" s="1">
        <v>8</v>
      </c>
      <c r="H45" s="3" t="s">
        <v>294</v>
      </c>
      <c r="I45" s="5">
        <v>1</v>
      </c>
      <c r="J45">
        <v>-0.90956288576126099</v>
      </c>
      <c r="K45">
        <v>0.41556635499000549</v>
      </c>
      <c r="L45">
        <v>0.45218557119369512</v>
      </c>
      <c r="M45">
        <v>7.0778317749500266</v>
      </c>
      <c r="N45" s="4" t="s">
        <v>295</v>
      </c>
      <c r="O45" s="12">
        <v>0</v>
      </c>
      <c r="P45" s="36">
        <v>31</v>
      </c>
      <c r="Q45" s="4" t="s">
        <v>296</v>
      </c>
      <c r="R45" s="5" t="s">
        <v>293</v>
      </c>
      <c r="S45" s="5" t="s">
        <v>187</v>
      </c>
      <c r="T45" s="4" t="s">
        <v>167</v>
      </c>
      <c r="U45" s="40">
        <v>0</v>
      </c>
      <c r="V45" s="28">
        <v>0</v>
      </c>
      <c r="W45" s="1">
        <v>0</v>
      </c>
      <c r="X45" s="1">
        <v>0</v>
      </c>
      <c r="Y45" s="45">
        <v>20367</v>
      </c>
      <c r="Z45" s="50">
        <v>4.5</v>
      </c>
      <c r="AA45" s="30">
        <v>7</v>
      </c>
      <c r="AB45" s="33">
        <v>20367</v>
      </c>
      <c r="AC45" s="32">
        <v>4.5</v>
      </c>
      <c r="AD45" s="41">
        <v>88420</v>
      </c>
      <c r="AE45" s="44">
        <f>AB45/AD45*100</f>
        <v>23.034381361682875</v>
      </c>
      <c r="AF45" s="41">
        <v>22.49</v>
      </c>
      <c r="AG45" s="41">
        <v>32.64</v>
      </c>
      <c r="AH45" s="41">
        <v>55.129999999999995</v>
      </c>
      <c r="AI45" s="41">
        <f>(73345/270953)*100</f>
        <v>27.069270316254112</v>
      </c>
      <c r="AJ45" s="24">
        <v>1</v>
      </c>
      <c r="AK45" s="23">
        <v>1</v>
      </c>
      <c r="AL45" s="22">
        <v>0</v>
      </c>
      <c r="AM45" s="5">
        <v>2414</v>
      </c>
      <c r="AN45" s="5">
        <v>966</v>
      </c>
      <c r="AO45" s="12">
        <v>5</v>
      </c>
      <c r="AP45" s="19">
        <v>580000</v>
      </c>
      <c r="AQ45" s="19">
        <v>468847550</v>
      </c>
      <c r="AR45" s="12">
        <v>1</v>
      </c>
      <c r="AS45" s="13">
        <v>-0.84842550754547119</v>
      </c>
      <c r="AT45" s="13">
        <v>0.40369135141372681</v>
      </c>
      <c r="AU45" s="13">
        <v>0.75787246227264404</v>
      </c>
      <c r="AV45" s="13">
        <v>7.018456757068634</v>
      </c>
      <c r="AW45" s="42">
        <v>-0.95110887289047241</v>
      </c>
      <c r="AX45" s="42">
        <v>0.30885577201843262</v>
      </c>
      <c r="AY45" s="42">
        <v>0.24445563554763791</v>
      </c>
      <c r="AZ45" s="42">
        <v>6.5442788600921631</v>
      </c>
    </row>
    <row r="46" spans="1:52" x14ac:dyDescent="0.2">
      <c r="A46" s="5">
        <v>512</v>
      </c>
      <c r="B46" s="5" t="s">
        <v>141</v>
      </c>
      <c r="C46" s="12">
        <v>1</v>
      </c>
      <c r="D46" s="5" t="s">
        <v>273</v>
      </c>
      <c r="E46" s="1">
        <v>5.5</v>
      </c>
      <c r="F46" s="5" t="s">
        <v>311</v>
      </c>
      <c r="G46" s="1">
        <v>10</v>
      </c>
      <c r="H46" s="1" t="s">
        <v>321</v>
      </c>
      <c r="I46" s="5">
        <v>1</v>
      </c>
      <c r="J46">
        <v>-0.90372711420059204</v>
      </c>
      <c r="K46">
        <v>0.42810890078544622</v>
      </c>
      <c r="L46">
        <v>0.48136442899703979</v>
      </c>
      <c r="M46">
        <v>7.1405445039272308</v>
      </c>
      <c r="N46" s="4" t="s">
        <v>322</v>
      </c>
      <c r="O46" s="12">
        <v>0</v>
      </c>
      <c r="P46" s="36">
        <v>37</v>
      </c>
      <c r="Q46" s="4" t="s">
        <v>174</v>
      </c>
      <c r="R46" s="5" t="s">
        <v>323</v>
      </c>
      <c r="S46" s="5" t="s">
        <v>187</v>
      </c>
      <c r="T46" s="4" t="s">
        <v>167</v>
      </c>
      <c r="U46" s="40">
        <v>0</v>
      </c>
      <c r="V46" s="28">
        <v>0</v>
      </c>
      <c r="W46" s="1">
        <v>0</v>
      </c>
      <c r="X46" s="1">
        <v>0</v>
      </c>
      <c r="Y46" s="45">
        <v>10533</v>
      </c>
      <c r="Z46" s="50">
        <v>2.48</v>
      </c>
      <c r="AA46" s="30">
        <v>7</v>
      </c>
      <c r="AB46" s="33">
        <v>10533</v>
      </c>
      <c r="AC46" s="32">
        <v>2.48</v>
      </c>
      <c r="AD46" s="41">
        <v>44328</v>
      </c>
      <c r="AE46" s="44">
        <f>AB46/AD46*100</f>
        <v>23.761505143475905</v>
      </c>
      <c r="AF46" s="41">
        <v>24.65</v>
      </c>
      <c r="AG46" s="41">
        <v>36.64</v>
      </c>
      <c r="AH46" s="41">
        <v>61.29</v>
      </c>
      <c r="AI46" s="41">
        <f>(69689/294457)*100</f>
        <v>23.666953069548356</v>
      </c>
      <c r="AJ46" s="24">
        <v>1</v>
      </c>
      <c r="AK46" s="23">
        <v>1</v>
      </c>
      <c r="AL46" s="22">
        <v>0</v>
      </c>
      <c r="AM46" s="5">
        <v>2345</v>
      </c>
      <c r="AN46" s="5">
        <v>938</v>
      </c>
      <c r="AO46" s="12">
        <v>5</v>
      </c>
      <c r="AP46" s="19">
        <v>1165000</v>
      </c>
      <c r="AQ46" s="19">
        <v>443603850</v>
      </c>
      <c r="AR46" s="12">
        <v>1</v>
      </c>
      <c r="AS46" s="13">
        <v>-0.85143786668777466</v>
      </c>
      <c r="AT46" s="13">
        <v>0.42720478773117071</v>
      </c>
      <c r="AU46" s="13">
        <v>0.74281066656112671</v>
      </c>
      <c r="AV46" s="13">
        <v>7.1360239386558533</v>
      </c>
      <c r="AW46" s="42">
        <v>-0.94433987140655518</v>
      </c>
      <c r="AX46" s="42">
        <v>0.32897141575813288</v>
      </c>
      <c r="AY46" s="42">
        <v>0.27830064296722412</v>
      </c>
      <c r="AZ46" s="42">
        <v>6.6448570787906647</v>
      </c>
    </row>
    <row r="47" spans="1:52" x14ac:dyDescent="0.2">
      <c r="A47" s="5">
        <v>220</v>
      </c>
      <c r="B47" s="5" t="s">
        <v>141</v>
      </c>
      <c r="C47" s="12">
        <v>1</v>
      </c>
      <c r="D47" s="5" t="s">
        <v>228</v>
      </c>
      <c r="E47" s="1">
        <v>5</v>
      </c>
      <c r="F47" s="2" t="s">
        <v>229</v>
      </c>
      <c r="G47" s="1">
        <v>6</v>
      </c>
      <c r="H47" s="3" t="s">
        <v>239</v>
      </c>
      <c r="I47" s="5">
        <v>1</v>
      </c>
      <c r="J47">
        <v>-0.50967597961425781</v>
      </c>
      <c r="K47">
        <v>-0.63761323690414429</v>
      </c>
      <c r="L47">
        <v>2.4516201019287109</v>
      </c>
      <c r="M47">
        <v>1.811933815479279</v>
      </c>
      <c r="N47" s="4" t="s">
        <v>240</v>
      </c>
      <c r="O47" s="12">
        <v>0</v>
      </c>
      <c r="P47" s="36">
        <v>41</v>
      </c>
      <c r="Q47" s="4" t="s">
        <v>174</v>
      </c>
      <c r="R47" s="5" t="s">
        <v>153</v>
      </c>
      <c r="S47" s="5" t="s">
        <v>155</v>
      </c>
      <c r="T47" s="4" t="s">
        <v>224</v>
      </c>
      <c r="U47" s="40">
        <v>0</v>
      </c>
      <c r="V47" s="28">
        <v>0</v>
      </c>
      <c r="W47" s="1">
        <v>0</v>
      </c>
      <c r="X47" s="1">
        <v>0</v>
      </c>
      <c r="Y47" s="45">
        <v>8209</v>
      </c>
      <c r="Z47" s="50">
        <v>2.5</v>
      </c>
      <c r="AA47" s="30">
        <v>8</v>
      </c>
      <c r="AB47" s="33">
        <v>8209</v>
      </c>
      <c r="AC47" s="32">
        <v>2.5</v>
      </c>
      <c r="AD47" s="41">
        <v>48127</v>
      </c>
      <c r="AE47" s="44">
        <f>AB47/AD47*100</f>
        <v>17.056953477258087</v>
      </c>
      <c r="AF47" s="41">
        <v>25.59</v>
      </c>
      <c r="AG47" s="41">
        <v>26.35</v>
      </c>
      <c r="AH47" s="41">
        <v>51.94</v>
      </c>
      <c r="AI47" s="41">
        <f>(36714/163202)*100</f>
        <v>22.496047842550947</v>
      </c>
      <c r="AJ47" s="24">
        <v>1</v>
      </c>
      <c r="AK47" s="23">
        <v>1</v>
      </c>
      <c r="AL47" s="22">
        <v>0</v>
      </c>
      <c r="AM47" s="5">
        <v>1822</v>
      </c>
      <c r="AN47" s="5">
        <v>729</v>
      </c>
      <c r="AO47" s="12">
        <v>5</v>
      </c>
      <c r="AP47" s="19">
        <v>10010000</v>
      </c>
      <c r="AQ47" s="19">
        <v>355036873</v>
      </c>
      <c r="AR47" s="12">
        <v>0</v>
      </c>
      <c r="AS47" s="13">
        <v>-0.39667651057243353</v>
      </c>
      <c r="AT47" s="13">
        <v>-0.84037792682647705</v>
      </c>
      <c r="AU47" s="13">
        <v>3.0166174471378331</v>
      </c>
      <c r="AV47" s="13">
        <v>0.79811036586761475</v>
      </c>
      <c r="AW47" s="42">
        <v>-0.51678049564361572</v>
      </c>
      <c r="AX47" s="42">
        <v>-0.23260326683521271</v>
      </c>
      <c r="AY47" s="42">
        <v>2.4160975217819209</v>
      </c>
      <c r="AZ47" s="42">
        <v>3.836983665823936</v>
      </c>
    </row>
    <row r="48" spans="1:52" x14ac:dyDescent="0.2">
      <c r="A48" s="5">
        <v>868</v>
      </c>
      <c r="B48" s="5" t="s">
        <v>141</v>
      </c>
      <c r="C48" s="12">
        <v>1</v>
      </c>
      <c r="D48" s="5" t="s">
        <v>409</v>
      </c>
      <c r="E48" s="1">
        <v>7</v>
      </c>
      <c r="F48" s="2" t="s">
        <v>428</v>
      </c>
      <c r="G48" s="1">
        <v>18</v>
      </c>
      <c r="H48" s="3" t="s">
        <v>429</v>
      </c>
      <c r="I48" s="5">
        <v>1</v>
      </c>
      <c r="J48">
        <v>0.42347624897956848</v>
      </c>
      <c r="K48">
        <v>-1.4497673138976101E-2</v>
      </c>
      <c r="L48">
        <v>7.1173812448978424</v>
      </c>
      <c r="M48">
        <v>4.9275116343051204</v>
      </c>
      <c r="N48" s="4" t="s">
        <v>430</v>
      </c>
      <c r="O48" s="12">
        <v>1</v>
      </c>
      <c r="P48" s="36">
        <v>34</v>
      </c>
      <c r="Q48" s="4" t="s">
        <v>204</v>
      </c>
      <c r="R48" s="5" t="s">
        <v>147</v>
      </c>
      <c r="S48" s="5" t="s">
        <v>149</v>
      </c>
      <c r="T48" s="4" t="s">
        <v>171</v>
      </c>
      <c r="U48" s="40">
        <v>1</v>
      </c>
      <c r="V48" s="28">
        <v>0</v>
      </c>
      <c r="W48" s="1">
        <v>0</v>
      </c>
      <c r="X48" s="1">
        <v>0</v>
      </c>
      <c r="Y48" s="45">
        <v>11888</v>
      </c>
      <c r="Z48" s="50">
        <v>10.67</v>
      </c>
      <c r="AA48" s="30">
        <v>4</v>
      </c>
      <c r="AB48" s="31">
        <v>11888</v>
      </c>
      <c r="AC48" s="32">
        <v>10.67</v>
      </c>
      <c r="AD48" s="41">
        <v>34208</v>
      </c>
      <c r="AE48" s="44">
        <f>AB48/AD48*100</f>
        <v>34.752104770813844</v>
      </c>
      <c r="AF48" s="41">
        <v>37.54</v>
      </c>
      <c r="AG48" s="41">
        <v>17.37</v>
      </c>
      <c r="AH48" s="41">
        <v>54.91</v>
      </c>
      <c r="AI48" s="41">
        <f>(6139/42685)*100</f>
        <v>14.382101440787162</v>
      </c>
      <c r="AJ48" s="24">
        <v>1</v>
      </c>
      <c r="AK48" s="22">
        <v>1</v>
      </c>
      <c r="AL48" s="22">
        <v>0</v>
      </c>
      <c r="AM48" s="5">
        <v>680</v>
      </c>
      <c r="AN48" s="5">
        <v>300</v>
      </c>
      <c r="AO48" s="12">
        <v>6</v>
      </c>
      <c r="AP48" s="19">
        <v>11500000</v>
      </c>
      <c r="AQ48" s="19">
        <v>149696465</v>
      </c>
      <c r="AR48" s="12">
        <v>0</v>
      </c>
      <c r="AS48" s="13">
        <v>0.48100599646568298</v>
      </c>
      <c r="AT48" s="13">
        <v>6.253371387720108E-2</v>
      </c>
      <c r="AU48" s="13">
        <v>7.4050299823284149</v>
      </c>
      <c r="AV48" s="13">
        <v>5.3126685693860054</v>
      </c>
      <c r="AW48" s="42">
        <v>0.41185653209686279</v>
      </c>
      <c r="AX48" s="42">
        <v>0.83265084028244019</v>
      </c>
      <c r="AY48" s="42">
        <v>7.059282660484314</v>
      </c>
      <c r="AZ48" s="42">
        <v>9.1632542014122009</v>
      </c>
    </row>
    <row r="49" spans="1:52" x14ac:dyDescent="0.2">
      <c r="A49" s="5">
        <v>640</v>
      </c>
      <c r="B49" s="5" t="s">
        <v>141</v>
      </c>
      <c r="C49" s="12">
        <v>1</v>
      </c>
      <c r="D49" s="5" t="s">
        <v>273</v>
      </c>
      <c r="E49" s="1">
        <v>5.5</v>
      </c>
      <c r="F49" s="2" t="s">
        <v>340</v>
      </c>
      <c r="G49" s="1">
        <v>12</v>
      </c>
      <c r="H49" s="3" t="s">
        <v>356</v>
      </c>
      <c r="I49" s="5">
        <v>1</v>
      </c>
      <c r="J49">
        <v>-0.58742356300354004</v>
      </c>
      <c r="K49">
        <v>-9.7616061568260193E-2</v>
      </c>
      <c r="L49">
        <v>2.0628821849822998</v>
      </c>
      <c r="M49">
        <v>4.511919692158699</v>
      </c>
      <c r="N49" s="4" t="s">
        <v>357</v>
      </c>
      <c r="O49" s="12">
        <v>0</v>
      </c>
      <c r="P49" s="36">
        <v>25</v>
      </c>
      <c r="Q49" s="4" t="s">
        <v>284</v>
      </c>
      <c r="R49" s="5" t="s">
        <v>355</v>
      </c>
      <c r="S49" s="5" t="s">
        <v>793</v>
      </c>
      <c r="T49" s="4" t="s">
        <v>167</v>
      </c>
      <c r="U49" s="40">
        <v>0</v>
      </c>
      <c r="V49" s="28">
        <v>0</v>
      </c>
      <c r="W49" s="1">
        <v>0</v>
      </c>
      <c r="X49" s="1">
        <v>1</v>
      </c>
      <c r="Y49" s="45">
        <v>2702</v>
      </c>
      <c r="Z49" s="50">
        <v>0.73</v>
      </c>
      <c r="AA49" s="30">
        <v>6</v>
      </c>
      <c r="AB49" s="33">
        <v>2702</v>
      </c>
      <c r="AC49" s="32">
        <v>0.73</v>
      </c>
      <c r="AD49" s="41">
        <v>73819</v>
      </c>
      <c r="AE49" s="44">
        <f>AB49/AD49*100</f>
        <v>3.6603042577114295</v>
      </c>
      <c r="AF49" s="41">
        <v>19.2</v>
      </c>
      <c r="AG49" s="41">
        <v>35.17</v>
      </c>
      <c r="AH49" s="41">
        <v>54.370000000000005</v>
      </c>
      <c r="AI49" s="41">
        <f>(63331/218467)*100</f>
        <v>28.988817533082802</v>
      </c>
      <c r="AJ49" s="24">
        <v>0</v>
      </c>
      <c r="AK49" s="23">
        <v>1</v>
      </c>
      <c r="AL49" s="22">
        <v>1</v>
      </c>
      <c r="AM49" s="5">
        <v>1938</v>
      </c>
      <c r="AN49" s="5">
        <v>775</v>
      </c>
      <c r="AO49" s="12">
        <v>6</v>
      </c>
      <c r="AP49" s="19">
        <v>714533</v>
      </c>
      <c r="AQ49" s="19">
        <v>398324523</v>
      </c>
      <c r="AR49" s="12">
        <v>0</v>
      </c>
      <c r="AS49" s="13">
        <v>-0.53959232568740845</v>
      </c>
      <c r="AT49" s="13">
        <v>-0.2369223088026047</v>
      </c>
      <c r="AU49" s="13">
        <v>2.3020383715629582</v>
      </c>
      <c r="AV49" s="13">
        <v>3.8153884559869771</v>
      </c>
      <c r="AW49" s="42">
        <v>-0.57098871469497681</v>
      </c>
      <c r="AX49" s="42">
        <v>0.26133245229721069</v>
      </c>
      <c r="AY49" s="42">
        <v>2.145056426525116</v>
      </c>
      <c r="AZ49" s="42">
        <v>6.3066622614860526</v>
      </c>
    </row>
    <row r="50" spans="1:52" x14ac:dyDescent="0.2">
      <c r="A50" s="5">
        <v>949</v>
      </c>
      <c r="B50" s="5" t="s">
        <v>141</v>
      </c>
      <c r="C50" s="12">
        <v>1</v>
      </c>
      <c r="D50" s="5" t="s">
        <v>454</v>
      </c>
      <c r="E50" s="1">
        <v>8</v>
      </c>
      <c r="F50" s="2" t="s">
        <v>455</v>
      </c>
      <c r="G50" s="1">
        <v>20</v>
      </c>
      <c r="H50" s="3" t="s">
        <v>334</v>
      </c>
      <c r="I50" s="5">
        <v>1</v>
      </c>
      <c r="J50">
        <v>0.26691433787345892</v>
      </c>
      <c r="K50">
        <v>9.6540823578834534E-2</v>
      </c>
      <c r="L50">
        <v>6.3345716893672943</v>
      </c>
      <c r="M50">
        <v>5.4827041178941727</v>
      </c>
      <c r="N50" s="4" t="s">
        <v>460</v>
      </c>
      <c r="O50" s="12">
        <v>0</v>
      </c>
      <c r="P50" s="36">
        <v>50</v>
      </c>
      <c r="Q50" s="4" t="s">
        <v>461</v>
      </c>
      <c r="R50" s="5" t="s">
        <v>147</v>
      </c>
      <c r="S50" s="5" t="s">
        <v>149</v>
      </c>
      <c r="T50" s="4" t="s">
        <v>171</v>
      </c>
      <c r="U50" s="40">
        <v>1</v>
      </c>
      <c r="V50" s="28">
        <v>0</v>
      </c>
      <c r="W50" s="1">
        <v>0</v>
      </c>
      <c r="X50" s="1">
        <v>0</v>
      </c>
      <c r="Y50" s="45">
        <v>9281</v>
      </c>
      <c r="Z50" s="50">
        <v>3.04</v>
      </c>
      <c r="AA50" s="30">
        <v>7</v>
      </c>
      <c r="AB50" s="31">
        <v>9281</v>
      </c>
      <c r="AC50" s="32">
        <v>3.04</v>
      </c>
      <c r="AD50" s="41">
        <v>57773</v>
      </c>
      <c r="AE50" s="44">
        <f>AB50/AD50*100</f>
        <v>16.06459764942101</v>
      </c>
      <c r="AF50" s="41">
        <v>29.1</v>
      </c>
      <c r="AG50" s="41">
        <v>21.93</v>
      </c>
      <c r="AH50" s="41">
        <v>51.03</v>
      </c>
      <c r="AI50" s="41">
        <f>(28315/156537)*100</f>
        <v>18.088375272299839</v>
      </c>
      <c r="AJ50" s="24">
        <v>1</v>
      </c>
      <c r="AK50" s="22">
        <v>1</v>
      </c>
      <c r="AL50" s="22">
        <v>0</v>
      </c>
      <c r="AM50" s="5">
        <v>1888</v>
      </c>
      <c r="AN50" s="5">
        <v>755</v>
      </c>
      <c r="AO50" s="12">
        <v>6</v>
      </c>
      <c r="AP50" s="19">
        <v>10700050</v>
      </c>
      <c r="AQ50" s="19">
        <v>358593039</v>
      </c>
      <c r="AR50" s="12">
        <v>0</v>
      </c>
      <c r="AS50" s="13">
        <v>0.25096869468688959</v>
      </c>
      <c r="AT50" s="13">
        <v>-5.1329538226127618E-2</v>
      </c>
      <c r="AU50" s="13">
        <v>6.2548434734344482</v>
      </c>
      <c r="AV50" s="13">
        <v>4.7433523088693619</v>
      </c>
      <c r="AW50" s="42">
        <v>0.28089305758476257</v>
      </c>
      <c r="AX50" s="42">
        <v>0.959739089012146</v>
      </c>
      <c r="AY50" s="42">
        <v>6.4044652879238129</v>
      </c>
      <c r="AZ50" s="42">
        <v>9.79869544506073</v>
      </c>
    </row>
    <row r="51" spans="1:52" x14ac:dyDescent="0.2">
      <c r="A51" s="5">
        <v>1373</v>
      </c>
      <c r="B51" s="5" t="s">
        <v>549</v>
      </c>
      <c r="C51" s="12">
        <v>0</v>
      </c>
      <c r="D51" s="22" t="s">
        <v>539</v>
      </c>
      <c r="E51" s="5">
        <v>12</v>
      </c>
      <c r="F51" s="5"/>
      <c r="G51" s="1"/>
      <c r="H51" s="1">
        <v>114</v>
      </c>
      <c r="I51" s="5">
        <v>1</v>
      </c>
      <c r="J51">
        <v>-0.83521974086761475</v>
      </c>
      <c r="K51">
        <v>0.39264553785324102</v>
      </c>
      <c r="L51">
        <v>0.82390129566192627</v>
      </c>
      <c r="M51">
        <v>6.9632276892662048</v>
      </c>
      <c r="N51" s="22" t="s">
        <v>568</v>
      </c>
      <c r="O51" s="12">
        <v>1</v>
      </c>
      <c r="P51" s="30">
        <v>51</v>
      </c>
      <c r="Q51" s="29" t="s">
        <v>569</v>
      </c>
      <c r="R51" s="5"/>
      <c r="S51" s="22" t="s">
        <v>794</v>
      </c>
      <c r="T51" s="5"/>
      <c r="U51" s="40">
        <v>0</v>
      </c>
      <c r="V51" s="28">
        <v>0</v>
      </c>
      <c r="W51" s="1">
        <v>0</v>
      </c>
      <c r="X51" s="5">
        <v>0</v>
      </c>
      <c r="Y51" s="45">
        <v>95</v>
      </c>
      <c r="Z51" s="50">
        <v>38.15</v>
      </c>
      <c r="AA51" s="22">
        <v>1</v>
      </c>
      <c r="AB51" s="31">
        <v>95</v>
      </c>
      <c r="AC51" s="32">
        <v>38.15</v>
      </c>
      <c r="AD51" s="41">
        <v>248</v>
      </c>
      <c r="AE51" s="44">
        <f>AB51/AD51*100</f>
        <v>38.306451612903224</v>
      </c>
      <c r="AF51" s="41">
        <v>27.93</v>
      </c>
      <c r="AG51" s="41">
        <v>30.6</v>
      </c>
      <c r="AH51" s="41">
        <v>58.53</v>
      </c>
      <c r="AI51" s="41">
        <f>(4318/28022)*100</f>
        <v>15.40932124759118</v>
      </c>
      <c r="AJ51" s="24">
        <v>1</v>
      </c>
      <c r="AK51" s="22">
        <v>1</v>
      </c>
      <c r="AL51" s="22">
        <v>0</v>
      </c>
      <c r="AM51" s="5"/>
      <c r="AN51" s="5"/>
      <c r="AO51" s="12">
        <v>7</v>
      </c>
      <c r="AP51" s="19">
        <v>1151000</v>
      </c>
      <c r="AQ51" s="19">
        <v>20315394</v>
      </c>
      <c r="AR51" s="12">
        <v>0</v>
      </c>
      <c r="AS51" s="13">
        <v>-0.79311114549636841</v>
      </c>
      <c r="AT51" s="13">
        <v>0.52825528383255005</v>
      </c>
      <c r="AU51" s="13">
        <v>1.034444272518158</v>
      </c>
      <c r="AV51" s="13">
        <v>7.6412764191627502</v>
      </c>
      <c r="AW51" s="42">
        <v>-0.83550387620925903</v>
      </c>
      <c r="AX51" s="42">
        <v>0.29660040140151978</v>
      </c>
      <c r="AY51" s="42">
        <v>0.82248061895370483</v>
      </c>
      <c r="AZ51" s="42">
        <v>6.4830020070075989</v>
      </c>
    </row>
    <row r="52" spans="1:52" x14ac:dyDescent="0.2">
      <c r="A52" s="5">
        <v>39</v>
      </c>
      <c r="B52" s="5" t="s">
        <v>141</v>
      </c>
      <c r="C52" s="12">
        <v>1</v>
      </c>
      <c r="D52" s="5" t="s">
        <v>161</v>
      </c>
      <c r="E52" s="1">
        <v>1</v>
      </c>
      <c r="F52" s="2" t="s">
        <v>162</v>
      </c>
      <c r="G52" s="1">
        <v>2</v>
      </c>
      <c r="H52" s="3" t="s">
        <v>163</v>
      </c>
      <c r="I52" s="5">
        <v>1</v>
      </c>
      <c r="J52">
        <v>-0.83996951580047607</v>
      </c>
      <c r="K52">
        <v>-6.9995418190956116E-2</v>
      </c>
      <c r="L52">
        <v>0.80015242099761963</v>
      </c>
      <c r="M52">
        <v>4.6500229090452194</v>
      </c>
      <c r="N52" s="4" t="s">
        <v>164</v>
      </c>
      <c r="O52" s="12">
        <v>1</v>
      </c>
      <c r="P52" s="36">
        <v>60</v>
      </c>
      <c r="Q52" s="4" t="s">
        <v>165</v>
      </c>
      <c r="R52" s="5" t="s">
        <v>166</v>
      </c>
      <c r="S52" s="5" t="s">
        <v>793</v>
      </c>
      <c r="T52" s="4" t="s">
        <v>167</v>
      </c>
      <c r="U52" s="40">
        <v>0</v>
      </c>
      <c r="V52" s="28">
        <v>0</v>
      </c>
      <c r="W52" s="1">
        <v>0</v>
      </c>
      <c r="X52" s="1">
        <v>1</v>
      </c>
      <c r="Y52" s="45">
        <v>3758</v>
      </c>
      <c r="Z52" s="50">
        <v>4.78</v>
      </c>
      <c r="AA52" s="30">
        <v>3</v>
      </c>
      <c r="AB52" s="33">
        <v>3758</v>
      </c>
      <c r="AC52" s="32">
        <v>4.78</v>
      </c>
      <c r="AD52" s="41">
        <v>11099</v>
      </c>
      <c r="AE52" s="44">
        <f>AB52/AD52*100</f>
        <v>33.858906207766466</v>
      </c>
      <c r="AF52" s="41">
        <v>30.48</v>
      </c>
      <c r="AG52" s="41">
        <v>18.3</v>
      </c>
      <c r="AH52" s="41">
        <v>48.78</v>
      </c>
      <c r="AI52" s="41">
        <f>(8856/37972)*100</f>
        <v>23.322448119667122</v>
      </c>
      <c r="AJ52" s="24">
        <v>1</v>
      </c>
      <c r="AK52" s="23">
        <v>1</v>
      </c>
      <c r="AL52" s="22">
        <v>0</v>
      </c>
      <c r="AM52" s="5">
        <v>500</v>
      </c>
      <c r="AN52" s="5">
        <v>300</v>
      </c>
      <c r="AO52" s="12">
        <v>7</v>
      </c>
      <c r="AP52" s="19">
        <v>5825000</v>
      </c>
      <c r="AQ52" s="19">
        <v>129511839</v>
      </c>
      <c r="AR52" s="12">
        <v>0</v>
      </c>
      <c r="AS52" s="13">
        <v>-0.82011651992797852</v>
      </c>
      <c r="AT52" s="13">
        <v>9.0201795101165771E-2</v>
      </c>
      <c r="AU52" s="13">
        <v>0.89941740036010742</v>
      </c>
      <c r="AV52" s="13">
        <v>5.4510089755058289</v>
      </c>
      <c r="AW52" s="42">
        <v>-0.8193773627281189</v>
      </c>
      <c r="AX52" s="42">
        <v>-0.22659799456596369</v>
      </c>
      <c r="AY52" s="42">
        <v>0.90311318635940552</v>
      </c>
      <c r="AZ52" s="42">
        <v>3.8670100271701808</v>
      </c>
    </row>
    <row r="53" spans="1:52" x14ac:dyDescent="0.2">
      <c r="A53" s="5">
        <v>185</v>
      </c>
      <c r="B53" s="5" t="s">
        <v>141</v>
      </c>
      <c r="C53" s="12">
        <v>1</v>
      </c>
      <c r="D53" s="5" t="s">
        <v>209</v>
      </c>
      <c r="E53" s="1">
        <v>4</v>
      </c>
      <c r="F53" s="2" t="s">
        <v>210</v>
      </c>
      <c r="G53" s="1">
        <v>5</v>
      </c>
      <c r="H53" s="3" t="s">
        <v>221</v>
      </c>
      <c r="I53" s="5">
        <v>1</v>
      </c>
      <c r="J53">
        <v>-0.48528021574020391</v>
      </c>
      <c r="K53">
        <v>-0.61134761571884155</v>
      </c>
      <c r="L53">
        <v>2.5735989212989812</v>
      </c>
      <c r="M53">
        <v>1.943261921405792</v>
      </c>
      <c r="N53" s="4" t="s">
        <v>222</v>
      </c>
      <c r="O53" s="12">
        <v>0</v>
      </c>
      <c r="P53" s="36">
        <v>75</v>
      </c>
      <c r="Q53" s="4" t="s">
        <v>223</v>
      </c>
      <c r="R53" s="5" t="s">
        <v>153</v>
      </c>
      <c r="S53" s="5" t="s">
        <v>155</v>
      </c>
      <c r="T53" s="4" t="s">
        <v>224</v>
      </c>
      <c r="U53" s="40">
        <v>0</v>
      </c>
      <c r="V53" s="28">
        <v>0</v>
      </c>
      <c r="W53" s="1">
        <v>0</v>
      </c>
      <c r="X53" s="1">
        <v>0</v>
      </c>
      <c r="Y53" s="45">
        <v>12514</v>
      </c>
      <c r="Z53" s="50">
        <v>5.55</v>
      </c>
      <c r="AA53" s="30">
        <v>6</v>
      </c>
      <c r="AB53" s="33">
        <v>12514</v>
      </c>
      <c r="AC53" s="32">
        <v>5.55</v>
      </c>
      <c r="AD53" s="41">
        <v>36743</v>
      </c>
      <c r="AE53" s="44">
        <f>AB53/AD53*100</f>
        <v>34.05818795416814</v>
      </c>
      <c r="AF53" s="41">
        <v>21.63</v>
      </c>
      <c r="AG53" s="41">
        <v>25.88</v>
      </c>
      <c r="AH53" s="41">
        <v>47.51</v>
      </c>
      <c r="AI53" s="41">
        <f>(24722/99724)*100</f>
        <v>24.790421563515302</v>
      </c>
      <c r="AJ53" s="24">
        <v>1</v>
      </c>
      <c r="AK53" s="23">
        <v>1</v>
      </c>
      <c r="AL53" s="22">
        <v>0</v>
      </c>
      <c r="AM53" s="5">
        <v>1285</v>
      </c>
      <c r="AN53" s="5">
        <v>504</v>
      </c>
      <c r="AO53" s="12">
        <v>7</v>
      </c>
      <c r="AP53" s="19">
        <v>6077000</v>
      </c>
      <c r="AQ53" s="19">
        <v>279095192</v>
      </c>
      <c r="AR53" s="12">
        <v>0</v>
      </c>
      <c r="AS53" s="13">
        <v>-0.28583049774169922</v>
      </c>
      <c r="AT53" s="13">
        <v>-0.95828020572662354</v>
      </c>
      <c r="AU53" s="13">
        <v>3.5708475112915039</v>
      </c>
      <c r="AV53" s="13">
        <v>0.2085989713668823</v>
      </c>
      <c r="AW53" s="42">
        <v>-0.49487024545669561</v>
      </c>
      <c r="AX53" s="42">
        <v>-0.28138425946235662</v>
      </c>
      <c r="AY53" s="42">
        <v>2.5256487727165222</v>
      </c>
      <c r="AZ53" s="42">
        <v>3.5930787026882172</v>
      </c>
    </row>
    <row r="54" spans="1:52" x14ac:dyDescent="0.2">
      <c r="A54" s="5">
        <v>981</v>
      </c>
      <c r="B54" s="5" t="s">
        <v>141</v>
      </c>
      <c r="C54" s="12">
        <v>1</v>
      </c>
      <c r="D54" s="5" t="s">
        <v>454</v>
      </c>
      <c r="E54" s="1">
        <v>8</v>
      </c>
      <c r="F54" s="2" t="s">
        <v>455</v>
      </c>
      <c r="G54" s="1">
        <v>20</v>
      </c>
      <c r="H54" s="3" t="s">
        <v>469</v>
      </c>
      <c r="I54" s="5">
        <v>1</v>
      </c>
      <c r="J54">
        <v>-0.82731384038925171</v>
      </c>
      <c r="K54">
        <v>-3.6371061578392978E-3</v>
      </c>
      <c r="L54">
        <v>0.86343079805374146</v>
      </c>
      <c r="M54">
        <v>4.9818144692108044</v>
      </c>
      <c r="N54" s="4" t="s">
        <v>470</v>
      </c>
      <c r="O54" s="12">
        <v>0</v>
      </c>
      <c r="P54" s="36">
        <v>30</v>
      </c>
      <c r="Q54" s="4" t="s">
        <v>223</v>
      </c>
      <c r="R54" s="5" t="s">
        <v>471</v>
      </c>
      <c r="S54" s="5" t="s">
        <v>793</v>
      </c>
      <c r="T54" s="4" t="s">
        <v>167</v>
      </c>
      <c r="U54" s="40">
        <v>0</v>
      </c>
      <c r="V54" s="28">
        <v>0</v>
      </c>
      <c r="W54" s="1">
        <v>0</v>
      </c>
      <c r="X54" s="1">
        <v>0</v>
      </c>
      <c r="Y54" s="45">
        <v>9597</v>
      </c>
      <c r="Z54" s="50">
        <v>3.14</v>
      </c>
      <c r="AA54" s="30">
        <v>7</v>
      </c>
      <c r="AB54" s="31">
        <v>9597</v>
      </c>
      <c r="AC54" s="32">
        <v>3.14</v>
      </c>
      <c r="AD54" s="41">
        <v>35763</v>
      </c>
      <c r="AE54" s="44">
        <f>AB54/AD54*100</f>
        <v>26.834997064004696</v>
      </c>
      <c r="AF54" s="41">
        <v>29.1</v>
      </c>
      <c r="AG54" s="41">
        <v>21.93</v>
      </c>
      <c r="AH54" s="41">
        <v>51.03</v>
      </c>
      <c r="AI54" s="41">
        <f>(28315/156537)*100</f>
        <v>18.088375272299839</v>
      </c>
      <c r="AJ54" s="24">
        <v>1</v>
      </c>
      <c r="AK54" s="22">
        <v>1</v>
      </c>
      <c r="AL54" s="22">
        <v>0</v>
      </c>
      <c r="AM54" s="5">
        <v>1888</v>
      </c>
      <c r="AN54" s="5">
        <v>755</v>
      </c>
      <c r="AO54" s="12">
        <v>7</v>
      </c>
      <c r="AP54" s="19">
        <v>500000</v>
      </c>
      <c r="AQ54" s="19">
        <v>358593039</v>
      </c>
      <c r="AR54" s="12">
        <v>1</v>
      </c>
      <c r="AS54" s="13">
        <v>-0.80076831579208374</v>
      </c>
      <c r="AT54" s="13">
        <v>2.8290212154388431E-2</v>
      </c>
      <c r="AU54" s="13">
        <v>0.9961584210395813</v>
      </c>
      <c r="AV54" s="13">
        <v>5.1414510607719421</v>
      </c>
      <c r="AW54" s="42">
        <v>-0.81034970283508301</v>
      </c>
      <c r="AX54" s="42">
        <v>-0.16233693063259119</v>
      </c>
      <c r="AY54" s="42">
        <v>0.94825148582458496</v>
      </c>
      <c r="AZ54" s="42">
        <v>4.1883153468370438</v>
      </c>
    </row>
    <row r="55" spans="1:52" x14ac:dyDescent="0.2">
      <c r="A55" s="5">
        <v>853</v>
      </c>
      <c r="B55" s="5" t="s">
        <v>141</v>
      </c>
      <c r="C55" s="12">
        <v>1</v>
      </c>
      <c r="D55" s="5" t="s">
        <v>409</v>
      </c>
      <c r="E55" s="1">
        <v>7</v>
      </c>
      <c r="F55" s="2" t="s">
        <v>410</v>
      </c>
      <c r="G55" s="1">
        <v>17</v>
      </c>
      <c r="H55" s="3" t="s">
        <v>422</v>
      </c>
      <c r="I55" s="5">
        <v>1</v>
      </c>
      <c r="J55">
        <v>-0.68998187780380249</v>
      </c>
      <c r="K55">
        <v>0.22446203231811521</v>
      </c>
      <c r="L55">
        <v>1.550090610980988</v>
      </c>
      <c r="M55">
        <v>6.1223101615905762</v>
      </c>
      <c r="N55" s="4" t="s">
        <v>423</v>
      </c>
      <c r="O55" s="12">
        <v>0</v>
      </c>
      <c r="P55" s="36">
        <v>74</v>
      </c>
      <c r="Q55" s="4" t="s">
        <v>174</v>
      </c>
      <c r="R55" s="5" t="s">
        <v>159</v>
      </c>
      <c r="S55" s="5" t="s">
        <v>795</v>
      </c>
      <c r="T55" s="4" t="s">
        <v>424</v>
      </c>
      <c r="U55" s="40">
        <v>0</v>
      </c>
      <c r="V55" s="28">
        <v>0</v>
      </c>
      <c r="W55" s="1">
        <v>0</v>
      </c>
      <c r="X55" s="1">
        <v>1</v>
      </c>
      <c r="Y55" s="45">
        <v>23468</v>
      </c>
      <c r="Z55" s="50">
        <v>10.3</v>
      </c>
      <c r="AA55" s="30">
        <v>7</v>
      </c>
      <c r="AB55" s="31">
        <v>23468</v>
      </c>
      <c r="AC55" s="32">
        <v>10.3</v>
      </c>
      <c r="AD55" s="41">
        <v>46974</v>
      </c>
      <c r="AE55" s="44">
        <f>AB55/AD55*100</f>
        <v>49.959552092646994</v>
      </c>
      <c r="AF55" s="41">
        <v>28.63</v>
      </c>
      <c r="AG55" s="41">
        <v>20.6</v>
      </c>
      <c r="AH55" s="41">
        <v>49.230000000000004</v>
      </c>
      <c r="AI55" s="41">
        <f>(17687/100433)*100</f>
        <v>17.610745472105783</v>
      </c>
      <c r="AJ55" s="24">
        <v>1</v>
      </c>
      <c r="AK55" s="22">
        <v>1</v>
      </c>
      <c r="AL55" s="22">
        <v>0</v>
      </c>
      <c r="AM55" s="5">
        <v>1369</v>
      </c>
      <c r="AN55" s="5">
        <v>548</v>
      </c>
      <c r="AO55" s="12">
        <v>7</v>
      </c>
      <c r="AP55" s="19">
        <v>970000</v>
      </c>
      <c r="AQ55" s="19">
        <v>265633177</v>
      </c>
      <c r="AR55" s="12">
        <v>0</v>
      </c>
      <c r="AS55" s="13">
        <v>-0.66192388534545898</v>
      </c>
      <c r="AT55" s="13">
        <v>0.109199121594429</v>
      </c>
      <c r="AU55" s="13">
        <v>1.6903805732727051</v>
      </c>
      <c r="AV55" s="13">
        <v>5.5459956079721451</v>
      </c>
      <c r="AW55" s="42">
        <v>-0.6683008074760437</v>
      </c>
      <c r="AX55" s="42">
        <v>0.64454448223114014</v>
      </c>
      <c r="AY55" s="42">
        <v>1.6584959626197811</v>
      </c>
      <c r="AZ55" s="42">
        <v>8.2227224111557007</v>
      </c>
    </row>
    <row r="56" spans="1:52" x14ac:dyDescent="0.2">
      <c r="A56" s="5">
        <v>230</v>
      </c>
      <c r="B56" s="5" t="s">
        <v>141</v>
      </c>
      <c r="C56" s="12">
        <v>1</v>
      </c>
      <c r="D56" s="5" t="s">
        <v>228</v>
      </c>
      <c r="E56" s="1">
        <v>5</v>
      </c>
      <c r="F56" s="2" t="s">
        <v>229</v>
      </c>
      <c r="G56" s="1">
        <v>6</v>
      </c>
      <c r="H56" s="3" t="s">
        <v>241</v>
      </c>
      <c r="I56" s="5">
        <v>1</v>
      </c>
      <c r="J56">
        <v>-0.8153499960899353</v>
      </c>
      <c r="K56">
        <v>-0.13231842219829559</v>
      </c>
      <c r="L56">
        <v>0.92325001955032349</v>
      </c>
      <c r="M56">
        <v>4.338407889008522</v>
      </c>
      <c r="N56" s="4" t="s">
        <v>242</v>
      </c>
      <c r="O56" s="12">
        <v>1</v>
      </c>
      <c r="P56" s="36">
        <v>31</v>
      </c>
      <c r="Q56" s="4" t="s">
        <v>158</v>
      </c>
      <c r="R56" s="5" t="s">
        <v>243</v>
      </c>
      <c r="S56" s="5" t="s">
        <v>793</v>
      </c>
      <c r="T56" s="4" t="s">
        <v>167</v>
      </c>
      <c r="U56" s="40">
        <v>0</v>
      </c>
      <c r="V56" s="28">
        <v>0</v>
      </c>
      <c r="W56" s="1">
        <v>0</v>
      </c>
      <c r="X56" s="1">
        <v>0</v>
      </c>
      <c r="Y56" s="45">
        <v>8689</v>
      </c>
      <c r="Z56" s="50">
        <v>2.65</v>
      </c>
      <c r="AA56" s="30">
        <v>8</v>
      </c>
      <c r="AB56" s="33">
        <v>8689</v>
      </c>
      <c r="AC56" s="32">
        <v>2.65</v>
      </c>
      <c r="AD56" s="41">
        <v>41896</v>
      </c>
      <c r="AE56" s="44">
        <f>AB56/AD56*100</f>
        <v>20.739450066832156</v>
      </c>
      <c r="AF56" s="41">
        <v>25.59</v>
      </c>
      <c r="AG56" s="41">
        <v>26.35</v>
      </c>
      <c r="AH56" s="41">
        <v>51.94</v>
      </c>
      <c r="AI56" s="41">
        <f>(36714/163202)*100</f>
        <v>22.496047842550947</v>
      </c>
      <c r="AJ56" s="24">
        <v>1</v>
      </c>
      <c r="AK56" s="23">
        <v>1</v>
      </c>
      <c r="AL56" s="22">
        <v>0</v>
      </c>
      <c r="AM56" s="5">
        <v>1822</v>
      </c>
      <c r="AN56" s="5">
        <v>729</v>
      </c>
      <c r="AO56" s="12">
        <v>7</v>
      </c>
      <c r="AP56" s="19">
        <v>1338000</v>
      </c>
      <c r="AQ56" s="19">
        <v>355036873</v>
      </c>
      <c r="AR56" s="12">
        <v>1</v>
      </c>
      <c r="AS56" s="13">
        <v>-0.80920451879501343</v>
      </c>
      <c r="AT56" s="13">
        <v>7.7862120233476162E-3</v>
      </c>
      <c r="AU56" s="13">
        <v>0.95397740602493286</v>
      </c>
      <c r="AV56" s="13">
        <v>5.0389310601167381</v>
      </c>
      <c r="AW56" s="42">
        <v>-0.78533494472503662</v>
      </c>
      <c r="AX56" s="42">
        <v>-0.30298754572868353</v>
      </c>
      <c r="AY56" s="42">
        <v>1.0733252763748169</v>
      </c>
      <c r="AZ56" s="42">
        <v>3.4850622713565831</v>
      </c>
    </row>
    <row r="57" spans="1:52" x14ac:dyDescent="0.2">
      <c r="A57" s="5">
        <v>17</v>
      </c>
      <c r="B57" s="5" t="s">
        <v>141</v>
      </c>
      <c r="C57" s="12">
        <v>1</v>
      </c>
      <c r="D57" s="5" t="s">
        <v>142</v>
      </c>
      <c r="E57" s="1">
        <v>0.5</v>
      </c>
      <c r="F57" s="2" t="s">
        <v>143</v>
      </c>
      <c r="G57" s="1">
        <v>1</v>
      </c>
      <c r="H57" s="3" t="s">
        <v>150</v>
      </c>
      <c r="I57" s="5">
        <v>1</v>
      </c>
      <c r="J57">
        <v>-0.48450905084609991</v>
      </c>
      <c r="K57">
        <v>-0.13143026828765869</v>
      </c>
      <c r="L57">
        <v>2.5774547457695012</v>
      </c>
      <c r="M57">
        <v>4.3428486585617074</v>
      </c>
      <c r="N57" s="4" t="s">
        <v>151</v>
      </c>
      <c r="O57" s="12">
        <v>0</v>
      </c>
      <c r="P57" s="36">
        <v>54</v>
      </c>
      <c r="Q57" s="4" t="s">
        <v>152</v>
      </c>
      <c r="R57" s="5" t="s">
        <v>153</v>
      </c>
      <c r="S57" s="5" t="s">
        <v>155</v>
      </c>
      <c r="T57" s="4" t="s">
        <v>154</v>
      </c>
      <c r="U57" s="40">
        <v>0</v>
      </c>
      <c r="V57" s="28">
        <v>0</v>
      </c>
      <c r="W57" s="1">
        <v>0</v>
      </c>
      <c r="X57" s="1">
        <v>0</v>
      </c>
      <c r="Y57" s="45">
        <v>3251</v>
      </c>
      <c r="Z57" s="50">
        <v>5.68</v>
      </c>
      <c r="AA57" s="30">
        <v>3</v>
      </c>
      <c r="AB57" s="31">
        <v>3251</v>
      </c>
      <c r="AC57" s="32">
        <v>5.68</v>
      </c>
      <c r="AD57" s="41">
        <v>10058</v>
      </c>
      <c r="AE57" s="44">
        <f>AB57/AD57*100</f>
        <v>32.322529329886656</v>
      </c>
      <c r="AF57" s="41">
        <v>29.62</v>
      </c>
      <c r="AG57" s="41">
        <v>17.78</v>
      </c>
      <c r="AH57" s="41">
        <v>47.400000000000006</v>
      </c>
      <c r="AI57" s="52">
        <f>(6489/27977)*100</f>
        <v>23.194052257211283</v>
      </c>
      <c r="AJ57" s="24">
        <v>1</v>
      </c>
      <c r="AK57" s="22">
        <v>1</v>
      </c>
      <c r="AL57" s="22">
        <v>0</v>
      </c>
      <c r="AM57" s="5">
        <v>500</v>
      </c>
      <c r="AN57" s="5">
        <v>300</v>
      </c>
      <c r="AO57" s="12">
        <v>8</v>
      </c>
      <c r="AP57" s="19">
        <v>2134850</v>
      </c>
      <c r="AQ57" s="19">
        <v>101829465</v>
      </c>
      <c r="AR57" s="12">
        <v>0</v>
      </c>
      <c r="AS57" s="13">
        <v>-0.40050333738327032</v>
      </c>
      <c r="AT57" s="13">
        <v>-0.46896457672119141</v>
      </c>
      <c r="AU57" s="13">
        <v>2.9974833130836491</v>
      </c>
      <c r="AV57" s="13">
        <v>2.655177116394043</v>
      </c>
      <c r="AW57" s="42">
        <v>-0.48077568411827087</v>
      </c>
      <c r="AX57" s="42">
        <v>0.36252263188362122</v>
      </c>
      <c r="AY57" s="42">
        <v>2.5961215794086461</v>
      </c>
      <c r="AZ57" s="42">
        <v>6.8126131594181061</v>
      </c>
    </row>
    <row r="58" spans="1:52" x14ac:dyDescent="0.2">
      <c r="A58" s="5">
        <v>143</v>
      </c>
      <c r="B58" s="5" t="s">
        <v>141</v>
      </c>
      <c r="C58" s="12">
        <v>1</v>
      </c>
      <c r="D58" s="5" t="s">
        <v>192</v>
      </c>
      <c r="E58" s="1">
        <v>3</v>
      </c>
      <c r="F58" s="2" t="s">
        <v>193</v>
      </c>
      <c r="G58" s="1">
        <v>4</v>
      </c>
      <c r="H58" s="3" t="s">
        <v>202</v>
      </c>
      <c r="I58" s="5">
        <v>1</v>
      </c>
      <c r="J58">
        <v>-0.89216220378875732</v>
      </c>
      <c r="K58">
        <v>0.30228960514068598</v>
      </c>
      <c r="L58">
        <v>0.53918898105621338</v>
      </c>
      <c r="M58">
        <v>6.5114480257034302</v>
      </c>
      <c r="N58" s="4" t="s">
        <v>203</v>
      </c>
      <c r="O58" s="12">
        <v>1</v>
      </c>
      <c r="P58" s="36">
        <v>36</v>
      </c>
      <c r="Q58" s="4" t="s">
        <v>204</v>
      </c>
      <c r="R58" s="5" t="s">
        <v>159</v>
      </c>
      <c r="S58" s="5" t="s">
        <v>795</v>
      </c>
      <c r="T58" s="4" t="s">
        <v>160</v>
      </c>
      <c r="U58" s="40">
        <v>1</v>
      </c>
      <c r="V58" s="28">
        <v>0</v>
      </c>
      <c r="W58" s="1">
        <v>0</v>
      </c>
      <c r="X58" s="1">
        <v>0</v>
      </c>
      <c r="Y58" s="45">
        <v>10141</v>
      </c>
      <c r="Z58" s="50">
        <v>12.32</v>
      </c>
      <c r="AA58" s="30">
        <v>4</v>
      </c>
      <c r="AB58" s="33">
        <v>10141</v>
      </c>
      <c r="AC58" s="32">
        <v>12.32</v>
      </c>
      <c r="AD58" s="41">
        <v>16409</v>
      </c>
      <c r="AE58" s="44">
        <f>AB58/AD58*100</f>
        <v>61.801450423548054</v>
      </c>
      <c r="AF58" s="41">
        <v>17.93</v>
      </c>
      <c r="AG58" s="41">
        <v>19.25</v>
      </c>
      <c r="AH58" s="41">
        <v>37.18</v>
      </c>
      <c r="AI58" s="41">
        <f>(9557/31894)*100</f>
        <v>29.964883677180659</v>
      </c>
      <c r="AJ58" s="24">
        <v>1</v>
      </c>
      <c r="AK58" s="23">
        <v>1</v>
      </c>
      <c r="AL58" s="22">
        <v>0</v>
      </c>
      <c r="AM58" s="5">
        <v>504</v>
      </c>
      <c r="AN58" s="5">
        <v>300</v>
      </c>
      <c r="AO58" s="12">
        <v>8</v>
      </c>
      <c r="AP58" s="19">
        <v>8350000</v>
      </c>
      <c r="AQ58" s="19">
        <v>122959329</v>
      </c>
      <c r="AR58" s="12">
        <v>0</v>
      </c>
      <c r="AS58" s="13">
        <v>-0.8927466869354248</v>
      </c>
      <c r="AT58" s="13">
        <v>0.23359279334545141</v>
      </c>
      <c r="AU58" s="13">
        <v>0.53626656532287598</v>
      </c>
      <c r="AV58" s="13">
        <v>6.1679639667272568</v>
      </c>
      <c r="AW58" s="42">
        <v>-0.8679964542388916</v>
      </c>
      <c r="AX58" s="42">
        <v>0.11561205238103869</v>
      </c>
      <c r="AY58" s="42">
        <v>0.66001772880554199</v>
      </c>
      <c r="AZ58" s="42">
        <v>5.5780602619051933</v>
      </c>
    </row>
    <row r="59" spans="1:52" x14ac:dyDescent="0.2">
      <c r="A59" s="5">
        <v>1137</v>
      </c>
      <c r="B59" s="5" t="s">
        <v>141</v>
      </c>
      <c r="C59" s="12">
        <v>1</v>
      </c>
      <c r="D59" s="5" t="s">
        <v>506</v>
      </c>
      <c r="E59" s="1">
        <v>9.5</v>
      </c>
      <c r="F59" s="2" t="s">
        <v>507</v>
      </c>
      <c r="G59" s="1">
        <v>24</v>
      </c>
      <c r="H59" s="3" t="s">
        <v>498</v>
      </c>
      <c r="I59" s="5">
        <v>1</v>
      </c>
      <c r="J59">
        <v>-0.56185954809188843</v>
      </c>
      <c r="K59">
        <v>-0.38401150703430181</v>
      </c>
      <c r="L59">
        <v>2.1907022595405579</v>
      </c>
      <c r="M59">
        <v>3.0799424648284912</v>
      </c>
      <c r="N59" s="4" t="s">
        <v>509</v>
      </c>
      <c r="O59" s="12">
        <v>1</v>
      </c>
      <c r="P59" s="36">
        <v>54</v>
      </c>
      <c r="Q59" s="4" t="s">
        <v>510</v>
      </c>
      <c r="R59" s="5" t="s">
        <v>153</v>
      </c>
      <c r="S59" s="5" t="s">
        <v>155</v>
      </c>
      <c r="T59" s="4" t="s">
        <v>201</v>
      </c>
      <c r="U59" s="40">
        <v>1</v>
      </c>
      <c r="V59" s="28">
        <v>0</v>
      </c>
      <c r="W59" s="1">
        <v>0</v>
      </c>
      <c r="X59" s="1">
        <v>0</v>
      </c>
      <c r="Y59" s="45">
        <v>12087</v>
      </c>
      <c r="Z59" s="50">
        <v>10.58</v>
      </c>
      <c r="AA59" s="30">
        <v>4</v>
      </c>
      <c r="AB59" s="31">
        <v>12087</v>
      </c>
      <c r="AC59" s="32">
        <v>10.58</v>
      </c>
      <c r="AD59" s="41">
        <v>31064</v>
      </c>
      <c r="AE59" s="44">
        <f>AB59/AD59*100</f>
        <v>38.90999227401494</v>
      </c>
      <c r="AF59" s="41">
        <v>33.15</v>
      </c>
      <c r="AG59" s="41">
        <v>23.17</v>
      </c>
      <c r="AH59" s="41">
        <v>56.32</v>
      </c>
      <c r="AI59" s="41">
        <f>(11317/57666)*100</f>
        <v>19.625082370894461</v>
      </c>
      <c r="AJ59" s="24">
        <v>1</v>
      </c>
      <c r="AK59" s="22">
        <v>1</v>
      </c>
      <c r="AL59" s="22">
        <v>0</v>
      </c>
      <c r="AM59" s="5">
        <v>777</v>
      </c>
      <c r="AN59" s="5">
        <v>311</v>
      </c>
      <c r="AO59" s="12">
        <v>8</v>
      </c>
      <c r="AP59" s="19">
        <v>9900000</v>
      </c>
      <c r="AQ59" s="19">
        <v>168609000</v>
      </c>
      <c r="AR59" s="12">
        <v>0</v>
      </c>
      <c r="AS59" s="13">
        <v>-0.32890322804450989</v>
      </c>
      <c r="AT59" s="13">
        <v>-0.94436371326446533</v>
      </c>
      <c r="AU59" s="13">
        <v>3.355483859777451</v>
      </c>
      <c r="AV59" s="13">
        <v>0.27818143367767328</v>
      </c>
      <c r="AW59" s="42">
        <v>-0.60201913118362427</v>
      </c>
      <c r="AX59" s="42">
        <v>-3.3507626503705978E-2</v>
      </c>
      <c r="AY59" s="42">
        <v>1.9899043440818791</v>
      </c>
      <c r="AZ59" s="42">
        <v>4.8324618674814701</v>
      </c>
    </row>
    <row r="60" spans="1:52" x14ac:dyDescent="0.2">
      <c r="A60" s="5">
        <v>1190</v>
      </c>
      <c r="B60" s="5" t="s">
        <v>141</v>
      </c>
      <c r="C60" s="12">
        <v>1</v>
      </c>
      <c r="D60" s="5" t="s">
        <v>515</v>
      </c>
      <c r="E60" s="1">
        <v>10</v>
      </c>
      <c r="F60" s="2" t="s">
        <v>522</v>
      </c>
      <c r="G60" s="1">
        <v>26</v>
      </c>
      <c r="H60" s="3" t="s">
        <v>526</v>
      </c>
      <c r="I60" s="5">
        <v>1</v>
      </c>
      <c r="J60">
        <v>0.77689826488494873</v>
      </c>
      <c r="K60">
        <v>0.62777435779571533</v>
      </c>
      <c r="L60">
        <v>8.8844913244247437</v>
      </c>
      <c r="M60">
        <v>8.1388717889785767</v>
      </c>
      <c r="N60" s="4" t="s">
        <v>527</v>
      </c>
      <c r="O60" s="12">
        <v>1</v>
      </c>
      <c r="P60" s="36">
        <v>29</v>
      </c>
      <c r="Q60" s="4" t="s">
        <v>513</v>
      </c>
      <c r="R60" s="5" t="s">
        <v>147</v>
      </c>
      <c r="S60" s="5" t="s">
        <v>149</v>
      </c>
      <c r="T60" s="4" t="s">
        <v>179</v>
      </c>
      <c r="U60" s="40">
        <v>1</v>
      </c>
      <c r="V60" s="28">
        <v>0</v>
      </c>
      <c r="W60" s="1">
        <v>0</v>
      </c>
      <c r="X60" s="1">
        <v>0</v>
      </c>
      <c r="Y60" s="45">
        <v>5045</v>
      </c>
      <c r="Z60" s="50">
        <v>3.84</v>
      </c>
      <c r="AA60" s="30">
        <v>4</v>
      </c>
      <c r="AB60" s="31">
        <v>5045</v>
      </c>
      <c r="AC60" s="32">
        <v>3.84</v>
      </c>
      <c r="AD60" s="41">
        <v>28438</v>
      </c>
      <c r="AE60" s="44">
        <f>AB60/AD60*100</f>
        <v>17.7403474224629</v>
      </c>
      <c r="AF60" s="41">
        <v>30.41</v>
      </c>
      <c r="AG60" s="41">
        <v>21.99</v>
      </c>
      <c r="AH60" s="41">
        <v>52.4</v>
      </c>
      <c r="AI60" s="41">
        <f>(12249/57885)*100</f>
        <v>21.160922518787252</v>
      </c>
      <c r="AJ60" s="24">
        <v>0</v>
      </c>
      <c r="AK60" s="22">
        <v>1</v>
      </c>
      <c r="AL60" s="22">
        <v>1</v>
      </c>
      <c r="AM60" s="5">
        <v>802</v>
      </c>
      <c r="AN60" s="5">
        <v>321</v>
      </c>
      <c r="AO60" s="12">
        <v>8</v>
      </c>
      <c r="AP60" s="19">
        <v>6385000</v>
      </c>
      <c r="AQ60" s="19">
        <v>197563465</v>
      </c>
      <c r="AR60" s="12">
        <v>0</v>
      </c>
      <c r="AS60" s="13">
        <v>0.82573068141937256</v>
      </c>
      <c r="AT60" s="13">
        <v>0.564064621925354</v>
      </c>
      <c r="AU60" s="13">
        <v>9.1286534070968628</v>
      </c>
      <c r="AV60" s="13">
        <v>7.82032310962677</v>
      </c>
      <c r="AW60" s="42">
        <v>0.77472215890884399</v>
      </c>
      <c r="AX60" s="42">
        <v>-0.41429826617240911</v>
      </c>
      <c r="AY60" s="42">
        <v>8.87361079454422</v>
      </c>
      <c r="AZ60" s="42">
        <v>2.9285086691379552</v>
      </c>
    </row>
    <row r="61" spans="1:52" x14ac:dyDescent="0.2">
      <c r="A61" s="5">
        <v>406</v>
      </c>
      <c r="B61" s="5" t="s">
        <v>141</v>
      </c>
      <c r="C61" s="12">
        <v>1</v>
      </c>
      <c r="D61" s="5" t="s">
        <v>273</v>
      </c>
      <c r="E61" s="1">
        <v>5.5</v>
      </c>
      <c r="F61" s="2" t="s">
        <v>297</v>
      </c>
      <c r="G61" s="1">
        <v>9</v>
      </c>
      <c r="H61" s="3" t="s">
        <v>302</v>
      </c>
      <c r="I61" s="5">
        <v>1</v>
      </c>
      <c r="J61">
        <v>-0.80313664674758911</v>
      </c>
      <c r="K61">
        <v>0.11483735591173171</v>
      </c>
      <c r="L61">
        <v>0.98431676626205444</v>
      </c>
      <c r="M61">
        <v>5.5741867795586586</v>
      </c>
      <c r="N61" s="4" t="s">
        <v>303</v>
      </c>
      <c r="O61" s="12">
        <v>1</v>
      </c>
      <c r="P61" s="36">
        <v>35</v>
      </c>
      <c r="Q61" s="4" t="s">
        <v>304</v>
      </c>
      <c r="R61" s="5" t="s">
        <v>301</v>
      </c>
      <c r="S61" s="5" t="s">
        <v>187</v>
      </c>
      <c r="T61" s="4" t="s">
        <v>167</v>
      </c>
      <c r="U61" s="40">
        <v>0</v>
      </c>
      <c r="V61" s="28">
        <v>0</v>
      </c>
      <c r="W61" s="1">
        <v>0</v>
      </c>
      <c r="X61" s="1">
        <v>0</v>
      </c>
      <c r="Y61" s="45">
        <v>17903</v>
      </c>
      <c r="Z61" s="50">
        <v>5.65</v>
      </c>
      <c r="AA61" s="30">
        <v>6</v>
      </c>
      <c r="AB61" s="33">
        <v>17903</v>
      </c>
      <c r="AC61" s="32">
        <v>5.65</v>
      </c>
      <c r="AD61" s="41">
        <v>74163</v>
      </c>
      <c r="AE61" s="44">
        <f>AB61/AD61*100</f>
        <v>24.140069846149697</v>
      </c>
      <c r="AF61" s="41">
        <v>20.74</v>
      </c>
      <c r="AG61" s="41">
        <v>32.869999999999997</v>
      </c>
      <c r="AH61" s="41">
        <v>53.61</v>
      </c>
      <c r="AI61" s="41">
        <f>(66846/200541)*100</f>
        <v>33.332834682184689</v>
      </c>
      <c r="AJ61" s="24">
        <v>1</v>
      </c>
      <c r="AK61" s="23">
        <v>1</v>
      </c>
      <c r="AL61" s="22">
        <v>0</v>
      </c>
      <c r="AM61" s="5">
        <v>1889</v>
      </c>
      <c r="AN61" s="5">
        <v>756</v>
      </c>
      <c r="AO61" s="12">
        <v>8</v>
      </c>
      <c r="AP61" s="19">
        <v>3840000</v>
      </c>
      <c r="AQ61" s="19">
        <v>381772286</v>
      </c>
      <c r="AR61" s="12">
        <v>0</v>
      </c>
      <c r="AS61" s="13">
        <v>-0.8791690468788147</v>
      </c>
      <c r="AT61" s="13">
        <v>0.32984337210655212</v>
      </c>
      <c r="AU61" s="13">
        <v>0.60415476560592651</v>
      </c>
      <c r="AV61" s="13">
        <v>6.6492168605327606</v>
      </c>
      <c r="AW61" s="42">
        <v>-0.74348294734954834</v>
      </c>
      <c r="AX61" s="42">
        <v>-3.5389173775911331E-2</v>
      </c>
      <c r="AY61" s="42">
        <v>1.2825852632522581</v>
      </c>
      <c r="AZ61" s="42">
        <v>4.8230541311204433</v>
      </c>
    </row>
    <row r="62" spans="1:52" x14ac:dyDescent="0.2">
      <c r="A62" s="5">
        <v>630</v>
      </c>
      <c r="B62" s="5" t="s">
        <v>141</v>
      </c>
      <c r="C62" s="12">
        <v>1</v>
      </c>
      <c r="D62" s="5" t="s">
        <v>273</v>
      </c>
      <c r="E62" s="1">
        <v>5.5</v>
      </c>
      <c r="F62" s="2" t="s">
        <v>340</v>
      </c>
      <c r="G62" s="1">
        <v>12</v>
      </c>
      <c r="H62" s="3" t="s">
        <v>350</v>
      </c>
      <c r="I62" s="5">
        <v>1</v>
      </c>
      <c r="J62">
        <v>-0.50553315877914429</v>
      </c>
      <c r="K62">
        <v>-0.86280727386474609</v>
      </c>
      <c r="L62">
        <v>2.472334206104279</v>
      </c>
      <c r="M62">
        <v>0.68596363067626953</v>
      </c>
      <c r="N62" s="4" t="s">
        <v>351</v>
      </c>
      <c r="O62" s="12">
        <v>1</v>
      </c>
      <c r="P62" s="36">
        <v>50</v>
      </c>
      <c r="Q62" s="4" t="s">
        <v>352</v>
      </c>
      <c r="R62" s="5" t="s">
        <v>159</v>
      </c>
      <c r="S62" s="5" t="s">
        <v>796</v>
      </c>
      <c r="T62" s="4" t="s">
        <v>290</v>
      </c>
      <c r="U62" s="40">
        <v>0</v>
      </c>
      <c r="V62" s="28">
        <v>0</v>
      </c>
      <c r="W62" s="1">
        <v>0</v>
      </c>
      <c r="X62" s="1">
        <v>0</v>
      </c>
      <c r="Y62" s="45">
        <v>28254</v>
      </c>
      <c r="Z62" s="50">
        <v>7.59</v>
      </c>
      <c r="AA62" s="30">
        <v>6</v>
      </c>
      <c r="AB62" s="33">
        <v>28254</v>
      </c>
      <c r="AC62" s="32">
        <v>7.59</v>
      </c>
      <c r="AD62" s="41">
        <v>63348</v>
      </c>
      <c r="AE62" s="44">
        <f>AB62/AD62*100</f>
        <v>44.601250236787273</v>
      </c>
      <c r="AF62" s="41">
        <v>19.2</v>
      </c>
      <c r="AG62" s="41">
        <v>35.17</v>
      </c>
      <c r="AH62" s="41">
        <v>54.370000000000005</v>
      </c>
      <c r="AI62" s="41">
        <f>(63331/218467)*100</f>
        <v>28.988817533082802</v>
      </c>
      <c r="AJ62" s="24">
        <v>1</v>
      </c>
      <c r="AK62" s="23">
        <v>1</v>
      </c>
      <c r="AL62" s="22">
        <v>0</v>
      </c>
      <c r="AM62" s="5">
        <v>1938</v>
      </c>
      <c r="AN62" s="5">
        <v>775</v>
      </c>
      <c r="AO62" s="12">
        <v>8</v>
      </c>
      <c r="AP62" s="19">
        <v>30694177</v>
      </c>
      <c r="AQ62" s="19">
        <v>398324523</v>
      </c>
      <c r="AR62" s="12">
        <v>0</v>
      </c>
      <c r="AS62" s="13">
        <v>-0.46190628409385681</v>
      </c>
      <c r="AT62" s="13">
        <v>-0.86327821016311646</v>
      </c>
      <c r="AU62" s="13">
        <v>2.6904685795307159</v>
      </c>
      <c r="AV62" s="13">
        <v>0.68360894918441772</v>
      </c>
      <c r="AW62" s="42">
        <v>-0.48973992466926569</v>
      </c>
      <c r="AX62" s="42">
        <v>-0.87186849117279053</v>
      </c>
      <c r="AY62" s="42">
        <v>2.5513003766536708</v>
      </c>
      <c r="AZ62" s="42">
        <v>0.64065754413604736</v>
      </c>
    </row>
    <row r="63" spans="1:52" x14ac:dyDescent="0.2">
      <c r="A63" s="5">
        <v>374</v>
      </c>
      <c r="B63" s="5" t="s">
        <v>141</v>
      </c>
      <c r="C63" s="12">
        <v>1</v>
      </c>
      <c r="D63" s="5" t="s">
        <v>273</v>
      </c>
      <c r="E63" s="1">
        <v>5.5</v>
      </c>
      <c r="F63" s="2" t="s">
        <v>274</v>
      </c>
      <c r="G63" s="1">
        <v>8</v>
      </c>
      <c r="H63" s="3" t="s">
        <v>288</v>
      </c>
      <c r="I63" s="5">
        <v>1</v>
      </c>
      <c r="J63">
        <v>-0.54128336906433105</v>
      </c>
      <c r="K63">
        <v>-0.84084033966064453</v>
      </c>
      <c r="L63">
        <v>2.2935831546783452</v>
      </c>
      <c r="M63">
        <v>0.79579830169677734</v>
      </c>
      <c r="N63" s="4" t="s">
        <v>289</v>
      </c>
      <c r="O63" s="12">
        <v>0</v>
      </c>
      <c r="P63" s="36">
        <v>55</v>
      </c>
      <c r="Q63" s="4" t="s">
        <v>174</v>
      </c>
      <c r="R63" s="5" t="s">
        <v>159</v>
      </c>
      <c r="S63" s="5" t="s">
        <v>796</v>
      </c>
      <c r="T63" s="4" t="s">
        <v>290</v>
      </c>
      <c r="U63" s="40">
        <v>0</v>
      </c>
      <c r="V63" s="28">
        <v>0</v>
      </c>
      <c r="W63" s="1">
        <v>0</v>
      </c>
      <c r="X63" s="1">
        <v>0</v>
      </c>
      <c r="Y63" s="45">
        <v>111578</v>
      </c>
      <c r="Z63" s="50">
        <v>24.65</v>
      </c>
      <c r="AA63" s="30">
        <v>7</v>
      </c>
      <c r="AB63" s="33">
        <v>111578</v>
      </c>
      <c r="AC63" s="32">
        <v>24.65</v>
      </c>
      <c r="AD63" s="41">
        <v>154570</v>
      </c>
      <c r="AE63" s="44">
        <f>AB63/AD63*100</f>
        <v>72.186064566215961</v>
      </c>
      <c r="AF63" s="41">
        <v>22.49</v>
      </c>
      <c r="AG63" s="41">
        <v>32.64</v>
      </c>
      <c r="AH63" s="41">
        <v>55.129999999999995</v>
      </c>
      <c r="AI63" s="41">
        <f>(73345/270953)*100</f>
        <v>27.069270316254112</v>
      </c>
      <c r="AJ63" s="24">
        <v>1</v>
      </c>
      <c r="AK63" s="23">
        <v>1</v>
      </c>
      <c r="AL63" s="22">
        <v>0</v>
      </c>
      <c r="AM63" s="5">
        <v>2414</v>
      </c>
      <c r="AN63" s="5">
        <v>966</v>
      </c>
      <c r="AO63" s="12">
        <v>8</v>
      </c>
      <c r="AP63" s="19">
        <v>10321000</v>
      </c>
      <c r="AQ63" s="19">
        <v>468847550</v>
      </c>
      <c r="AR63" s="12">
        <v>0</v>
      </c>
      <c r="AS63" s="13">
        <v>-0.42492258548736572</v>
      </c>
      <c r="AT63" s="13">
        <v>-0.70193088054656982</v>
      </c>
      <c r="AU63" s="13">
        <v>2.8753870725631709</v>
      </c>
      <c r="AV63" s="13">
        <v>1.4903455972671511</v>
      </c>
      <c r="AW63" s="42">
        <v>-0.54682242870330811</v>
      </c>
      <c r="AX63" s="42">
        <v>-0.83724862337112427</v>
      </c>
      <c r="AY63" s="42">
        <v>2.265887856483459</v>
      </c>
      <c r="AZ63" s="42">
        <v>0.81375688314437866</v>
      </c>
    </row>
    <row r="64" spans="1:52" x14ac:dyDescent="0.2">
      <c r="A64" s="5">
        <v>1284</v>
      </c>
      <c r="B64" s="5" t="s">
        <v>549</v>
      </c>
      <c r="C64" s="12">
        <v>0</v>
      </c>
      <c r="D64" s="22" t="s">
        <v>142</v>
      </c>
      <c r="E64" s="5">
        <v>0.5</v>
      </c>
      <c r="F64" s="5"/>
      <c r="G64" s="1"/>
      <c r="H64" s="1">
        <v>115</v>
      </c>
      <c r="I64" s="5">
        <v>1</v>
      </c>
      <c r="J64">
        <v>-0.77078050374984741</v>
      </c>
      <c r="K64">
        <v>1.631550490856171E-2</v>
      </c>
      <c r="L64">
        <v>1.1460974812507629</v>
      </c>
      <c r="M64">
        <v>5.0815775245428094</v>
      </c>
      <c r="N64" s="22" t="s">
        <v>550</v>
      </c>
      <c r="O64" s="12">
        <v>0</v>
      </c>
      <c r="P64" s="30">
        <v>37</v>
      </c>
      <c r="Q64" s="4" t="s">
        <v>174</v>
      </c>
      <c r="R64" s="5"/>
      <c r="S64" s="22" t="s">
        <v>794</v>
      </c>
      <c r="T64" s="5"/>
      <c r="U64" s="40">
        <v>0</v>
      </c>
      <c r="V64" s="28">
        <v>0</v>
      </c>
      <c r="W64" s="1">
        <v>0</v>
      </c>
      <c r="X64" s="5">
        <v>0</v>
      </c>
      <c r="Y64" s="45">
        <v>2318</v>
      </c>
      <c r="Z64" s="50">
        <v>12.05</v>
      </c>
      <c r="AA64" s="22">
        <v>2</v>
      </c>
      <c r="AB64" s="31">
        <v>2318</v>
      </c>
      <c r="AC64" s="32">
        <v>12.05</v>
      </c>
      <c r="AD64" s="41">
        <v>19255</v>
      </c>
      <c r="AE64" s="44">
        <f>AB64/AD64*100</f>
        <v>12.03843157621397</v>
      </c>
      <c r="AF64" s="41">
        <v>29.62</v>
      </c>
      <c r="AG64" s="41">
        <v>17.78</v>
      </c>
      <c r="AH64" s="41">
        <v>47.400000000000006</v>
      </c>
      <c r="AI64" s="52">
        <f>(6489/27977)*100</f>
        <v>23.194052257211283</v>
      </c>
      <c r="AJ64" s="24">
        <v>1</v>
      </c>
      <c r="AK64" s="22">
        <v>1</v>
      </c>
      <c r="AL64" s="22">
        <v>0</v>
      </c>
      <c r="AM64" s="5"/>
      <c r="AN64" s="5"/>
      <c r="AO64" s="12">
        <v>9</v>
      </c>
      <c r="AP64" s="19">
        <v>2219684</v>
      </c>
      <c r="AQ64" s="19">
        <v>52740328</v>
      </c>
      <c r="AR64" s="12">
        <v>1</v>
      </c>
      <c r="AS64" s="13">
        <v>-0.82490485906600952</v>
      </c>
      <c r="AT64" s="13">
        <v>0.22367192804813391</v>
      </c>
      <c r="AU64" s="13">
        <v>0.87547570466995239</v>
      </c>
      <c r="AV64" s="13">
        <v>6.1183596402406693</v>
      </c>
      <c r="AW64" s="42">
        <v>-0.71245205402374268</v>
      </c>
      <c r="AX64" s="42">
        <v>-6.5729476511478424E-2</v>
      </c>
      <c r="AY64" s="42">
        <v>1.4377397298812871</v>
      </c>
      <c r="AZ64" s="42">
        <v>4.6713526174426079</v>
      </c>
    </row>
    <row r="65" spans="1:52" x14ac:dyDescent="0.2">
      <c r="A65" s="5">
        <v>730</v>
      </c>
      <c r="B65" s="5" t="s">
        <v>141</v>
      </c>
      <c r="C65" s="12">
        <v>1</v>
      </c>
      <c r="D65" s="5" t="s">
        <v>273</v>
      </c>
      <c r="E65" s="1">
        <v>5.5</v>
      </c>
      <c r="F65" s="2" t="s">
        <v>370</v>
      </c>
      <c r="G65" s="1">
        <v>14</v>
      </c>
      <c r="H65" s="3" t="s">
        <v>184</v>
      </c>
      <c r="I65" s="5">
        <v>1</v>
      </c>
      <c r="J65">
        <v>-0.87985444068908691</v>
      </c>
      <c r="K65">
        <v>0.20965446531772611</v>
      </c>
      <c r="L65">
        <v>0.60072779655456543</v>
      </c>
      <c r="M65">
        <v>6.0482723265886307</v>
      </c>
      <c r="N65" s="4" t="s">
        <v>379</v>
      </c>
      <c r="O65" s="12">
        <v>0</v>
      </c>
      <c r="P65" s="36">
        <v>31</v>
      </c>
      <c r="Q65" s="4" t="s">
        <v>380</v>
      </c>
      <c r="R65" s="5" t="s">
        <v>381</v>
      </c>
      <c r="S65" s="5" t="s">
        <v>187</v>
      </c>
      <c r="T65" s="4" t="s">
        <v>167</v>
      </c>
      <c r="U65" s="40">
        <v>0</v>
      </c>
      <c r="V65" s="28">
        <v>0</v>
      </c>
      <c r="W65" s="1">
        <v>0</v>
      </c>
      <c r="X65" s="1">
        <v>0</v>
      </c>
      <c r="Y65" s="45">
        <v>26825</v>
      </c>
      <c r="Z65" s="50">
        <v>8.85</v>
      </c>
      <c r="AA65" s="30">
        <v>5</v>
      </c>
      <c r="AB65" s="33">
        <v>26825</v>
      </c>
      <c r="AC65" s="32">
        <v>8.85</v>
      </c>
      <c r="AD65" s="41">
        <v>62815</v>
      </c>
      <c r="AE65" s="44">
        <f>AB65/AD65*100</f>
        <v>42.704767969434052</v>
      </c>
      <c r="AF65" s="41">
        <v>26.12</v>
      </c>
      <c r="AG65" s="41">
        <v>27.98</v>
      </c>
      <c r="AH65" s="41">
        <v>54.1</v>
      </c>
      <c r="AI65" s="41">
        <f>(39302/165943)*100</f>
        <v>23.684036084679679</v>
      </c>
      <c r="AJ65" s="24">
        <v>1</v>
      </c>
      <c r="AK65" s="23">
        <v>1</v>
      </c>
      <c r="AL65" s="22">
        <v>0</v>
      </c>
      <c r="AM65" s="5">
        <v>1680</v>
      </c>
      <c r="AN65" s="5">
        <v>672</v>
      </c>
      <c r="AO65" s="12">
        <v>9</v>
      </c>
      <c r="AP65" s="19">
        <v>710000</v>
      </c>
      <c r="AQ65" s="19">
        <v>341205375</v>
      </c>
      <c r="AR65" s="12">
        <v>1</v>
      </c>
      <c r="AS65" s="13">
        <v>-0.86042118072509766</v>
      </c>
      <c r="AT65" s="13">
        <v>0.34094095230102539</v>
      </c>
      <c r="AU65" s="13">
        <v>0.69789409637451172</v>
      </c>
      <c r="AV65" s="13">
        <v>6.704704761505127</v>
      </c>
      <c r="AW65" s="42">
        <v>-0.86432808637619019</v>
      </c>
      <c r="AX65" s="42">
        <v>0.20259696245193479</v>
      </c>
      <c r="AY65" s="42">
        <v>0.67835956811904907</v>
      </c>
      <c r="AZ65" s="42">
        <v>6.0129848122596741</v>
      </c>
    </row>
    <row r="66" spans="1:52" x14ac:dyDescent="0.2">
      <c r="A66" s="5">
        <v>160</v>
      </c>
      <c r="B66" s="5" t="s">
        <v>141</v>
      </c>
      <c r="C66" s="12">
        <v>1</v>
      </c>
      <c r="D66" s="5" t="s">
        <v>209</v>
      </c>
      <c r="E66" s="1">
        <v>4</v>
      </c>
      <c r="F66" s="2" t="s">
        <v>210</v>
      </c>
      <c r="G66" s="1">
        <v>5</v>
      </c>
      <c r="H66" s="3" t="s">
        <v>214</v>
      </c>
      <c r="I66" s="5">
        <v>1</v>
      </c>
      <c r="J66">
        <v>-0.89531940221786499</v>
      </c>
      <c r="K66">
        <v>0.44542476534843439</v>
      </c>
      <c r="L66">
        <v>0.52340298891067505</v>
      </c>
      <c r="M66">
        <v>7.2271238267421722</v>
      </c>
      <c r="N66" s="4" t="s">
        <v>215</v>
      </c>
      <c r="O66" s="12">
        <v>1</v>
      </c>
      <c r="P66" s="36">
        <v>30</v>
      </c>
      <c r="Q66" s="4" t="s">
        <v>165</v>
      </c>
      <c r="R66" s="5" t="s">
        <v>216</v>
      </c>
      <c r="S66" s="5" t="s">
        <v>187</v>
      </c>
      <c r="T66" s="4" t="s">
        <v>167</v>
      </c>
      <c r="U66" s="40">
        <v>0</v>
      </c>
      <c r="V66" s="28">
        <v>0</v>
      </c>
      <c r="W66" s="1">
        <v>0</v>
      </c>
      <c r="X66" s="1">
        <v>1</v>
      </c>
      <c r="Y66" s="45">
        <v>22480</v>
      </c>
      <c r="Z66" s="50">
        <v>9.98</v>
      </c>
      <c r="AA66" s="30">
        <v>6</v>
      </c>
      <c r="AB66" s="33">
        <v>22480</v>
      </c>
      <c r="AC66" s="32">
        <v>9.98</v>
      </c>
      <c r="AD66" s="41">
        <v>58516</v>
      </c>
      <c r="AE66" s="44">
        <f>AB66/AD66*100</f>
        <v>38.416843256545221</v>
      </c>
      <c r="AF66" s="41">
        <v>21.63</v>
      </c>
      <c r="AG66" s="41">
        <v>25.88</v>
      </c>
      <c r="AH66" s="41">
        <v>47.51</v>
      </c>
      <c r="AI66" s="41">
        <f>(24722/99724)*100</f>
        <v>24.790421563515302</v>
      </c>
      <c r="AJ66" s="24">
        <v>1</v>
      </c>
      <c r="AK66" s="23">
        <v>1</v>
      </c>
      <c r="AL66" s="22">
        <v>0</v>
      </c>
      <c r="AM66" s="5">
        <v>1285</v>
      </c>
      <c r="AN66" s="5">
        <v>504</v>
      </c>
      <c r="AO66" s="12">
        <v>9</v>
      </c>
      <c r="AP66" s="19">
        <v>860000</v>
      </c>
      <c r="AQ66" s="19">
        <v>279095192</v>
      </c>
      <c r="AR66" s="12">
        <v>1</v>
      </c>
      <c r="AS66" s="13">
        <v>-0.86469990015029907</v>
      </c>
      <c r="AT66" s="13">
        <v>0.39673310518264771</v>
      </c>
      <c r="AU66" s="13">
        <v>0.67650049924850464</v>
      </c>
      <c r="AV66" s="13">
        <v>6.9836655259132394</v>
      </c>
      <c r="AW66" s="42">
        <v>-0.93054711818695068</v>
      </c>
      <c r="AX66" s="42">
        <v>0.36617210507392878</v>
      </c>
      <c r="AY66" s="42">
        <v>0.34726440906524658</v>
      </c>
      <c r="AZ66" s="42">
        <v>6.8308605253696442</v>
      </c>
    </row>
    <row r="67" spans="1:52" x14ac:dyDescent="0.2">
      <c r="A67" s="5">
        <v>1029</v>
      </c>
      <c r="B67" s="5" t="s">
        <v>141</v>
      </c>
      <c r="C67" s="12">
        <v>1</v>
      </c>
      <c r="D67" s="5" t="s">
        <v>482</v>
      </c>
      <c r="E67" s="1">
        <v>9</v>
      </c>
      <c r="F67" s="2" t="s">
        <v>483</v>
      </c>
      <c r="G67" s="1">
        <v>22</v>
      </c>
      <c r="H67" s="3" t="s">
        <v>429</v>
      </c>
      <c r="I67" s="5">
        <v>1</v>
      </c>
      <c r="J67">
        <v>0.83976292610168457</v>
      </c>
      <c r="K67">
        <v>0.46434825658798218</v>
      </c>
      <c r="L67">
        <v>9.1988146305084229</v>
      </c>
      <c r="M67">
        <v>7.3217412829399109</v>
      </c>
      <c r="N67" s="4" t="s">
        <v>484</v>
      </c>
      <c r="O67" s="12">
        <v>1</v>
      </c>
      <c r="P67" s="36">
        <v>39</v>
      </c>
      <c r="Q67" s="4" t="s">
        <v>485</v>
      </c>
      <c r="R67" s="5" t="s">
        <v>147</v>
      </c>
      <c r="S67" s="5" t="s">
        <v>149</v>
      </c>
      <c r="T67" s="4" t="s">
        <v>238</v>
      </c>
      <c r="U67" s="40">
        <v>0</v>
      </c>
      <c r="V67" s="28">
        <v>0</v>
      </c>
      <c r="W67" s="1">
        <v>0</v>
      </c>
      <c r="X67" s="1">
        <v>0</v>
      </c>
      <c r="Y67" s="45">
        <v>2013</v>
      </c>
      <c r="Z67" s="50">
        <v>2.5299999999999998</v>
      </c>
      <c r="AA67" s="30">
        <v>3</v>
      </c>
      <c r="AB67" s="31">
        <v>2013</v>
      </c>
      <c r="AC67" s="32">
        <v>2.5299999999999998</v>
      </c>
      <c r="AD67" s="41">
        <v>23925</v>
      </c>
      <c r="AE67" s="44">
        <f>AB67/AD67*100</f>
        <v>8.4137931034482758</v>
      </c>
      <c r="AF67" s="41">
        <v>48.59</v>
      </c>
      <c r="AG67" s="41">
        <v>13.33</v>
      </c>
      <c r="AH67" s="41">
        <v>61.92</v>
      </c>
      <c r="AI67" s="41">
        <f>(4384/35845)*100</f>
        <v>12.230436602036546</v>
      </c>
      <c r="AJ67" s="24">
        <v>0</v>
      </c>
      <c r="AK67" s="22">
        <v>1</v>
      </c>
      <c r="AL67" s="22">
        <v>1</v>
      </c>
      <c r="AM67" s="5">
        <v>606</v>
      </c>
      <c r="AN67" s="5">
        <v>300</v>
      </c>
      <c r="AO67" s="12">
        <v>10</v>
      </c>
      <c r="AP67" s="19">
        <v>13950000</v>
      </c>
      <c r="AQ67" s="19">
        <v>141887798</v>
      </c>
      <c r="AR67" s="12">
        <v>0</v>
      </c>
      <c r="AS67" s="13">
        <v>0.86544281244277954</v>
      </c>
      <c r="AT67" s="13">
        <v>0.49530848860740662</v>
      </c>
      <c r="AU67" s="13">
        <v>9.3272140622138977</v>
      </c>
      <c r="AV67" s="13">
        <v>7.4765424430370331</v>
      </c>
      <c r="AW67" s="42">
        <v>0.82641321420669556</v>
      </c>
      <c r="AX67" s="42">
        <v>-0.26622360944747919</v>
      </c>
      <c r="AY67" s="42">
        <v>9.1320660710334778</v>
      </c>
      <c r="AZ67" s="42">
        <v>3.6688819527626042</v>
      </c>
    </row>
    <row r="68" spans="1:52" x14ac:dyDescent="0.2">
      <c r="A68" s="5">
        <v>1346</v>
      </c>
      <c r="B68" s="5" t="s">
        <v>549</v>
      </c>
      <c r="C68" s="12">
        <v>0</v>
      </c>
      <c r="D68" s="22" t="s">
        <v>482</v>
      </c>
      <c r="E68" s="5">
        <v>9</v>
      </c>
      <c r="F68" s="5"/>
      <c r="G68" s="1"/>
      <c r="H68" s="1">
        <v>127</v>
      </c>
      <c r="I68" s="5">
        <v>1</v>
      </c>
      <c r="J68">
        <v>-0.88670617341995239</v>
      </c>
      <c r="K68">
        <v>0.46233341097831732</v>
      </c>
      <c r="L68">
        <v>0.56646913290023804</v>
      </c>
      <c r="M68">
        <v>7.3116670548915863</v>
      </c>
      <c r="N68" s="22" t="s">
        <v>564</v>
      </c>
      <c r="O68" s="12">
        <v>1</v>
      </c>
      <c r="P68" s="30">
        <v>64</v>
      </c>
      <c r="Q68" s="4" t="s">
        <v>565</v>
      </c>
      <c r="R68" s="5"/>
      <c r="S68" s="22" t="s">
        <v>794</v>
      </c>
      <c r="T68" s="5"/>
      <c r="U68" s="40">
        <v>0</v>
      </c>
      <c r="V68" s="28">
        <v>0</v>
      </c>
      <c r="W68" s="1">
        <v>0</v>
      </c>
      <c r="X68" s="5">
        <v>0</v>
      </c>
      <c r="Y68" s="45">
        <v>15621</v>
      </c>
      <c r="Z68" s="51">
        <v>7.17</v>
      </c>
      <c r="AA68" s="47">
        <v>4</v>
      </c>
      <c r="AB68" s="31">
        <v>15621</v>
      </c>
      <c r="AC68" s="32">
        <v>7.17</v>
      </c>
      <c r="AD68" s="41">
        <v>21844</v>
      </c>
      <c r="AE68" s="44">
        <f>AB68/AD68*100</f>
        <v>71.511627906976756</v>
      </c>
      <c r="AF68" s="41">
        <v>42.15</v>
      </c>
      <c r="AG68" s="41">
        <v>16.579999999999998</v>
      </c>
      <c r="AH68" s="41">
        <v>58.73</v>
      </c>
      <c r="AI68" s="41">
        <f>(14879/97198)*100</f>
        <v>15.307928146669687</v>
      </c>
      <c r="AJ68" s="24">
        <v>1</v>
      </c>
      <c r="AK68" s="22">
        <v>1</v>
      </c>
      <c r="AL68" s="22">
        <v>0</v>
      </c>
      <c r="AM68" s="5"/>
      <c r="AN68" s="5"/>
      <c r="AO68" s="12">
        <v>10</v>
      </c>
      <c r="AP68" s="19">
        <v>120000</v>
      </c>
      <c r="AQ68" s="19">
        <v>476036105</v>
      </c>
      <c r="AR68" s="12">
        <v>0</v>
      </c>
      <c r="AS68" s="13">
        <v>-0.81377452611923218</v>
      </c>
      <c r="AT68" s="13">
        <v>0.39531779289245611</v>
      </c>
      <c r="AU68" s="13">
        <v>0.93112736940383911</v>
      </c>
      <c r="AV68" s="13">
        <v>6.9765889644622803</v>
      </c>
      <c r="AW68" s="42">
        <v>-0.93231993913650513</v>
      </c>
      <c r="AX68" s="42">
        <v>0.361634761095047</v>
      </c>
      <c r="AY68" s="42">
        <v>0.33840030431747442</v>
      </c>
      <c r="AZ68" s="42">
        <v>6.808173805475235</v>
      </c>
    </row>
    <row r="69" spans="1:52" x14ac:dyDescent="0.2">
      <c r="A69" s="5">
        <v>1184</v>
      </c>
      <c r="B69" s="5" t="s">
        <v>141</v>
      </c>
      <c r="C69" s="12">
        <v>1</v>
      </c>
      <c r="D69" s="5" t="s">
        <v>515</v>
      </c>
      <c r="E69" s="1">
        <v>10</v>
      </c>
      <c r="F69" s="2" t="s">
        <v>522</v>
      </c>
      <c r="G69" s="1">
        <v>26</v>
      </c>
      <c r="H69" s="3" t="s">
        <v>523</v>
      </c>
      <c r="I69" s="5">
        <v>1</v>
      </c>
      <c r="J69">
        <v>-0.82969927787780762</v>
      </c>
      <c r="K69">
        <v>0.19847142696380621</v>
      </c>
      <c r="L69">
        <v>0.85150361061096191</v>
      </c>
      <c r="M69">
        <v>5.9923571348190308</v>
      </c>
      <c r="N69" s="4" t="s">
        <v>524</v>
      </c>
      <c r="O69" s="12">
        <v>1</v>
      </c>
      <c r="P69" s="36">
        <v>34</v>
      </c>
      <c r="Q69" s="4" t="s">
        <v>280</v>
      </c>
      <c r="R69" s="5" t="s">
        <v>525</v>
      </c>
      <c r="S69" s="5" t="s">
        <v>793</v>
      </c>
      <c r="T69" s="4" t="s">
        <v>167</v>
      </c>
      <c r="U69" s="40">
        <v>0</v>
      </c>
      <c r="V69" s="28">
        <v>0</v>
      </c>
      <c r="W69" s="1">
        <v>0</v>
      </c>
      <c r="X69" s="1">
        <v>0</v>
      </c>
      <c r="Y69" s="45">
        <v>10734</v>
      </c>
      <c r="Z69" s="50">
        <v>8.17</v>
      </c>
      <c r="AA69" s="30">
        <v>4</v>
      </c>
      <c r="AB69" s="31">
        <v>10734</v>
      </c>
      <c r="AC69" s="32">
        <v>8.17</v>
      </c>
      <c r="AD69" s="41">
        <v>26909</v>
      </c>
      <c r="AE69" s="44">
        <f>AB69/AD69*100</f>
        <v>39.889999628377119</v>
      </c>
      <c r="AF69" s="41">
        <v>30.41</v>
      </c>
      <c r="AG69" s="41">
        <v>21.99</v>
      </c>
      <c r="AH69" s="41">
        <v>52.4</v>
      </c>
      <c r="AI69" s="41">
        <f>(12249/57885)*100</f>
        <v>21.160922518787252</v>
      </c>
      <c r="AJ69" s="24">
        <v>1</v>
      </c>
      <c r="AK69" s="22">
        <v>1</v>
      </c>
      <c r="AL69" s="22">
        <v>0</v>
      </c>
      <c r="AM69" s="5">
        <v>802</v>
      </c>
      <c r="AN69" s="5">
        <v>321</v>
      </c>
      <c r="AO69" s="12">
        <v>10</v>
      </c>
      <c r="AP69" s="19">
        <v>2890000</v>
      </c>
      <c r="AQ69" s="19">
        <v>197563465</v>
      </c>
      <c r="AR69" s="12">
        <v>1</v>
      </c>
      <c r="AS69" s="13">
        <v>-0.85546791553497314</v>
      </c>
      <c r="AT69" s="13">
        <v>0.40419188141822809</v>
      </c>
      <c r="AU69" s="13">
        <v>0.72266042232513428</v>
      </c>
      <c r="AV69" s="13">
        <v>7.0209594070911407</v>
      </c>
      <c r="AW69" s="42">
        <v>-0.77503937482833862</v>
      </c>
      <c r="AX69" s="42">
        <v>0.2096759378910065</v>
      </c>
      <c r="AY69" s="42">
        <v>1.1248031258583071</v>
      </c>
      <c r="AZ69" s="42">
        <v>6.0483796894550323</v>
      </c>
    </row>
    <row r="70" spans="1:52" x14ac:dyDescent="0.2">
      <c r="A70" s="5">
        <v>1001</v>
      </c>
      <c r="B70" s="5" t="s">
        <v>141</v>
      </c>
      <c r="C70" s="12">
        <v>1</v>
      </c>
      <c r="D70" s="5" t="s">
        <v>454</v>
      </c>
      <c r="E70" s="1">
        <v>8</v>
      </c>
      <c r="F70" s="2" t="s">
        <v>472</v>
      </c>
      <c r="G70" s="1">
        <v>21</v>
      </c>
      <c r="H70" s="3" t="s">
        <v>390</v>
      </c>
      <c r="I70" s="5">
        <v>1</v>
      </c>
      <c r="J70">
        <v>0.34757128357887268</v>
      </c>
      <c r="K70">
        <v>-1.752060279250145E-2</v>
      </c>
      <c r="L70">
        <v>6.7378564178943634</v>
      </c>
      <c r="M70">
        <v>4.9123969860374928</v>
      </c>
      <c r="N70" s="4" t="s">
        <v>473</v>
      </c>
      <c r="O70" s="12">
        <v>1</v>
      </c>
      <c r="P70" s="36">
        <v>33</v>
      </c>
      <c r="Q70" s="4" t="s">
        <v>268</v>
      </c>
      <c r="R70" s="5" t="s">
        <v>147</v>
      </c>
      <c r="S70" s="5" t="s">
        <v>149</v>
      </c>
      <c r="T70" s="4" t="s">
        <v>171</v>
      </c>
      <c r="U70" s="40">
        <v>1</v>
      </c>
      <c r="V70" s="28">
        <v>0</v>
      </c>
      <c r="W70" s="1">
        <v>0</v>
      </c>
      <c r="X70" s="1">
        <v>0</v>
      </c>
      <c r="Y70" s="45">
        <v>8547</v>
      </c>
      <c r="Z70" s="50">
        <v>5.07</v>
      </c>
      <c r="AA70" s="30">
        <v>4</v>
      </c>
      <c r="AB70" s="31">
        <v>8547</v>
      </c>
      <c r="AC70" s="32">
        <v>5.07</v>
      </c>
      <c r="AD70" s="41">
        <v>33573</v>
      </c>
      <c r="AE70" s="44">
        <f>AB70/AD70*100</f>
        <v>25.45795728710571</v>
      </c>
      <c r="AF70" s="41">
        <v>38.51</v>
      </c>
      <c r="AG70" s="41">
        <v>14.51</v>
      </c>
      <c r="AH70" s="41">
        <v>53.019999999999996</v>
      </c>
      <c r="AI70" s="41">
        <f>(10446/74096)*100</f>
        <v>14.097927013603972</v>
      </c>
      <c r="AJ70" s="24">
        <v>1</v>
      </c>
      <c r="AK70" s="22">
        <v>1</v>
      </c>
      <c r="AL70" s="22">
        <v>0</v>
      </c>
      <c r="AM70" s="5">
        <v>1068</v>
      </c>
      <c r="AN70" s="5">
        <v>427</v>
      </c>
      <c r="AO70" s="12">
        <v>10</v>
      </c>
      <c r="AP70" s="19">
        <v>13680000</v>
      </c>
      <c r="AQ70" s="19">
        <v>230661048</v>
      </c>
      <c r="AR70" s="12">
        <v>0</v>
      </c>
      <c r="AS70" s="13">
        <v>0.33032333850860601</v>
      </c>
      <c r="AT70" s="13">
        <v>1.400861423462629E-2</v>
      </c>
      <c r="AU70" s="13">
        <v>6.6516166925430298</v>
      </c>
      <c r="AV70" s="13">
        <v>5.0700430711731306</v>
      </c>
      <c r="AW70" s="42">
        <v>0.36448243260383612</v>
      </c>
      <c r="AX70" s="42">
        <v>0.81467217206954956</v>
      </c>
      <c r="AY70" s="42">
        <v>6.8224121630191803</v>
      </c>
      <c r="AZ70" s="42">
        <v>9.0733608603477478</v>
      </c>
    </row>
    <row r="71" spans="1:52" x14ac:dyDescent="0.2">
      <c r="A71" s="5">
        <v>895</v>
      </c>
      <c r="B71" s="5" t="s">
        <v>141</v>
      </c>
      <c r="C71" s="12">
        <v>1</v>
      </c>
      <c r="D71" s="5" t="s">
        <v>438</v>
      </c>
      <c r="E71" s="1">
        <v>7.5</v>
      </c>
      <c r="F71" s="2" t="s">
        <v>439</v>
      </c>
      <c r="G71" s="1">
        <v>19</v>
      </c>
      <c r="H71" s="3" t="s">
        <v>440</v>
      </c>
      <c r="I71" s="5">
        <v>1</v>
      </c>
      <c r="J71">
        <v>-0.86839276552200317</v>
      </c>
      <c r="K71">
        <v>0.19201010465621951</v>
      </c>
      <c r="L71">
        <v>0.65803617238998413</v>
      </c>
      <c r="M71">
        <v>5.9600505232810974</v>
      </c>
      <c r="N71" s="4" t="s">
        <v>441</v>
      </c>
      <c r="O71" s="12">
        <v>0</v>
      </c>
      <c r="P71" s="36">
        <v>37</v>
      </c>
      <c r="Q71" s="4" t="s">
        <v>442</v>
      </c>
      <c r="R71" s="5" t="s">
        <v>443</v>
      </c>
      <c r="S71" s="5" t="s">
        <v>793</v>
      </c>
      <c r="T71" s="4" t="s">
        <v>167</v>
      </c>
      <c r="U71" s="40">
        <v>0</v>
      </c>
      <c r="V71" s="28">
        <v>0</v>
      </c>
      <c r="W71" s="1">
        <v>0</v>
      </c>
      <c r="X71" s="1">
        <v>0</v>
      </c>
      <c r="Y71" s="45">
        <v>16105</v>
      </c>
      <c r="Z71" s="50">
        <v>10.28</v>
      </c>
      <c r="AA71" s="30">
        <v>5</v>
      </c>
      <c r="AB71" s="33">
        <v>16105</v>
      </c>
      <c r="AC71" s="32">
        <v>10.28</v>
      </c>
      <c r="AD71" s="41">
        <v>32364</v>
      </c>
      <c r="AE71" s="44">
        <f>AB71/AD71*100</f>
        <v>49.762081324928928</v>
      </c>
      <c r="AF71" s="41">
        <v>36.619999999999997</v>
      </c>
      <c r="AG71" s="41">
        <v>16.600000000000001</v>
      </c>
      <c r="AH71" s="41">
        <v>53.22</v>
      </c>
      <c r="AI71" s="41">
        <f>(9233/67725)*100</f>
        <v>13.633074935400517</v>
      </c>
      <c r="AJ71" s="24">
        <v>1</v>
      </c>
      <c r="AK71" s="23">
        <v>1</v>
      </c>
      <c r="AL71" s="22">
        <v>0</v>
      </c>
      <c r="AM71" s="5">
        <v>1082</v>
      </c>
      <c r="AN71" s="5">
        <v>433</v>
      </c>
      <c r="AO71" s="12">
        <v>10</v>
      </c>
      <c r="AP71" s="19">
        <v>1065000</v>
      </c>
      <c r="AQ71" s="19">
        <v>220829699</v>
      </c>
      <c r="AR71" s="12">
        <v>1</v>
      </c>
      <c r="AS71" s="13">
        <v>-0.87081634998321533</v>
      </c>
      <c r="AT71" s="13">
        <v>0.34069964289665222</v>
      </c>
      <c r="AU71" s="13">
        <v>0.64591825008392334</v>
      </c>
      <c r="AV71" s="13">
        <v>6.7034982144832611</v>
      </c>
      <c r="AW71" s="42">
        <v>-0.83840262889862061</v>
      </c>
      <c r="AX71" s="42">
        <v>0.1468963623046875</v>
      </c>
      <c r="AY71" s="42">
        <v>0.80798685550689697</v>
      </c>
      <c r="AZ71" s="42">
        <v>5.7344818115234384</v>
      </c>
    </row>
    <row r="72" spans="1:52" x14ac:dyDescent="0.2">
      <c r="A72" s="5">
        <v>1081</v>
      </c>
      <c r="B72" s="5" t="s">
        <v>141</v>
      </c>
      <c r="C72" s="12">
        <v>1</v>
      </c>
      <c r="D72" s="5" t="s">
        <v>482</v>
      </c>
      <c r="E72" s="1">
        <v>9</v>
      </c>
      <c r="F72" s="2" t="s">
        <v>491</v>
      </c>
      <c r="G72" s="1">
        <v>23</v>
      </c>
      <c r="H72" s="3" t="s">
        <v>498</v>
      </c>
      <c r="I72" s="5">
        <v>1</v>
      </c>
      <c r="J72">
        <v>-0.15173134207725519</v>
      </c>
      <c r="K72">
        <v>-0.17795725166797641</v>
      </c>
      <c r="L72">
        <v>4.2413432896137238</v>
      </c>
      <c r="M72">
        <v>4.1102137416601181</v>
      </c>
      <c r="N72" s="4" t="s">
        <v>499</v>
      </c>
      <c r="O72" s="12">
        <v>0</v>
      </c>
      <c r="P72" s="36">
        <v>70</v>
      </c>
      <c r="Q72" s="4" t="s">
        <v>174</v>
      </c>
      <c r="R72" s="5" t="s">
        <v>153</v>
      </c>
      <c r="S72" s="5" t="s">
        <v>155</v>
      </c>
      <c r="T72" s="4" t="s">
        <v>449</v>
      </c>
      <c r="U72" s="40">
        <v>1</v>
      </c>
      <c r="V72" s="28">
        <v>0</v>
      </c>
      <c r="W72" s="1">
        <v>0</v>
      </c>
      <c r="X72" s="1">
        <v>0</v>
      </c>
      <c r="Y72" s="45">
        <v>5714</v>
      </c>
      <c r="Z72" s="50">
        <v>3.52</v>
      </c>
      <c r="AA72" s="30">
        <v>6</v>
      </c>
      <c r="AB72" s="31">
        <v>5714</v>
      </c>
      <c r="AC72" s="32">
        <v>3.52</v>
      </c>
      <c r="AD72" s="41">
        <v>20715</v>
      </c>
      <c r="AE72" s="44">
        <f>AB72/AD72*100</f>
        <v>27.583876418054547</v>
      </c>
      <c r="AF72" s="41">
        <v>39.28</v>
      </c>
      <c r="AG72" s="41">
        <v>18.04</v>
      </c>
      <c r="AH72" s="41">
        <v>57.32</v>
      </c>
      <c r="AI72" s="41">
        <f>(14879/97198)*100</f>
        <v>15.307928146669687</v>
      </c>
      <c r="AJ72" s="24">
        <v>1</v>
      </c>
      <c r="AK72" s="22">
        <v>1</v>
      </c>
      <c r="AL72" s="22">
        <v>0</v>
      </c>
      <c r="AM72" s="5">
        <v>1262</v>
      </c>
      <c r="AN72" s="5">
        <v>505</v>
      </c>
      <c r="AO72" s="12">
        <v>10</v>
      </c>
      <c r="AP72" s="19">
        <v>22582502</v>
      </c>
      <c r="AQ72" s="19">
        <v>272684360</v>
      </c>
      <c r="AR72" s="12">
        <v>0</v>
      </c>
      <c r="AS72" s="13">
        <v>-0.15469007194042211</v>
      </c>
      <c r="AT72" s="13">
        <v>-0.16957670450210571</v>
      </c>
      <c r="AU72" s="13">
        <v>4.2265496402978897</v>
      </c>
      <c r="AV72" s="13">
        <v>4.1521164774894714</v>
      </c>
      <c r="AW72" s="42">
        <v>-0.12952509522438049</v>
      </c>
      <c r="AX72" s="42">
        <v>0.22255708277225489</v>
      </c>
      <c r="AY72" s="42">
        <v>4.3523745238780984</v>
      </c>
      <c r="AZ72" s="42">
        <v>6.1127854138612747</v>
      </c>
    </row>
    <row r="73" spans="1:52" x14ac:dyDescent="0.2">
      <c r="A73" s="5">
        <v>232</v>
      </c>
      <c r="B73" s="5" t="s">
        <v>141</v>
      </c>
      <c r="C73" s="12">
        <v>1</v>
      </c>
      <c r="D73" s="5" t="s">
        <v>228</v>
      </c>
      <c r="E73" s="1">
        <v>5</v>
      </c>
      <c r="F73" s="2" t="s">
        <v>229</v>
      </c>
      <c r="G73" s="1">
        <v>6</v>
      </c>
      <c r="H73" s="3" t="s">
        <v>244</v>
      </c>
      <c r="I73" s="5">
        <v>1</v>
      </c>
      <c r="J73">
        <v>-0.85271346569061279</v>
      </c>
      <c r="K73">
        <v>-0.1024728715419769</v>
      </c>
      <c r="L73">
        <v>0.73643267154693604</v>
      </c>
      <c r="M73">
        <v>4.4876356422901154</v>
      </c>
      <c r="N73" s="4" t="s">
        <v>245</v>
      </c>
      <c r="O73" s="12">
        <v>1</v>
      </c>
      <c r="P73" s="36">
        <v>36</v>
      </c>
      <c r="Q73" s="4" t="s">
        <v>246</v>
      </c>
      <c r="R73" s="5" t="s">
        <v>159</v>
      </c>
      <c r="S73" s="5" t="s">
        <v>796</v>
      </c>
      <c r="T73" s="4" t="s">
        <v>247</v>
      </c>
      <c r="U73" s="40">
        <v>0</v>
      </c>
      <c r="V73" s="28">
        <v>0</v>
      </c>
      <c r="W73" s="1">
        <v>0</v>
      </c>
      <c r="X73" s="1">
        <v>0</v>
      </c>
      <c r="Y73" s="45">
        <v>19116</v>
      </c>
      <c r="Z73" s="50">
        <v>5.82</v>
      </c>
      <c r="AA73" s="30">
        <v>8</v>
      </c>
      <c r="AB73" s="33">
        <v>19116</v>
      </c>
      <c r="AC73" s="32">
        <v>5.82</v>
      </c>
      <c r="AD73" s="41">
        <v>60731</v>
      </c>
      <c r="AE73" s="44">
        <f>AB73/AD73*100</f>
        <v>31.476511172218473</v>
      </c>
      <c r="AF73" s="41">
        <v>25.59</v>
      </c>
      <c r="AG73" s="41">
        <v>26.35</v>
      </c>
      <c r="AH73" s="41">
        <v>51.94</v>
      </c>
      <c r="AI73" s="41">
        <f>(36714/163202)*100</f>
        <v>22.496047842550947</v>
      </c>
      <c r="AJ73" s="24">
        <v>1</v>
      </c>
      <c r="AK73" s="23">
        <v>1</v>
      </c>
      <c r="AL73" s="22">
        <v>0</v>
      </c>
      <c r="AM73" s="5">
        <v>1822</v>
      </c>
      <c r="AN73" s="5">
        <v>729</v>
      </c>
      <c r="AO73" s="12">
        <v>10</v>
      </c>
      <c r="AP73" s="19">
        <v>2850000</v>
      </c>
      <c r="AQ73" s="19">
        <v>355036873</v>
      </c>
      <c r="AR73" s="12">
        <v>1</v>
      </c>
      <c r="AS73" s="13">
        <v>-0.78241735696792603</v>
      </c>
      <c r="AT73" s="13">
        <v>-9.4036862254142761E-2</v>
      </c>
      <c r="AU73" s="13">
        <v>1.0879132151603701</v>
      </c>
      <c r="AV73" s="13">
        <v>4.5298156887292862</v>
      </c>
      <c r="AW73" s="42">
        <v>-0.86162900924682617</v>
      </c>
      <c r="AX73" s="42">
        <v>-0.17319771647453311</v>
      </c>
      <c r="AY73" s="42">
        <v>0.69185495376586914</v>
      </c>
      <c r="AZ73" s="42">
        <v>4.1340114176273346</v>
      </c>
    </row>
    <row r="74" spans="1:52" x14ac:dyDescent="0.2">
      <c r="A74" s="5">
        <v>677</v>
      </c>
      <c r="B74" s="5" t="s">
        <v>141</v>
      </c>
      <c r="C74" s="12">
        <v>1</v>
      </c>
      <c r="D74" s="5" t="s">
        <v>273</v>
      </c>
      <c r="E74" s="1">
        <v>5.5</v>
      </c>
      <c r="F74" s="2" t="s">
        <v>358</v>
      </c>
      <c r="G74" s="1">
        <v>13</v>
      </c>
      <c r="H74" s="3" t="s">
        <v>359</v>
      </c>
      <c r="I74" s="5">
        <v>1</v>
      </c>
      <c r="J74">
        <v>-0.68711650371551514</v>
      </c>
      <c r="K74">
        <v>-0.26926505565643311</v>
      </c>
      <c r="L74">
        <v>1.5644174814224241</v>
      </c>
      <c r="M74">
        <v>3.653674721717834</v>
      </c>
      <c r="N74" s="4" t="s">
        <v>360</v>
      </c>
      <c r="O74" s="12">
        <v>1</v>
      </c>
      <c r="P74" s="36">
        <v>65</v>
      </c>
      <c r="Q74" s="4" t="s">
        <v>361</v>
      </c>
      <c r="R74" s="5" t="s">
        <v>153</v>
      </c>
      <c r="S74" s="5" t="s">
        <v>155</v>
      </c>
      <c r="T74" s="4" t="s">
        <v>201</v>
      </c>
      <c r="U74" s="40">
        <v>1</v>
      </c>
      <c r="V74" s="28">
        <v>0</v>
      </c>
      <c r="W74" s="1">
        <v>1</v>
      </c>
      <c r="X74" s="1">
        <v>0</v>
      </c>
      <c r="Y74" s="45">
        <v>29160</v>
      </c>
      <c r="Z74" s="50">
        <v>12.65</v>
      </c>
      <c r="AA74" s="30">
        <v>4</v>
      </c>
      <c r="AB74" s="33">
        <v>29160</v>
      </c>
      <c r="AC74" s="32">
        <v>12.65</v>
      </c>
      <c r="AD74" s="41">
        <v>48927</v>
      </c>
      <c r="AE74" s="44">
        <f>AB74/AD74*100</f>
        <v>59.598994420258755</v>
      </c>
      <c r="AF74" s="41">
        <v>20.77</v>
      </c>
      <c r="AG74" s="41">
        <v>34.14</v>
      </c>
      <c r="AH74" s="41">
        <v>54.91</v>
      </c>
      <c r="AI74" s="41">
        <f>(43336/136834)*100</f>
        <v>31.670491252174166</v>
      </c>
      <c r="AJ74" s="24">
        <v>1</v>
      </c>
      <c r="AK74" s="23">
        <v>1</v>
      </c>
      <c r="AL74" s="22">
        <v>0</v>
      </c>
      <c r="AM74" s="5">
        <v>1385</v>
      </c>
      <c r="AN74" s="5">
        <v>554</v>
      </c>
      <c r="AO74" s="12">
        <v>11</v>
      </c>
      <c r="AP74" s="19">
        <v>8209177</v>
      </c>
      <c r="AQ74" s="19">
        <v>275804726</v>
      </c>
      <c r="AR74" s="12">
        <v>0</v>
      </c>
      <c r="AS74" s="13">
        <v>-0.60125041007995605</v>
      </c>
      <c r="AT74" s="13">
        <v>-0.48305583000183111</v>
      </c>
      <c r="AU74" s="13">
        <v>1.9937479496002199</v>
      </c>
      <c r="AV74" s="13">
        <v>2.5847208499908452</v>
      </c>
      <c r="AW74" s="42">
        <v>-0.69422733783721924</v>
      </c>
      <c r="AX74" s="42">
        <v>-2.9836326837539669E-2</v>
      </c>
      <c r="AY74" s="42">
        <v>1.528863310813904</v>
      </c>
      <c r="AZ74" s="42">
        <v>4.8508183658123016</v>
      </c>
    </row>
    <row r="75" spans="1:52" x14ac:dyDescent="0.2">
      <c r="A75" s="5">
        <v>1140</v>
      </c>
      <c r="B75" s="5" t="s">
        <v>141</v>
      </c>
      <c r="C75" s="12">
        <v>1</v>
      </c>
      <c r="D75" s="5" t="s">
        <v>506</v>
      </c>
      <c r="E75" s="1">
        <v>9.5</v>
      </c>
      <c r="F75" s="2" t="s">
        <v>507</v>
      </c>
      <c r="G75" s="1">
        <v>24</v>
      </c>
      <c r="H75" s="3" t="s">
        <v>511</v>
      </c>
      <c r="I75" s="5">
        <v>1</v>
      </c>
      <c r="J75">
        <v>-0.33709901571273798</v>
      </c>
      <c r="K75">
        <v>-0.84247803688049316</v>
      </c>
      <c r="L75">
        <v>3.3145049214363098</v>
      </c>
      <c r="M75">
        <v>0.78760981559753418</v>
      </c>
      <c r="N75" s="4" t="s">
        <v>512</v>
      </c>
      <c r="O75" s="12">
        <v>0</v>
      </c>
      <c r="P75" s="36">
        <v>33</v>
      </c>
      <c r="Q75" s="4" t="s">
        <v>513</v>
      </c>
      <c r="R75" s="5" t="s">
        <v>153</v>
      </c>
      <c r="S75" s="5" t="s">
        <v>155</v>
      </c>
      <c r="T75" s="4" t="s">
        <v>201</v>
      </c>
      <c r="U75" s="40">
        <v>1</v>
      </c>
      <c r="V75" s="28">
        <v>1</v>
      </c>
      <c r="W75" s="1">
        <v>0</v>
      </c>
      <c r="X75" s="1">
        <v>0</v>
      </c>
      <c r="Y75" s="45">
        <v>11204</v>
      </c>
      <c r="Z75" s="50">
        <v>9.81</v>
      </c>
      <c r="AA75" s="30">
        <v>4</v>
      </c>
      <c r="AB75" s="31">
        <v>11204</v>
      </c>
      <c r="AC75" s="32">
        <v>9.81</v>
      </c>
      <c r="AD75" s="41">
        <v>31064</v>
      </c>
      <c r="AE75" s="44">
        <f>AB75/AD75*100</f>
        <v>36.06747360288437</v>
      </c>
      <c r="AF75" s="41">
        <v>33.15</v>
      </c>
      <c r="AG75" s="41">
        <v>23.17</v>
      </c>
      <c r="AH75" s="41">
        <v>56.32</v>
      </c>
      <c r="AI75" s="41">
        <f>(11317/57666)*100</f>
        <v>19.625082370894461</v>
      </c>
      <c r="AJ75" s="24">
        <v>1</v>
      </c>
      <c r="AK75" s="22">
        <v>1</v>
      </c>
      <c r="AL75" s="22">
        <v>0</v>
      </c>
      <c r="AM75" s="5">
        <v>777</v>
      </c>
      <c r="AN75" s="5">
        <v>311</v>
      </c>
      <c r="AO75" s="12">
        <v>11</v>
      </c>
      <c r="AP75" s="19">
        <v>7488000</v>
      </c>
      <c r="AQ75" s="19">
        <v>168609000</v>
      </c>
      <c r="AR75" s="12">
        <v>0</v>
      </c>
      <c r="AS75" s="13">
        <v>-0.3504149317741394</v>
      </c>
      <c r="AT75" s="13">
        <v>-0.93659460544586182</v>
      </c>
      <c r="AU75" s="13">
        <v>3.247925341129303</v>
      </c>
      <c r="AV75" s="13">
        <v>0.31702697277069092</v>
      </c>
      <c r="AW75" s="42">
        <v>-0.30432990193366999</v>
      </c>
      <c r="AX75" s="42">
        <v>-0.1287018954753876</v>
      </c>
      <c r="AY75" s="42">
        <v>3.4783504903316498</v>
      </c>
      <c r="AZ75" s="42">
        <v>4.3564905226230621</v>
      </c>
    </row>
    <row r="76" spans="1:52" x14ac:dyDescent="0.2">
      <c r="A76" s="5">
        <v>900</v>
      </c>
      <c r="B76" s="5" t="s">
        <v>141</v>
      </c>
      <c r="C76" s="12">
        <v>1</v>
      </c>
      <c r="D76" s="5" t="s">
        <v>438</v>
      </c>
      <c r="E76" s="1">
        <v>7.5</v>
      </c>
      <c r="F76" s="2" t="s">
        <v>439</v>
      </c>
      <c r="G76" s="1">
        <v>19</v>
      </c>
      <c r="H76" s="3" t="s">
        <v>255</v>
      </c>
      <c r="I76" s="5">
        <v>1</v>
      </c>
      <c r="J76">
        <v>0.70239901542663574</v>
      </c>
      <c r="K76">
        <v>0.53073608875274658</v>
      </c>
      <c r="L76">
        <v>8.5119950771331787</v>
      </c>
      <c r="M76">
        <v>7.6536804437637329</v>
      </c>
      <c r="N76" s="4" t="s">
        <v>444</v>
      </c>
      <c r="O76" s="12">
        <v>1</v>
      </c>
      <c r="P76" s="36">
        <v>67</v>
      </c>
      <c r="Q76" s="4" t="s">
        <v>445</v>
      </c>
      <c r="R76" s="5" t="s">
        <v>147</v>
      </c>
      <c r="S76" s="5" t="s">
        <v>149</v>
      </c>
      <c r="T76" s="4" t="s">
        <v>179</v>
      </c>
      <c r="U76" s="40">
        <v>1</v>
      </c>
      <c r="V76" s="28">
        <v>0</v>
      </c>
      <c r="W76" s="1">
        <v>0</v>
      </c>
      <c r="X76" s="1">
        <v>0</v>
      </c>
      <c r="Y76" s="45">
        <v>6109</v>
      </c>
      <c r="Z76" s="50">
        <v>3.9</v>
      </c>
      <c r="AA76" s="30">
        <v>5</v>
      </c>
      <c r="AB76" s="33">
        <v>6109</v>
      </c>
      <c r="AC76" s="32">
        <v>3.9</v>
      </c>
      <c r="AD76" s="41">
        <v>39056</v>
      </c>
      <c r="AE76" s="44">
        <f>AB76/AD76*100</f>
        <v>15.641642769356819</v>
      </c>
      <c r="AF76" s="41">
        <v>36.619999999999997</v>
      </c>
      <c r="AG76" s="41">
        <v>16.600000000000001</v>
      </c>
      <c r="AH76" s="41">
        <v>53.22</v>
      </c>
      <c r="AI76" s="41">
        <f>(9233/67725)*100</f>
        <v>13.633074935400517</v>
      </c>
      <c r="AJ76" s="24">
        <v>1</v>
      </c>
      <c r="AK76" s="23">
        <v>1</v>
      </c>
      <c r="AL76" s="22">
        <v>0</v>
      </c>
      <c r="AM76" s="5">
        <v>1082</v>
      </c>
      <c r="AN76" s="5">
        <v>433</v>
      </c>
      <c r="AO76" s="12">
        <v>11</v>
      </c>
      <c r="AP76" s="19">
        <v>11684063</v>
      </c>
      <c r="AQ76" s="19">
        <v>220829699</v>
      </c>
      <c r="AR76" s="12">
        <v>0</v>
      </c>
      <c r="AS76" s="13">
        <v>0.76897436380386353</v>
      </c>
      <c r="AT76" s="13">
        <v>0.46228381991386408</v>
      </c>
      <c r="AU76" s="13">
        <v>8.8448718190193176</v>
      </c>
      <c r="AV76" s="13">
        <v>7.3114190995693207</v>
      </c>
      <c r="AW76" s="42">
        <v>0.67518895864486694</v>
      </c>
      <c r="AX76" s="42">
        <v>-0.36446148157119751</v>
      </c>
      <c r="AY76" s="42">
        <v>8.3759447932243347</v>
      </c>
      <c r="AZ76" s="42">
        <v>3.177692592144012</v>
      </c>
    </row>
    <row r="77" spans="1:52" x14ac:dyDescent="0.2">
      <c r="A77" s="5">
        <v>805</v>
      </c>
      <c r="B77" s="5" t="s">
        <v>141</v>
      </c>
      <c r="C77" s="12">
        <v>1</v>
      </c>
      <c r="D77" s="5" t="s">
        <v>385</v>
      </c>
      <c r="E77" s="1">
        <v>6</v>
      </c>
      <c r="F77" s="2" t="s">
        <v>399</v>
      </c>
      <c r="G77" s="1">
        <v>16</v>
      </c>
      <c r="H77" s="3" t="s">
        <v>405</v>
      </c>
      <c r="I77" s="5">
        <v>1</v>
      </c>
      <c r="J77">
        <v>-0.84237849712371826</v>
      </c>
      <c r="K77">
        <v>-7.175552099943161E-2</v>
      </c>
      <c r="L77">
        <v>0.78810751438140869</v>
      </c>
      <c r="M77">
        <v>4.6412223950028419</v>
      </c>
      <c r="N77" s="4" t="s">
        <v>406</v>
      </c>
      <c r="O77" s="12">
        <v>1</v>
      </c>
      <c r="P77" s="36">
        <v>58</v>
      </c>
      <c r="Q77" s="4" t="s">
        <v>407</v>
      </c>
      <c r="R77" s="5" t="s">
        <v>408</v>
      </c>
      <c r="S77" s="5" t="s">
        <v>793</v>
      </c>
      <c r="T77" s="4" t="s">
        <v>167</v>
      </c>
      <c r="U77" s="40">
        <v>0</v>
      </c>
      <c r="V77" s="28">
        <v>0</v>
      </c>
      <c r="W77" s="1">
        <v>0</v>
      </c>
      <c r="X77" s="1">
        <v>0</v>
      </c>
      <c r="Y77" s="45">
        <v>6352</v>
      </c>
      <c r="Z77" s="50">
        <v>4.4800000000000004</v>
      </c>
      <c r="AA77" s="30">
        <v>4</v>
      </c>
      <c r="AB77" s="33">
        <v>6352</v>
      </c>
      <c r="AC77" s="32">
        <v>4.4800000000000004</v>
      </c>
      <c r="AD77" s="41">
        <v>20884</v>
      </c>
      <c r="AE77" s="44">
        <f>AB77/AD77*100</f>
        <v>30.415629189810385</v>
      </c>
      <c r="AF77" s="41">
        <v>26.15</v>
      </c>
      <c r="AG77" s="41">
        <v>22.23</v>
      </c>
      <c r="AH77" s="41">
        <v>48.379999999999995</v>
      </c>
      <c r="AI77" s="41">
        <f>(9477/53646)*100</f>
        <v>17.665809193602506</v>
      </c>
      <c r="AJ77" s="24">
        <v>1</v>
      </c>
      <c r="AK77" s="23">
        <v>1</v>
      </c>
      <c r="AL77" s="22">
        <v>0</v>
      </c>
      <c r="AM77" s="5">
        <v>749</v>
      </c>
      <c r="AN77" s="5">
        <v>300</v>
      </c>
      <c r="AO77" s="12">
        <v>12</v>
      </c>
      <c r="AP77" s="19">
        <v>1920000</v>
      </c>
      <c r="AQ77" s="19">
        <v>159350393</v>
      </c>
      <c r="AR77" s="12">
        <v>0</v>
      </c>
      <c r="AS77" s="13">
        <v>-0.7983405590057373</v>
      </c>
      <c r="AT77" s="13">
        <v>3.2343726605176933E-2</v>
      </c>
      <c r="AU77" s="13">
        <v>1.008297204971313</v>
      </c>
      <c r="AV77" s="13">
        <v>5.1617186330258846</v>
      </c>
      <c r="AW77" s="42">
        <v>-0.8386768102645874</v>
      </c>
      <c r="AX77" s="42">
        <v>-0.1708765774965286</v>
      </c>
      <c r="AY77" s="42">
        <v>0.80661594867706299</v>
      </c>
      <c r="AZ77" s="42">
        <v>4.1456171125173569</v>
      </c>
    </row>
    <row r="78" spans="1:52" x14ac:dyDescent="0.2">
      <c r="A78" s="5">
        <v>147</v>
      </c>
      <c r="B78" s="5" t="s">
        <v>141</v>
      </c>
      <c r="C78" s="12">
        <v>1</v>
      </c>
      <c r="D78" s="5" t="s">
        <v>192</v>
      </c>
      <c r="E78" s="1">
        <v>3</v>
      </c>
      <c r="F78" s="2" t="s">
        <v>193</v>
      </c>
      <c r="G78" s="1">
        <v>4</v>
      </c>
      <c r="H78" s="3" t="s">
        <v>205</v>
      </c>
      <c r="I78" s="5">
        <v>1</v>
      </c>
      <c r="J78">
        <v>-0.43295088410377502</v>
      </c>
      <c r="K78">
        <v>-0.36008733510971069</v>
      </c>
      <c r="L78">
        <v>2.8352455794811249</v>
      </c>
      <c r="M78">
        <v>3.199563324451447</v>
      </c>
      <c r="N78" s="4" t="s">
        <v>206</v>
      </c>
      <c r="O78" s="12">
        <v>0</v>
      </c>
      <c r="P78" s="36">
        <v>24</v>
      </c>
      <c r="Q78" s="4" t="s">
        <v>207</v>
      </c>
      <c r="R78" s="5" t="s">
        <v>208</v>
      </c>
      <c r="S78" s="5" t="s">
        <v>793</v>
      </c>
      <c r="T78" s="4" t="s">
        <v>167</v>
      </c>
      <c r="U78" s="40">
        <v>0</v>
      </c>
      <c r="V78" s="28">
        <v>0</v>
      </c>
      <c r="W78" s="1">
        <v>0</v>
      </c>
      <c r="X78" s="1">
        <v>0</v>
      </c>
      <c r="Y78" s="45">
        <v>4047</v>
      </c>
      <c r="Z78" s="50">
        <v>4.92</v>
      </c>
      <c r="AA78" s="30">
        <v>4</v>
      </c>
      <c r="AB78" s="33">
        <v>4047</v>
      </c>
      <c r="AC78" s="32">
        <v>4.92</v>
      </c>
      <c r="AD78" s="41">
        <v>15122</v>
      </c>
      <c r="AE78" s="44">
        <f>AB78/AD78*100</f>
        <v>26.762333024732175</v>
      </c>
      <c r="AF78" s="41">
        <v>17.93</v>
      </c>
      <c r="AG78" s="41">
        <v>19.25</v>
      </c>
      <c r="AH78" s="41">
        <v>37.18</v>
      </c>
      <c r="AI78" s="41">
        <f>(9557/31894)*100</f>
        <v>29.964883677180659</v>
      </c>
      <c r="AJ78" s="24">
        <v>1</v>
      </c>
      <c r="AK78" s="23">
        <v>1</v>
      </c>
      <c r="AL78" s="22">
        <v>0</v>
      </c>
      <c r="AM78" s="5">
        <v>504</v>
      </c>
      <c r="AN78" s="5">
        <v>300</v>
      </c>
      <c r="AO78" s="12">
        <v>12</v>
      </c>
      <c r="AP78" s="19">
        <v>2669720</v>
      </c>
      <c r="AQ78" s="19">
        <v>122959329</v>
      </c>
      <c r="AR78" s="12">
        <v>0</v>
      </c>
      <c r="AS78" s="13">
        <v>-0.38911369442939758</v>
      </c>
      <c r="AT78" s="13">
        <v>-0.41140258312225342</v>
      </c>
      <c r="AU78" s="13">
        <v>3.0544315278530121</v>
      </c>
      <c r="AV78" s="13">
        <v>2.9429870843887329</v>
      </c>
      <c r="AW78" s="42">
        <v>-0.42231559753417969</v>
      </c>
      <c r="AX78" s="42">
        <v>2.759864367544651E-2</v>
      </c>
      <c r="AY78" s="42">
        <v>2.888422012329102</v>
      </c>
      <c r="AZ78" s="42">
        <v>5.1379932183772334</v>
      </c>
    </row>
    <row r="79" spans="1:52" ht="16" customHeight="1" x14ac:dyDescent="0.2">
      <c r="A79" s="5">
        <v>180</v>
      </c>
      <c r="B79" s="5" t="s">
        <v>141</v>
      </c>
      <c r="C79" s="12">
        <v>1</v>
      </c>
      <c r="D79" s="5" t="s">
        <v>209</v>
      </c>
      <c r="E79" s="1">
        <v>4</v>
      </c>
      <c r="F79" s="2" t="s">
        <v>210</v>
      </c>
      <c r="G79" s="1">
        <v>5</v>
      </c>
      <c r="H79" s="3" t="s">
        <v>219</v>
      </c>
      <c r="I79" s="5">
        <v>1</v>
      </c>
      <c r="J79">
        <v>0.38536641001701349</v>
      </c>
      <c r="K79">
        <v>8.6312249302864075E-2</v>
      </c>
      <c r="L79">
        <v>6.9268320500850677</v>
      </c>
      <c r="M79">
        <v>5.4315612465143204</v>
      </c>
      <c r="N79" s="4" t="s">
        <v>220</v>
      </c>
      <c r="O79" s="12">
        <v>0</v>
      </c>
      <c r="P79" s="36">
        <v>43</v>
      </c>
      <c r="Q79" s="4" t="s">
        <v>174</v>
      </c>
      <c r="R79" s="5" t="s">
        <v>147</v>
      </c>
      <c r="S79" s="5" t="s">
        <v>149</v>
      </c>
      <c r="T79" s="4" t="s">
        <v>171</v>
      </c>
      <c r="U79" s="40">
        <v>1</v>
      </c>
      <c r="V79" s="28">
        <v>0</v>
      </c>
      <c r="W79" s="1">
        <v>0</v>
      </c>
      <c r="X79" s="1">
        <v>0</v>
      </c>
      <c r="Y79" s="45">
        <v>7990</v>
      </c>
      <c r="Z79" s="50">
        <v>3.55</v>
      </c>
      <c r="AA79" s="30">
        <v>6</v>
      </c>
      <c r="AB79" s="33">
        <v>7990</v>
      </c>
      <c r="AC79" s="32">
        <v>3.55</v>
      </c>
      <c r="AD79" s="41">
        <v>35030</v>
      </c>
      <c r="AE79" s="44">
        <f>AB79/AD79*100</f>
        <v>22.809020839280617</v>
      </c>
      <c r="AF79" s="41">
        <v>21.63</v>
      </c>
      <c r="AG79" s="41">
        <v>25.88</v>
      </c>
      <c r="AH79" s="41">
        <v>47.51</v>
      </c>
      <c r="AI79" s="41">
        <f>(24722/99724)*100</f>
        <v>24.790421563515302</v>
      </c>
      <c r="AJ79" s="24">
        <v>1</v>
      </c>
      <c r="AK79" s="23">
        <v>1</v>
      </c>
      <c r="AL79" s="22">
        <v>0</v>
      </c>
      <c r="AM79" s="5">
        <v>1285</v>
      </c>
      <c r="AN79" s="5">
        <v>504</v>
      </c>
      <c r="AO79" s="12">
        <v>12</v>
      </c>
      <c r="AP79" s="19">
        <v>11600001</v>
      </c>
      <c r="AQ79" s="19">
        <v>279095192</v>
      </c>
      <c r="AR79" s="12">
        <v>0</v>
      </c>
      <c r="AS79" s="13">
        <v>0.41914361715316772</v>
      </c>
      <c r="AT79" s="13">
        <v>0.1218701526522636</v>
      </c>
      <c r="AU79" s="13">
        <v>7.0957180857658386</v>
      </c>
      <c r="AV79" s="13">
        <v>5.6093507632613182</v>
      </c>
      <c r="AW79" s="42">
        <v>0.38198146224021912</v>
      </c>
      <c r="AX79" s="42">
        <v>0.38150238990783691</v>
      </c>
      <c r="AY79" s="42">
        <v>6.9099073112010956</v>
      </c>
      <c r="AZ79" s="42">
        <v>6.9075119495391846</v>
      </c>
    </row>
    <row r="80" spans="1:52" x14ac:dyDescent="0.2">
      <c r="A80" s="5">
        <v>611</v>
      </c>
      <c r="B80" s="5" t="s">
        <v>141</v>
      </c>
      <c r="C80" s="12">
        <v>1</v>
      </c>
      <c r="D80" s="5" t="s">
        <v>273</v>
      </c>
      <c r="E80" s="1">
        <v>5.5</v>
      </c>
      <c r="F80" s="2" t="s">
        <v>340</v>
      </c>
      <c r="G80" s="1">
        <v>12</v>
      </c>
      <c r="H80" s="3" t="s">
        <v>275</v>
      </c>
      <c r="I80" s="5">
        <v>1</v>
      </c>
      <c r="J80">
        <v>0.42560699582099909</v>
      </c>
      <c r="K80">
        <v>-0.1233719065785408</v>
      </c>
      <c r="L80">
        <v>7.1280349791049957</v>
      </c>
      <c r="M80">
        <v>4.383140467107296</v>
      </c>
      <c r="N80" s="4" t="s">
        <v>345</v>
      </c>
      <c r="O80" s="12">
        <v>0</v>
      </c>
      <c r="P80" s="36">
        <v>33</v>
      </c>
      <c r="Q80" s="4" t="s">
        <v>174</v>
      </c>
      <c r="R80" s="5" t="s">
        <v>147</v>
      </c>
      <c r="S80" s="5" t="s">
        <v>149</v>
      </c>
      <c r="T80" s="4" t="s">
        <v>238</v>
      </c>
      <c r="U80" s="40">
        <v>0</v>
      </c>
      <c r="V80" s="28">
        <v>0</v>
      </c>
      <c r="W80" s="1">
        <v>1</v>
      </c>
      <c r="X80" s="1">
        <v>0</v>
      </c>
      <c r="Y80" s="45">
        <v>13831</v>
      </c>
      <c r="Z80" s="50">
        <v>3.72</v>
      </c>
      <c r="AA80" s="30">
        <v>6</v>
      </c>
      <c r="AB80" s="33">
        <v>13831</v>
      </c>
      <c r="AC80" s="32">
        <v>3.72</v>
      </c>
      <c r="AD80" s="41">
        <v>64109</v>
      </c>
      <c r="AE80" s="44">
        <f>AB80/AD80*100</f>
        <v>21.574193950927327</v>
      </c>
      <c r="AF80" s="41">
        <v>19.2</v>
      </c>
      <c r="AG80" s="41">
        <v>35.17</v>
      </c>
      <c r="AH80" s="41">
        <v>54.370000000000005</v>
      </c>
      <c r="AI80" s="41">
        <f>(63331/218467)*100</f>
        <v>28.988817533082802</v>
      </c>
      <c r="AJ80" s="24">
        <v>1</v>
      </c>
      <c r="AK80" s="23">
        <v>1</v>
      </c>
      <c r="AL80" s="22">
        <v>0</v>
      </c>
      <c r="AM80" s="5">
        <v>1938</v>
      </c>
      <c r="AN80" s="5">
        <v>775</v>
      </c>
      <c r="AO80" s="12">
        <v>12</v>
      </c>
      <c r="AP80" s="19">
        <v>20900000</v>
      </c>
      <c r="AQ80" s="19">
        <v>398324523</v>
      </c>
      <c r="AR80" s="12">
        <v>0</v>
      </c>
      <c r="AS80" s="13">
        <v>0.30982190370559692</v>
      </c>
      <c r="AT80" s="13">
        <v>-0.1082255765795708</v>
      </c>
      <c r="AU80" s="13">
        <v>6.5491095185279846</v>
      </c>
      <c r="AV80" s="13">
        <v>4.4588721171021461</v>
      </c>
      <c r="AW80" s="42">
        <v>0.47945621609687811</v>
      </c>
      <c r="AX80" s="42">
        <v>0.54572165012359619</v>
      </c>
      <c r="AY80" s="42">
        <v>7.3972810804843903</v>
      </c>
      <c r="AZ80" s="42">
        <v>7.728608250617981</v>
      </c>
    </row>
    <row r="81" spans="1:52" x14ac:dyDescent="0.2">
      <c r="A81" s="5">
        <v>234</v>
      </c>
      <c r="B81" s="5" t="s">
        <v>141</v>
      </c>
      <c r="C81" s="12">
        <v>1</v>
      </c>
      <c r="D81" s="5" t="s">
        <v>228</v>
      </c>
      <c r="E81" s="1">
        <v>5</v>
      </c>
      <c r="F81" s="2" t="s">
        <v>229</v>
      </c>
      <c r="G81" s="1">
        <v>6</v>
      </c>
      <c r="H81" s="3" t="s">
        <v>248</v>
      </c>
      <c r="I81" s="5">
        <v>1</v>
      </c>
      <c r="J81">
        <v>-0.63567125797271729</v>
      </c>
      <c r="K81">
        <v>-0.59486740827560425</v>
      </c>
      <c r="L81">
        <v>1.821643710136414</v>
      </c>
      <c r="M81">
        <v>2.0256629586219792</v>
      </c>
      <c r="N81" s="4" t="s">
        <v>249</v>
      </c>
      <c r="O81" s="12">
        <v>1</v>
      </c>
      <c r="P81" s="36">
        <v>40</v>
      </c>
      <c r="Q81" s="4" t="s">
        <v>165</v>
      </c>
      <c r="R81" s="5" t="s">
        <v>159</v>
      </c>
      <c r="S81" s="5" t="s">
        <v>796</v>
      </c>
      <c r="T81" s="4" t="s">
        <v>227</v>
      </c>
      <c r="U81" s="40">
        <v>0</v>
      </c>
      <c r="V81" s="28">
        <v>0</v>
      </c>
      <c r="W81" s="1">
        <v>0</v>
      </c>
      <c r="X81" s="1">
        <v>0</v>
      </c>
      <c r="Y81" s="45">
        <v>11842</v>
      </c>
      <c r="Z81" s="50">
        <v>3.61</v>
      </c>
      <c r="AA81" s="30">
        <v>8</v>
      </c>
      <c r="AB81" s="33">
        <v>11842</v>
      </c>
      <c r="AC81" s="32">
        <v>3.61</v>
      </c>
      <c r="AD81" s="41">
        <v>60731</v>
      </c>
      <c r="AE81" s="44">
        <f>AB81/AD81*100</f>
        <v>19.49910259999012</v>
      </c>
      <c r="AF81" s="41">
        <v>25.59</v>
      </c>
      <c r="AG81" s="41">
        <v>26.35</v>
      </c>
      <c r="AH81" s="41">
        <v>51.94</v>
      </c>
      <c r="AI81" s="41">
        <f>(36714/163202)*100</f>
        <v>22.496047842550947</v>
      </c>
      <c r="AJ81" s="24">
        <v>1</v>
      </c>
      <c r="AK81" s="23">
        <v>1</v>
      </c>
      <c r="AL81" s="22">
        <v>0</v>
      </c>
      <c r="AM81" s="5">
        <v>1822</v>
      </c>
      <c r="AN81" s="5">
        <v>729</v>
      </c>
      <c r="AO81" s="12">
        <v>12</v>
      </c>
      <c r="AP81" s="19">
        <v>1177312</v>
      </c>
      <c r="AQ81" s="19">
        <v>355036873</v>
      </c>
      <c r="AR81" s="12">
        <v>0</v>
      </c>
      <c r="AS81" s="13">
        <v>-0.51425540447235107</v>
      </c>
      <c r="AT81" s="13">
        <v>-0.78294903039932251</v>
      </c>
      <c r="AU81" s="13">
        <v>2.4287229776382451</v>
      </c>
      <c r="AV81" s="13">
        <v>1.085254848003387</v>
      </c>
      <c r="AW81" s="42">
        <v>-0.67020308971405029</v>
      </c>
      <c r="AX81" s="42">
        <v>-0.49089586734771729</v>
      </c>
      <c r="AY81" s="42">
        <v>1.648984551429749</v>
      </c>
      <c r="AZ81" s="42">
        <v>2.545520663261414</v>
      </c>
    </row>
    <row r="82" spans="1:52" x14ac:dyDescent="0.2">
      <c r="A82" s="5">
        <v>1038</v>
      </c>
      <c r="B82" s="5" t="s">
        <v>141</v>
      </c>
      <c r="C82" s="12">
        <v>1</v>
      </c>
      <c r="D82" s="5" t="s">
        <v>482</v>
      </c>
      <c r="E82" s="1">
        <v>9</v>
      </c>
      <c r="F82" s="2" t="s">
        <v>483</v>
      </c>
      <c r="G82" s="1">
        <v>22</v>
      </c>
      <c r="H82" s="3" t="s">
        <v>488</v>
      </c>
      <c r="I82" s="5">
        <v>1</v>
      </c>
      <c r="J82">
        <v>-0.1097881197929382</v>
      </c>
      <c r="K82">
        <v>6.7938104271888733E-2</v>
      </c>
      <c r="L82">
        <v>4.4510594010353088</v>
      </c>
      <c r="M82">
        <v>5.3396905213594437</v>
      </c>
      <c r="N82" s="4" t="s">
        <v>489</v>
      </c>
      <c r="O82" s="12">
        <v>0</v>
      </c>
      <c r="P82" s="36">
        <v>44</v>
      </c>
      <c r="Q82" s="4" t="s">
        <v>174</v>
      </c>
      <c r="R82" s="5" t="s">
        <v>153</v>
      </c>
      <c r="S82" s="5" t="s">
        <v>155</v>
      </c>
      <c r="T82" s="4" t="s">
        <v>490</v>
      </c>
      <c r="U82" s="40">
        <v>1</v>
      </c>
      <c r="V82" s="28">
        <v>0</v>
      </c>
      <c r="W82" s="1">
        <v>1</v>
      </c>
      <c r="X82" s="1">
        <v>0</v>
      </c>
      <c r="Y82" s="45">
        <v>11413</v>
      </c>
      <c r="Z82" s="50">
        <v>14.34</v>
      </c>
      <c r="AA82" s="30">
        <v>3</v>
      </c>
      <c r="AB82" s="31">
        <v>11413</v>
      </c>
      <c r="AC82" s="32">
        <v>14.34</v>
      </c>
      <c r="AD82" s="41">
        <v>17774</v>
      </c>
      <c r="AE82" s="44">
        <f>AB82/AD82*100</f>
        <v>64.211770001125231</v>
      </c>
      <c r="AF82" s="41">
        <v>48.59</v>
      </c>
      <c r="AG82" s="41">
        <v>13.33</v>
      </c>
      <c r="AH82" s="41">
        <v>61.92</v>
      </c>
      <c r="AI82" s="41">
        <f>(4384/35845)*100</f>
        <v>12.230436602036546</v>
      </c>
      <c r="AJ82" s="24">
        <v>1</v>
      </c>
      <c r="AK82" s="22">
        <v>1</v>
      </c>
      <c r="AL82" s="22">
        <v>0</v>
      </c>
      <c r="AM82" s="5">
        <v>606</v>
      </c>
      <c r="AN82" s="5">
        <v>300</v>
      </c>
      <c r="AO82" s="12">
        <v>13</v>
      </c>
      <c r="AP82" s="19">
        <v>12800089</v>
      </c>
      <c r="AQ82" s="19">
        <v>141887798</v>
      </c>
      <c r="AR82" s="12">
        <v>0</v>
      </c>
      <c r="AS82" s="13">
        <v>-8.0145597457885742E-2</v>
      </c>
      <c r="AT82" s="13">
        <v>-8.3198651671409607E-2</v>
      </c>
      <c r="AU82" s="13">
        <v>4.5992720127105713</v>
      </c>
      <c r="AV82" s="13">
        <v>4.584006741642952</v>
      </c>
      <c r="AW82" s="42">
        <v>-9.6253380179405212E-2</v>
      </c>
      <c r="AX82" s="42">
        <v>0.55049329996109009</v>
      </c>
      <c r="AY82" s="42">
        <v>4.5187330991029739</v>
      </c>
      <c r="AZ82" s="42">
        <v>7.7524664998054504</v>
      </c>
    </row>
    <row r="83" spans="1:52" x14ac:dyDescent="0.2">
      <c r="A83" s="5">
        <v>1073</v>
      </c>
      <c r="B83" s="5" t="s">
        <v>141</v>
      </c>
      <c r="C83" s="12">
        <v>1</v>
      </c>
      <c r="D83" s="5" t="s">
        <v>482</v>
      </c>
      <c r="E83" s="1">
        <v>9</v>
      </c>
      <c r="F83" s="2" t="s">
        <v>491</v>
      </c>
      <c r="G83" s="1">
        <v>23</v>
      </c>
      <c r="H83" s="3" t="s">
        <v>328</v>
      </c>
      <c r="I83" s="5">
        <v>1</v>
      </c>
      <c r="J83">
        <v>0.40054994821548462</v>
      </c>
      <c r="K83">
        <v>-3.7095081061124802E-2</v>
      </c>
      <c r="L83">
        <v>7.0027497410774231</v>
      </c>
      <c r="M83">
        <v>4.814524594694376</v>
      </c>
      <c r="N83" s="4" t="s">
        <v>495</v>
      </c>
      <c r="O83" s="12">
        <v>1</v>
      </c>
      <c r="P83" s="36">
        <v>60</v>
      </c>
      <c r="Q83" s="4" t="s">
        <v>496</v>
      </c>
      <c r="R83" s="5" t="s">
        <v>147</v>
      </c>
      <c r="S83" s="5" t="s">
        <v>149</v>
      </c>
      <c r="T83" s="4" t="s">
        <v>238</v>
      </c>
      <c r="U83" s="40">
        <v>0</v>
      </c>
      <c r="V83" s="28">
        <v>0</v>
      </c>
      <c r="W83" s="1">
        <v>1</v>
      </c>
      <c r="X83" s="1">
        <v>0</v>
      </c>
      <c r="Y83" s="45">
        <v>4899</v>
      </c>
      <c r="Z83" s="50">
        <v>3.02</v>
      </c>
      <c r="AA83" s="30">
        <v>6</v>
      </c>
      <c r="AB83" s="31">
        <v>4899</v>
      </c>
      <c r="AC83" s="32">
        <v>3.02</v>
      </c>
      <c r="AD83" s="41">
        <v>36233</v>
      </c>
      <c r="AE83" s="44">
        <f>AB83/AD83*100</f>
        <v>13.520823558634392</v>
      </c>
      <c r="AF83" s="41">
        <v>39.28</v>
      </c>
      <c r="AG83" s="41">
        <v>18.04</v>
      </c>
      <c r="AH83" s="41">
        <v>57.32</v>
      </c>
      <c r="AI83" s="41">
        <f>(14879/97198)*100</f>
        <v>15.307928146669687</v>
      </c>
      <c r="AJ83" s="24">
        <v>1</v>
      </c>
      <c r="AK83" s="22">
        <v>1</v>
      </c>
      <c r="AL83" s="22">
        <v>0</v>
      </c>
      <c r="AM83" s="5">
        <v>1262</v>
      </c>
      <c r="AN83" s="5">
        <v>505</v>
      </c>
      <c r="AO83" s="12">
        <v>13</v>
      </c>
      <c r="AP83" s="19">
        <v>13666337</v>
      </c>
      <c r="AQ83" s="19">
        <v>272684360</v>
      </c>
      <c r="AR83" s="12">
        <v>0</v>
      </c>
      <c r="AS83" s="13">
        <v>0.38792029023170471</v>
      </c>
      <c r="AT83" s="13">
        <v>4.9809537827968597E-2</v>
      </c>
      <c r="AU83" s="13">
        <v>6.9396014511585236</v>
      </c>
      <c r="AV83" s="13">
        <v>5.249047689139843</v>
      </c>
      <c r="AW83" s="42">
        <v>0.41413459181785578</v>
      </c>
      <c r="AX83" s="42">
        <v>0.57372093200683594</v>
      </c>
      <c r="AY83" s="42">
        <v>7.0706729590892792</v>
      </c>
      <c r="AZ83" s="42">
        <v>7.8686046600341797</v>
      </c>
    </row>
    <row r="84" spans="1:52" x14ac:dyDescent="0.2">
      <c r="A84" s="5">
        <v>328</v>
      </c>
      <c r="B84" s="5" t="s">
        <v>141</v>
      </c>
      <c r="C84" s="12">
        <v>1</v>
      </c>
      <c r="D84" s="5" t="s">
        <v>228</v>
      </c>
      <c r="E84" s="1">
        <v>5</v>
      </c>
      <c r="F84" s="2" t="s">
        <v>254</v>
      </c>
      <c r="G84" s="1">
        <v>7</v>
      </c>
      <c r="H84" s="3" t="s">
        <v>266</v>
      </c>
      <c r="I84" s="5">
        <v>1</v>
      </c>
      <c r="J84">
        <v>-0.89369106292724609</v>
      </c>
      <c r="K84">
        <v>0.23315361142158511</v>
      </c>
      <c r="L84">
        <v>0.53154468536376953</v>
      </c>
      <c r="M84">
        <v>6.1657680571079254</v>
      </c>
      <c r="N84" s="4" t="s">
        <v>267</v>
      </c>
      <c r="O84" s="12">
        <v>1</v>
      </c>
      <c r="P84" s="36">
        <v>29</v>
      </c>
      <c r="Q84" s="4" t="s">
        <v>268</v>
      </c>
      <c r="R84" s="5" t="s">
        <v>269</v>
      </c>
      <c r="S84" s="5" t="s">
        <v>187</v>
      </c>
      <c r="T84" s="4" t="s">
        <v>167</v>
      </c>
      <c r="U84" s="40">
        <v>0</v>
      </c>
      <c r="V84" s="28">
        <v>0</v>
      </c>
      <c r="W84" s="1">
        <v>0</v>
      </c>
      <c r="X84" s="1">
        <v>0</v>
      </c>
      <c r="Y84" s="45">
        <v>18935</v>
      </c>
      <c r="Z84" s="50">
        <v>5.72</v>
      </c>
      <c r="AA84" s="30">
        <v>7</v>
      </c>
      <c r="AB84" s="33">
        <v>18935</v>
      </c>
      <c r="AC84" s="32">
        <v>5.72</v>
      </c>
      <c r="AD84" s="41">
        <v>67319</v>
      </c>
      <c r="AE84" s="44">
        <f>AB84/AD84*100</f>
        <v>28.127274617864202</v>
      </c>
      <c r="AF84" s="41">
        <v>27.8</v>
      </c>
      <c r="AG84" s="41">
        <v>29.94</v>
      </c>
      <c r="AH84" s="41">
        <v>57.74</v>
      </c>
      <c r="AI84" s="41">
        <f>(45784/184558)*100</f>
        <v>24.807377626545584</v>
      </c>
      <c r="AJ84" s="24">
        <v>1</v>
      </c>
      <c r="AK84" s="23">
        <v>1</v>
      </c>
      <c r="AL84" s="22">
        <v>0</v>
      </c>
      <c r="AM84" s="5">
        <v>1801</v>
      </c>
      <c r="AN84" s="5">
        <v>720</v>
      </c>
      <c r="AO84" s="12">
        <v>13</v>
      </c>
      <c r="AP84" s="19">
        <v>601609</v>
      </c>
      <c r="AQ84" s="19">
        <v>363640918</v>
      </c>
      <c r="AR84" s="12">
        <v>1</v>
      </c>
      <c r="AS84" s="13">
        <v>-0.89109361171722412</v>
      </c>
      <c r="AT84" s="13">
        <v>0.4430101215839386</v>
      </c>
      <c r="AU84" s="13">
        <v>0.54453194141387939</v>
      </c>
      <c r="AV84" s="13">
        <v>7.215050607919693</v>
      </c>
      <c r="AW84" s="42">
        <v>-0.84427773952484131</v>
      </c>
      <c r="AX84" s="42">
        <v>2.121208980679512E-2</v>
      </c>
      <c r="AY84" s="42">
        <v>0.77861130237579346</v>
      </c>
      <c r="AZ84" s="42">
        <v>5.1060604490339756</v>
      </c>
    </row>
    <row r="85" spans="1:52" x14ac:dyDescent="0.2">
      <c r="A85" s="5">
        <v>373</v>
      </c>
      <c r="B85" s="5" t="s">
        <v>141</v>
      </c>
      <c r="C85" s="12">
        <v>1</v>
      </c>
      <c r="D85" s="5" t="s">
        <v>273</v>
      </c>
      <c r="E85" s="1">
        <v>5.5</v>
      </c>
      <c r="F85" s="2" t="s">
        <v>274</v>
      </c>
      <c r="G85" s="1">
        <v>8</v>
      </c>
      <c r="H85" s="3" t="s">
        <v>285</v>
      </c>
      <c r="I85" s="5">
        <v>1</v>
      </c>
      <c r="J85">
        <v>-0.56066423654556274</v>
      </c>
      <c r="K85">
        <v>-0.82804322242736816</v>
      </c>
      <c r="L85">
        <v>2.1966788172721858</v>
      </c>
      <c r="M85">
        <v>0.85978388786315918</v>
      </c>
      <c r="N85" s="4" t="s">
        <v>286</v>
      </c>
      <c r="O85" s="12">
        <v>1</v>
      </c>
      <c r="P85" s="36">
        <v>38</v>
      </c>
      <c r="Q85" s="4" t="s">
        <v>287</v>
      </c>
      <c r="R85" s="5" t="s">
        <v>159</v>
      </c>
      <c r="S85" s="5" t="s">
        <v>796</v>
      </c>
      <c r="T85" s="4" t="s">
        <v>265</v>
      </c>
      <c r="U85" s="40">
        <v>1</v>
      </c>
      <c r="V85" s="28">
        <v>0</v>
      </c>
      <c r="W85" s="1">
        <v>0</v>
      </c>
      <c r="X85" s="1">
        <v>0</v>
      </c>
      <c r="Y85" s="45">
        <v>4435</v>
      </c>
      <c r="Z85" s="50">
        <v>0.98</v>
      </c>
      <c r="AA85" s="30">
        <v>7</v>
      </c>
      <c r="AB85" s="33">
        <v>4435</v>
      </c>
      <c r="AC85" s="32">
        <v>0.98</v>
      </c>
      <c r="AD85" s="41">
        <v>154570</v>
      </c>
      <c r="AE85" s="44">
        <f>AB85/AD85*100</f>
        <v>2.8692501779129196</v>
      </c>
      <c r="AF85" s="41">
        <v>22.49</v>
      </c>
      <c r="AG85" s="41">
        <v>32.64</v>
      </c>
      <c r="AH85" s="41">
        <v>55.129999999999995</v>
      </c>
      <c r="AI85" s="41">
        <f>(73345/270953)*100</f>
        <v>27.069270316254112</v>
      </c>
      <c r="AJ85" s="24">
        <v>1</v>
      </c>
      <c r="AK85" s="23">
        <v>1</v>
      </c>
      <c r="AL85" s="22">
        <v>0</v>
      </c>
      <c r="AM85" s="5">
        <v>2414</v>
      </c>
      <c r="AN85" s="5">
        <v>966</v>
      </c>
      <c r="AO85" s="12">
        <v>13</v>
      </c>
      <c r="AP85" s="19">
        <v>1860000</v>
      </c>
      <c r="AQ85" s="19">
        <v>468847550</v>
      </c>
      <c r="AR85" s="12">
        <v>0</v>
      </c>
      <c r="AS85" s="13">
        <v>-0.48412272334098821</v>
      </c>
      <c r="AT85" s="13">
        <v>-0.8448864221572876</v>
      </c>
      <c r="AU85" s="13">
        <v>2.5793863832950592</v>
      </c>
      <c r="AV85" s="13">
        <v>0.77556788921356201</v>
      </c>
      <c r="AW85" s="42">
        <v>-0.54269200563430786</v>
      </c>
      <c r="AX85" s="42">
        <v>-0.8399319052696228</v>
      </c>
      <c r="AY85" s="42">
        <v>2.2865399718284611</v>
      </c>
      <c r="AZ85" s="42">
        <v>0.80034047365188599</v>
      </c>
    </row>
    <row r="86" spans="1:52" x14ac:dyDescent="0.2">
      <c r="A86" s="5">
        <v>1158</v>
      </c>
      <c r="B86" s="5" t="s">
        <v>141</v>
      </c>
      <c r="C86" s="12">
        <v>1</v>
      </c>
      <c r="D86" s="5" t="s">
        <v>515</v>
      </c>
      <c r="E86" s="1">
        <v>10</v>
      </c>
      <c r="F86" s="2" t="s">
        <v>516</v>
      </c>
      <c r="G86" s="1">
        <v>25</v>
      </c>
      <c r="H86" s="3" t="s">
        <v>517</v>
      </c>
      <c r="I86" s="5">
        <v>1</v>
      </c>
      <c r="J86">
        <v>0.72688442468643188</v>
      </c>
      <c r="K86">
        <v>0.50610995292663574</v>
      </c>
      <c r="L86">
        <v>8.6344221234321594</v>
      </c>
      <c r="M86">
        <v>7.5305497646331787</v>
      </c>
      <c r="N86" s="4" t="s">
        <v>518</v>
      </c>
      <c r="O86" s="12">
        <v>1</v>
      </c>
      <c r="P86" s="36">
        <v>65</v>
      </c>
      <c r="Q86" s="4" t="s">
        <v>204</v>
      </c>
      <c r="R86" s="5" t="s">
        <v>147</v>
      </c>
      <c r="S86" s="5" t="s">
        <v>149</v>
      </c>
      <c r="T86" s="4" t="s">
        <v>148</v>
      </c>
      <c r="U86" s="40">
        <v>0</v>
      </c>
      <c r="V86" s="28">
        <v>0</v>
      </c>
      <c r="W86" s="1">
        <v>0</v>
      </c>
      <c r="X86" s="1">
        <v>1</v>
      </c>
      <c r="Y86" s="45">
        <v>4264</v>
      </c>
      <c r="Z86" s="50">
        <v>4.24</v>
      </c>
      <c r="AA86" s="30">
        <v>3</v>
      </c>
      <c r="AB86" s="31">
        <v>4264</v>
      </c>
      <c r="AC86" s="32">
        <v>4.24</v>
      </c>
      <c r="AD86" s="41">
        <v>31814</v>
      </c>
      <c r="AE86" s="44">
        <f>AB86/AD86*100</f>
        <v>13.402904381718741</v>
      </c>
      <c r="AF86" s="41">
        <v>34.83</v>
      </c>
      <c r="AG86" s="41">
        <v>18.62</v>
      </c>
      <c r="AH86" s="41">
        <v>53.45</v>
      </c>
      <c r="AI86" s="41">
        <f>(8403/51987)*100</f>
        <v>16.163656298690057</v>
      </c>
      <c r="AJ86" s="24">
        <v>1</v>
      </c>
      <c r="AK86" s="22">
        <v>1</v>
      </c>
      <c r="AL86" s="22">
        <v>0</v>
      </c>
      <c r="AM86" s="5">
        <v>718</v>
      </c>
      <c r="AN86" s="5">
        <v>300</v>
      </c>
      <c r="AO86" s="12">
        <v>14</v>
      </c>
      <c r="AP86" s="19">
        <v>14249001</v>
      </c>
      <c r="AQ86" s="19">
        <v>155354981</v>
      </c>
      <c r="AR86" s="12">
        <v>0</v>
      </c>
      <c r="AS86" s="13">
        <v>0.66906499862670898</v>
      </c>
      <c r="AT86" s="13">
        <v>0.49789664149284357</v>
      </c>
      <c r="AU86" s="13">
        <v>8.3453249931335449</v>
      </c>
      <c r="AV86" s="13">
        <v>7.4894832074642181</v>
      </c>
      <c r="AW86" s="42">
        <v>0.75414454936981201</v>
      </c>
      <c r="AX86" s="42">
        <v>-0.1692188382148743</v>
      </c>
      <c r="AY86" s="42">
        <v>8.7707227468490601</v>
      </c>
      <c r="AZ86" s="42">
        <v>4.1539058089256287</v>
      </c>
    </row>
    <row r="87" spans="1:52" x14ac:dyDescent="0.2">
      <c r="A87" s="21">
        <v>1324</v>
      </c>
      <c r="B87" s="21" t="s">
        <v>549</v>
      </c>
      <c r="C87" s="12">
        <v>0</v>
      </c>
      <c r="D87" s="25" t="s">
        <v>209</v>
      </c>
      <c r="E87" s="21">
        <v>4</v>
      </c>
      <c r="F87" s="21"/>
      <c r="G87" s="20"/>
      <c r="H87" s="20">
        <v>114</v>
      </c>
      <c r="I87" s="21">
        <v>1</v>
      </c>
      <c r="J87">
        <v>-0.88932961225509644</v>
      </c>
      <c r="K87">
        <v>0.45726692676544189</v>
      </c>
      <c r="L87">
        <v>0.55335193872451782</v>
      </c>
      <c r="M87">
        <v>7.2863346338272086</v>
      </c>
      <c r="N87" s="25" t="s">
        <v>742</v>
      </c>
      <c r="O87" s="12">
        <v>1</v>
      </c>
      <c r="P87" s="30">
        <v>41</v>
      </c>
      <c r="Q87" s="26" t="s">
        <v>204</v>
      </c>
      <c r="R87" s="21"/>
      <c r="S87" s="22" t="s">
        <v>794</v>
      </c>
      <c r="T87" s="21"/>
      <c r="U87" s="40">
        <v>0</v>
      </c>
      <c r="V87" s="28">
        <v>0</v>
      </c>
      <c r="W87" s="20">
        <v>0</v>
      </c>
      <c r="X87" s="21">
        <v>0</v>
      </c>
      <c r="Y87" s="46">
        <v>3663</v>
      </c>
      <c r="Z87" s="50">
        <v>32.590000000000003</v>
      </c>
      <c r="AA87" s="22">
        <v>1</v>
      </c>
      <c r="AB87" s="31">
        <v>3663</v>
      </c>
      <c r="AC87" s="32">
        <v>32.590000000000003</v>
      </c>
      <c r="AD87" s="41">
        <v>11231</v>
      </c>
      <c r="AE87" s="44">
        <f>AB87/AD87*100</f>
        <v>32.615083251714005</v>
      </c>
      <c r="AF87" s="41">
        <v>21.63</v>
      </c>
      <c r="AG87" s="41">
        <v>25.88</v>
      </c>
      <c r="AH87" s="41">
        <v>47.51</v>
      </c>
      <c r="AI87" s="41">
        <f>(24722/99724)*100</f>
        <v>24.790421563515302</v>
      </c>
      <c r="AJ87" s="27">
        <v>1</v>
      </c>
      <c r="AK87" s="25">
        <v>1</v>
      </c>
      <c r="AL87" s="25">
        <v>1</v>
      </c>
      <c r="AM87" s="21"/>
      <c r="AN87" s="21"/>
      <c r="AO87" s="12">
        <v>15</v>
      </c>
      <c r="AP87" s="19">
        <v>100000</v>
      </c>
      <c r="AQ87" s="19">
        <v>42930080</v>
      </c>
      <c r="AR87" s="12">
        <v>1</v>
      </c>
      <c r="AS87" s="13">
        <v>-0.8851311206817627</v>
      </c>
      <c r="AT87" s="13">
        <v>0.46534165740013123</v>
      </c>
      <c r="AU87" s="13">
        <v>0.57434439659118652</v>
      </c>
      <c r="AV87" s="13">
        <v>7.3267082870006561</v>
      </c>
      <c r="AW87" s="42">
        <v>-0.93914729356765747</v>
      </c>
      <c r="AX87" s="42">
        <v>0.34351456165313721</v>
      </c>
      <c r="AY87" s="42">
        <v>0.30426353216171259</v>
      </c>
      <c r="AZ87" s="42">
        <v>6.717572808265686</v>
      </c>
    </row>
    <row r="88" spans="1:52" x14ac:dyDescent="0.2">
      <c r="A88" s="5">
        <v>1246</v>
      </c>
      <c r="B88" s="5" t="s">
        <v>141</v>
      </c>
      <c r="C88" s="12">
        <v>1</v>
      </c>
      <c r="D88" s="5" t="s">
        <v>539</v>
      </c>
      <c r="E88" s="1">
        <v>12</v>
      </c>
      <c r="F88" s="2" t="s">
        <v>540</v>
      </c>
      <c r="G88" s="1">
        <v>28</v>
      </c>
      <c r="H88" s="3" t="s">
        <v>541</v>
      </c>
      <c r="I88" s="5">
        <v>1</v>
      </c>
      <c r="J88">
        <v>-0.44257235527038569</v>
      </c>
      <c r="K88">
        <v>-0.2163032591342926</v>
      </c>
      <c r="L88">
        <v>2.7871382236480708</v>
      </c>
      <c r="M88">
        <v>3.918483704328537</v>
      </c>
      <c r="N88" s="4" t="s">
        <v>542</v>
      </c>
      <c r="O88" s="12">
        <v>0</v>
      </c>
      <c r="P88" s="36">
        <v>49</v>
      </c>
      <c r="Q88" s="4" t="s">
        <v>513</v>
      </c>
      <c r="R88" s="5" t="s">
        <v>543</v>
      </c>
      <c r="S88" s="5" t="s">
        <v>793</v>
      </c>
      <c r="T88" s="4" t="s">
        <v>167</v>
      </c>
      <c r="U88" s="40">
        <v>0</v>
      </c>
      <c r="V88" s="28">
        <v>0</v>
      </c>
      <c r="W88" s="1">
        <v>0</v>
      </c>
      <c r="X88" s="1">
        <v>0</v>
      </c>
      <c r="Y88" s="45">
        <v>6194</v>
      </c>
      <c r="Z88" s="50">
        <v>11.38</v>
      </c>
      <c r="AA88" s="30">
        <v>3</v>
      </c>
      <c r="AB88" s="31">
        <v>6194</v>
      </c>
      <c r="AC88" s="32">
        <v>11.38</v>
      </c>
      <c r="AD88" s="41">
        <v>10173</v>
      </c>
      <c r="AE88" s="44">
        <f>AB88/AD88*100</f>
        <v>60.886660768701461</v>
      </c>
      <c r="AF88" s="41">
        <v>27.93</v>
      </c>
      <c r="AG88" s="41">
        <v>30.6</v>
      </c>
      <c r="AH88" s="41">
        <v>58.53</v>
      </c>
      <c r="AI88" s="41">
        <f>(4318/28022)*100</f>
        <v>15.40932124759118</v>
      </c>
      <c r="AJ88" s="24">
        <v>1</v>
      </c>
      <c r="AK88" s="22">
        <v>1</v>
      </c>
      <c r="AL88" s="22">
        <v>0</v>
      </c>
      <c r="AM88" s="5">
        <v>500</v>
      </c>
      <c r="AN88" s="5">
        <v>300</v>
      </c>
      <c r="AO88" s="12">
        <v>15</v>
      </c>
      <c r="AP88" s="19">
        <v>28650000</v>
      </c>
      <c r="AQ88" s="19">
        <v>88406637</v>
      </c>
      <c r="AR88" s="12">
        <v>0</v>
      </c>
      <c r="AS88" s="13">
        <v>-0.31017225980758673</v>
      </c>
      <c r="AT88" s="13">
        <v>-0.22027723491191861</v>
      </c>
      <c r="AU88" s="13">
        <v>3.4491387009620671</v>
      </c>
      <c r="AV88" s="13">
        <v>3.8986138254404068</v>
      </c>
      <c r="AW88" s="42">
        <v>-0.45427104830741882</v>
      </c>
      <c r="AX88" s="42">
        <v>3.4585773944854743E-2</v>
      </c>
      <c r="AY88" s="42">
        <v>2.7286447584629059</v>
      </c>
      <c r="AZ88" s="42">
        <v>5.1729288697242737</v>
      </c>
    </row>
    <row r="89" spans="1:52" x14ac:dyDescent="0.2">
      <c r="A89" s="5">
        <v>888</v>
      </c>
      <c r="B89" s="5" t="s">
        <v>141</v>
      </c>
      <c r="C89" s="12">
        <v>1</v>
      </c>
      <c r="D89" s="5" t="s">
        <v>409</v>
      </c>
      <c r="E89" s="1">
        <v>7</v>
      </c>
      <c r="F89" s="2" t="s">
        <v>428</v>
      </c>
      <c r="G89" s="1">
        <v>18</v>
      </c>
      <c r="H89" s="3" t="s">
        <v>436</v>
      </c>
      <c r="I89" s="5">
        <v>1</v>
      </c>
      <c r="J89">
        <v>-0.85970723628997803</v>
      </c>
      <c r="K89">
        <v>0.1338045746088028</v>
      </c>
      <c r="L89">
        <v>0.70146381855010986</v>
      </c>
      <c r="M89">
        <v>5.669022873044014</v>
      </c>
      <c r="N89" s="4" t="s">
        <v>437</v>
      </c>
      <c r="O89" s="12">
        <v>0</v>
      </c>
      <c r="P89" s="36">
        <v>65</v>
      </c>
      <c r="Q89" s="4" t="s">
        <v>170</v>
      </c>
      <c r="R89" s="5" t="s">
        <v>435</v>
      </c>
      <c r="S89" s="5" t="s">
        <v>187</v>
      </c>
      <c r="T89" s="4" t="s">
        <v>167</v>
      </c>
      <c r="U89" s="40">
        <v>0</v>
      </c>
      <c r="V89" s="28">
        <v>0</v>
      </c>
      <c r="W89" s="1">
        <v>0</v>
      </c>
      <c r="X89" s="1">
        <v>1</v>
      </c>
      <c r="Y89" s="45">
        <v>7416</v>
      </c>
      <c r="Z89" s="50">
        <v>6.66</v>
      </c>
      <c r="AA89" s="30">
        <v>4</v>
      </c>
      <c r="AB89" s="31">
        <v>7416</v>
      </c>
      <c r="AC89" s="32">
        <v>6.66</v>
      </c>
      <c r="AD89" s="41">
        <v>35869</v>
      </c>
      <c r="AE89" s="44">
        <f>AB89/AD89*100</f>
        <v>20.675234882489057</v>
      </c>
      <c r="AF89" s="41">
        <v>37.54</v>
      </c>
      <c r="AG89" s="41">
        <v>17.37</v>
      </c>
      <c r="AH89" s="41">
        <v>54.91</v>
      </c>
      <c r="AI89" s="41">
        <f>(6139/42685)*100</f>
        <v>14.382101440787162</v>
      </c>
      <c r="AJ89" s="24">
        <v>0</v>
      </c>
      <c r="AK89" s="22">
        <v>1</v>
      </c>
      <c r="AL89" s="22">
        <v>1</v>
      </c>
      <c r="AM89" s="5">
        <v>680</v>
      </c>
      <c r="AN89" s="5">
        <v>300</v>
      </c>
      <c r="AO89" s="12">
        <v>15</v>
      </c>
      <c r="AP89" s="19">
        <v>23000000</v>
      </c>
      <c r="AQ89" s="19">
        <v>149696465</v>
      </c>
      <c r="AR89" s="12">
        <v>1</v>
      </c>
      <c r="AS89" s="13">
        <v>-0.8307725191116333</v>
      </c>
      <c r="AT89" s="13">
        <v>0.26029089093208307</v>
      </c>
      <c r="AU89" s="13">
        <v>0.8461374044418335</v>
      </c>
      <c r="AV89" s="13">
        <v>6.3014544546604156</v>
      </c>
      <c r="AW89" s="42">
        <v>-0.84465056657791138</v>
      </c>
      <c r="AX89" s="42">
        <v>4.76054847240448E-2</v>
      </c>
      <c r="AY89" s="42">
        <v>0.77674716711044312</v>
      </c>
      <c r="AZ89" s="42">
        <v>5.238027423620224</v>
      </c>
    </row>
    <row r="90" spans="1:52" x14ac:dyDescent="0.2">
      <c r="A90" s="5">
        <v>1340</v>
      </c>
      <c r="B90" s="5" t="s">
        <v>549</v>
      </c>
      <c r="C90" s="12">
        <v>0</v>
      </c>
      <c r="D90" s="22" t="s">
        <v>482</v>
      </c>
      <c r="E90" s="5">
        <v>9</v>
      </c>
      <c r="F90" s="5"/>
      <c r="G90" s="1"/>
      <c r="H90" s="1">
        <v>121</v>
      </c>
      <c r="I90" s="5">
        <v>1</v>
      </c>
      <c r="J90">
        <v>-0.77310580015182495</v>
      </c>
      <c r="K90">
        <v>2.3866429924964901E-2</v>
      </c>
      <c r="L90">
        <v>1.134470999240875</v>
      </c>
      <c r="M90">
        <v>5.1193321496248254</v>
      </c>
      <c r="N90" s="22" t="s">
        <v>563</v>
      </c>
      <c r="O90" s="12">
        <v>1</v>
      </c>
      <c r="P90" s="30">
        <v>39</v>
      </c>
      <c r="Q90" s="29" t="s">
        <v>204</v>
      </c>
      <c r="R90" s="5"/>
      <c r="S90" s="22" t="s">
        <v>794</v>
      </c>
      <c r="T90" s="5" t="s">
        <v>224</v>
      </c>
      <c r="U90" s="40">
        <v>0</v>
      </c>
      <c r="V90" s="28">
        <v>0</v>
      </c>
      <c r="W90" s="1">
        <v>0</v>
      </c>
      <c r="X90" s="5">
        <v>0</v>
      </c>
      <c r="Y90" s="45">
        <v>10448</v>
      </c>
      <c r="Z90" s="50">
        <v>4.8</v>
      </c>
      <c r="AA90" s="47">
        <v>4</v>
      </c>
      <c r="AB90" s="31">
        <v>10448</v>
      </c>
      <c r="AC90" s="32">
        <v>4.8</v>
      </c>
      <c r="AD90" s="41">
        <v>21844</v>
      </c>
      <c r="AE90" s="44">
        <f>AB90/AD90*100</f>
        <v>47.830067753158758</v>
      </c>
      <c r="AF90" s="41">
        <v>42.15</v>
      </c>
      <c r="AG90" s="41">
        <v>16.579999999999998</v>
      </c>
      <c r="AH90" s="41">
        <v>58.73</v>
      </c>
      <c r="AI90" s="41">
        <f>(14879/97198)*100</f>
        <v>15.307928146669687</v>
      </c>
      <c r="AJ90" s="24">
        <v>1</v>
      </c>
      <c r="AK90" s="22">
        <v>1</v>
      </c>
      <c r="AL90" s="22">
        <v>0</v>
      </c>
      <c r="AM90" s="5"/>
      <c r="AN90" s="5"/>
      <c r="AO90" s="12">
        <v>15</v>
      </c>
      <c r="AP90" s="19">
        <v>550000</v>
      </c>
      <c r="AQ90" s="19">
        <v>476036105</v>
      </c>
      <c r="AR90" s="12">
        <v>1</v>
      </c>
      <c r="AS90" s="13">
        <v>-0.79172569513320923</v>
      </c>
      <c r="AT90" s="13">
        <v>0.241158127784729</v>
      </c>
      <c r="AU90" s="13">
        <v>1.0413715243339541</v>
      </c>
      <c r="AV90" s="13">
        <v>6.205790638923645</v>
      </c>
      <c r="AW90" s="42">
        <v>-0.73422956466674805</v>
      </c>
      <c r="AX90" s="42">
        <v>-0.11590332537889481</v>
      </c>
      <c r="AY90" s="42">
        <v>1.32885217666626</v>
      </c>
      <c r="AZ90" s="42">
        <v>4.420483373105526</v>
      </c>
    </row>
    <row r="91" spans="1:52" x14ac:dyDescent="0.2">
      <c r="A91" s="5">
        <v>369</v>
      </c>
      <c r="B91" s="5" t="s">
        <v>141</v>
      </c>
      <c r="C91" s="12">
        <v>1</v>
      </c>
      <c r="D91" s="5" t="s">
        <v>273</v>
      </c>
      <c r="E91" s="1">
        <v>5.5</v>
      </c>
      <c r="F91" s="2" t="s">
        <v>274</v>
      </c>
      <c r="G91" s="1">
        <v>8</v>
      </c>
      <c r="H91" s="3" t="s">
        <v>282</v>
      </c>
      <c r="I91" s="5">
        <v>1</v>
      </c>
      <c r="J91">
        <v>-0.80965703725814819</v>
      </c>
      <c r="K91">
        <v>0.38275289535522461</v>
      </c>
      <c r="L91">
        <v>0.95171481370925903</v>
      </c>
      <c r="M91">
        <v>6.913764476776123</v>
      </c>
      <c r="N91" s="4" t="s">
        <v>283</v>
      </c>
      <c r="O91" s="12">
        <v>1</v>
      </c>
      <c r="P91" s="36">
        <v>21</v>
      </c>
      <c r="Q91" s="4" t="s">
        <v>284</v>
      </c>
      <c r="R91" s="5" t="s">
        <v>159</v>
      </c>
      <c r="S91" s="5" t="s">
        <v>795</v>
      </c>
      <c r="T91" s="4" t="s">
        <v>160</v>
      </c>
      <c r="U91" s="40">
        <v>1</v>
      </c>
      <c r="V91" s="28">
        <v>0</v>
      </c>
      <c r="W91" s="1">
        <v>0</v>
      </c>
      <c r="X91" s="1">
        <v>0</v>
      </c>
      <c r="Y91" s="45">
        <v>10931</v>
      </c>
      <c r="Z91" s="50">
        <v>2.42</v>
      </c>
      <c r="AA91" s="30">
        <v>7</v>
      </c>
      <c r="AB91" s="33">
        <v>10931</v>
      </c>
      <c r="AC91" s="32">
        <v>2.42</v>
      </c>
      <c r="AD91" s="41">
        <v>154570</v>
      </c>
      <c r="AE91" s="44">
        <f>AB91/AD91*100</f>
        <v>7.0718768195639523</v>
      </c>
      <c r="AF91" s="41">
        <v>22.49</v>
      </c>
      <c r="AG91" s="41">
        <v>32.64</v>
      </c>
      <c r="AH91" s="41">
        <v>55.129999999999995</v>
      </c>
      <c r="AI91" s="41">
        <f>(73345/270953)*100</f>
        <v>27.069270316254112</v>
      </c>
      <c r="AJ91" s="24">
        <v>1</v>
      </c>
      <c r="AK91" s="23">
        <v>1</v>
      </c>
      <c r="AL91" s="22">
        <v>0</v>
      </c>
      <c r="AM91" s="5">
        <v>2414</v>
      </c>
      <c r="AN91" s="5">
        <v>966</v>
      </c>
      <c r="AO91" s="12">
        <v>15</v>
      </c>
      <c r="AP91" s="19">
        <v>19656500</v>
      </c>
      <c r="AQ91" s="19">
        <v>468847550</v>
      </c>
      <c r="AR91" s="12">
        <v>0</v>
      </c>
      <c r="AS91" s="13">
        <v>-0.87149262428283691</v>
      </c>
      <c r="AT91" s="13">
        <v>0.2196634262800217</v>
      </c>
      <c r="AU91" s="13">
        <v>0.64253687858581543</v>
      </c>
      <c r="AV91" s="13">
        <v>6.0983171314001083</v>
      </c>
      <c r="AW91" s="42">
        <v>-0.75903564691543579</v>
      </c>
      <c r="AX91" s="42">
        <v>0.1226704269647598</v>
      </c>
      <c r="AY91" s="42">
        <v>1.204821765422821</v>
      </c>
      <c r="AZ91" s="42">
        <v>5.6133521348237991</v>
      </c>
    </row>
    <row r="92" spans="1:52" x14ac:dyDescent="0.2">
      <c r="A92" s="5">
        <v>1333</v>
      </c>
      <c r="B92" s="5" t="s">
        <v>549</v>
      </c>
      <c r="C92" s="12">
        <v>0</v>
      </c>
      <c r="D92" s="22" t="s">
        <v>273</v>
      </c>
      <c r="E92" s="5">
        <v>5.5</v>
      </c>
      <c r="F92" s="5"/>
      <c r="G92" s="1"/>
      <c r="H92" s="1">
        <v>114</v>
      </c>
      <c r="I92" s="5">
        <v>1</v>
      </c>
      <c r="J92">
        <v>-0.74589353799819946</v>
      </c>
      <c r="K92">
        <v>-0.14837449789047241</v>
      </c>
      <c r="L92">
        <v>1.2705323100090029</v>
      </c>
      <c r="M92">
        <v>4.2581275105476379</v>
      </c>
      <c r="N92" s="22" t="s">
        <v>559</v>
      </c>
      <c r="O92" s="12">
        <v>1</v>
      </c>
      <c r="P92" s="30">
        <v>58</v>
      </c>
      <c r="Q92" s="29" t="s">
        <v>165</v>
      </c>
      <c r="R92" s="5"/>
      <c r="S92" s="22" t="s">
        <v>794</v>
      </c>
      <c r="T92" s="5"/>
      <c r="U92" s="40">
        <v>0</v>
      </c>
      <c r="V92" s="28">
        <v>1</v>
      </c>
      <c r="W92" s="1">
        <v>0</v>
      </c>
      <c r="X92" s="5">
        <v>0</v>
      </c>
      <c r="Y92" s="45">
        <v>11714</v>
      </c>
      <c r="Z92" s="50">
        <v>5.38</v>
      </c>
      <c r="AA92" s="47">
        <v>1</v>
      </c>
      <c r="AB92" s="31">
        <v>11714</v>
      </c>
      <c r="AC92" s="32">
        <v>5.38</v>
      </c>
      <c r="AD92" s="41">
        <v>21844</v>
      </c>
      <c r="AE92" s="44">
        <f>AB92/AD92*100</f>
        <v>53.625709577000549</v>
      </c>
      <c r="AF92" s="41">
        <v>25.07</v>
      </c>
      <c r="AG92" s="41">
        <v>27.98</v>
      </c>
      <c r="AH92" s="41">
        <v>56.09</v>
      </c>
      <c r="AI92" s="41">
        <f>(380453/1583441)*100</f>
        <v>24.026976691900739</v>
      </c>
      <c r="AJ92" s="24">
        <v>1</v>
      </c>
      <c r="AK92" s="22">
        <v>1</v>
      </c>
      <c r="AL92" s="22">
        <v>0</v>
      </c>
      <c r="AM92" s="5"/>
      <c r="AN92" s="5"/>
      <c r="AO92" s="12">
        <v>16</v>
      </c>
      <c r="AP92" s="19">
        <v>1603342</v>
      </c>
      <c r="AQ92" s="19">
        <v>476036105</v>
      </c>
      <c r="AR92" s="12">
        <v>1</v>
      </c>
      <c r="AS92" s="13">
        <v>-0.67783313989639282</v>
      </c>
      <c r="AT92" s="13">
        <v>-0.16494555771350861</v>
      </c>
      <c r="AU92" s="13">
        <v>1.6108343005180361</v>
      </c>
      <c r="AV92" s="13">
        <v>4.175272211432457</v>
      </c>
      <c r="AW92" s="42">
        <v>-0.74997907876968384</v>
      </c>
      <c r="AX92" s="42">
        <v>-9.6884936094284058E-2</v>
      </c>
      <c r="AY92" s="42">
        <v>1.250104606151581</v>
      </c>
      <c r="AZ92" s="42">
        <v>4.5155753195285797</v>
      </c>
    </row>
    <row r="93" spans="1:52" x14ac:dyDescent="0.2">
      <c r="A93" s="5">
        <v>124</v>
      </c>
      <c r="B93" s="5" t="s">
        <v>141</v>
      </c>
      <c r="C93" s="12">
        <v>1</v>
      </c>
      <c r="D93" s="5" t="s">
        <v>192</v>
      </c>
      <c r="E93" s="1">
        <v>3</v>
      </c>
      <c r="F93" s="2" t="s">
        <v>193</v>
      </c>
      <c r="G93" s="1">
        <v>4</v>
      </c>
      <c r="H93" s="3" t="s">
        <v>194</v>
      </c>
      <c r="I93" s="5">
        <v>1</v>
      </c>
      <c r="J93">
        <v>-0.90016752481460571</v>
      </c>
      <c r="K93">
        <v>0.26721850037574768</v>
      </c>
      <c r="L93">
        <v>0.49916237592697138</v>
      </c>
      <c r="M93">
        <v>6.3360925018787384</v>
      </c>
      <c r="N93" s="4" t="s">
        <v>195</v>
      </c>
      <c r="O93" s="12">
        <v>1</v>
      </c>
      <c r="P93" s="36">
        <v>35</v>
      </c>
      <c r="Q93" s="4" t="s">
        <v>196</v>
      </c>
      <c r="R93" s="5" t="s">
        <v>197</v>
      </c>
      <c r="S93" s="5" t="s">
        <v>793</v>
      </c>
      <c r="T93" s="4" t="s">
        <v>167</v>
      </c>
      <c r="U93" s="40">
        <v>0</v>
      </c>
      <c r="V93" s="28">
        <v>0</v>
      </c>
      <c r="W93" s="1">
        <v>0</v>
      </c>
      <c r="X93" s="1">
        <v>0</v>
      </c>
      <c r="Y93" s="45">
        <v>7913</v>
      </c>
      <c r="Z93" s="50">
        <v>9.61</v>
      </c>
      <c r="AA93" s="30">
        <v>4</v>
      </c>
      <c r="AB93" s="33">
        <v>7913</v>
      </c>
      <c r="AC93" s="32">
        <v>9.61</v>
      </c>
      <c r="AD93" s="41">
        <v>18424</v>
      </c>
      <c r="AE93" s="44">
        <f>AB93/AD93*100</f>
        <v>42.949413808076422</v>
      </c>
      <c r="AF93" s="41">
        <v>17.93</v>
      </c>
      <c r="AG93" s="41">
        <v>19.25</v>
      </c>
      <c r="AH93" s="41">
        <v>37.18</v>
      </c>
      <c r="AI93" s="41">
        <f>(9557/31894)*100</f>
        <v>29.964883677180659</v>
      </c>
      <c r="AJ93" s="24">
        <v>1</v>
      </c>
      <c r="AK93" s="23">
        <v>1</v>
      </c>
      <c r="AL93" s="22">
        <v>0</v>
      </c>
      <c r="AM93" s="5">
        <v>504</v>
      </c>
      <c r="AN93" s="5">
        <v>300</v>
      </c>
      <c r="AO93" s="12">
        <v>16</v>
      </c>
      <c r="AP93" s="19">
        <v>1074841</v>
      </c>
      <c r="AQ93" s="19">
        <v>122959329</v>
      </c>
      <c r="AR93" s="12">
        <v>1</v>
      </c>
      <c r="AS93" s="13">
        <v>-0.88407522439956665</v>
      </c>
      <c r="AT93" s="13">
        <v>0.382142573595047</v>
      </c>
      <c r="AU93" s="13">
        <v>0.57962387800216675</v>
      </c>
      <c r="AV93" s="13">
        <v>6.910712867975235</v>
      </c>
      <c r="AW93" s="42">
        <v>-0.87348592281341553</v>
      </c>
      <c r="AX93" s="42">
        <v>0.19705735146999359</v>
      </c>
      <c r="AY93" s="42">
        <v>0.63257038593292236</v>
      </c>
      <c r="AZ93" s="42">
        <v>5.985286757349968</v>
      </c>
    </row>
    <row r="94" spans="1:52" x14ac:dyDescent="0.2">
      <c r="A94" s="5">
        <v>907</v>
      </c>
      <c r="B94" s="5" t="s">
        <v>141</v>
      </c>
      <c r="C94" s="12">
        <v>1</v>
      </c>
      <c r="D94" s="5" t="s">
        <v>438</v>
      </c>
      <c r="E94" s="1">
        <v>7.5</v>
      </c>
      <c r="F94" s="2" t="s">
        <v>439</v>
      </c>
      <c r="G94" s="1">
        <v>19</v>
      </c>
      <c r="H94" s="3" t="s">
        <v>278</v>
      </c>
      <c r="I94" s="5">
        <v>1</v>
      </c>
      <c r="J94">
        <v>1.2390733463689681E-3</v>
      </c>
      <c r="K94">
        <v>-9.8499990999698639E-2</v>
      </c>
      <c r="L94">
        <v>5.0061953667318448</v>
      </c>
      <c r="M94">
        <v>4.5075000450015068</v>
      </c>
      <c r="N94" s="4" t="s">
        <v>448</v>
      </c>
      <c r="O94" s="12">
        <v>0</v>
      </c>
      <c r="P94" s="36">
        <v>48</v>
      </c>
      <c r="Q94" s="4" t="s">
        <v>174</v>
      </c>
      <c r="R94" s="5" t="s">
        <v>153</v>
      </c>
      <c r="S94" s="5" t="s">
        <v>155</v>
      </c>
      <c r="T94" s="4" t="s">
        <v>449</v>
      </c>
      <c r="U94" s="40">
        <v>1</v>
      </c>
      <c r="V94" s="28">
        <v>0</v>
      </c>
      <c r="W94" s="1">
        <v>1</v>
      </c>
      <c r="X94" s="1">
        <v>1</v>
      </c>
      <c r="Y94" s="45">
        <v>11046</v>
      </c>
      <c r="Z94" s="50">
        <v>7.05</v>
      </c>
      <c r="AA94" s="30">
        <v>5</v>
      </c>
      <c r="AB94" s="33">
        <v>11046</v>
      </c>
      <c r="AC94" s="32">
        <v>7.05</v>
      </c>
      <c r="AD94" s="41">
        <v>21957</v>
      </c>
      <c r="AE94" s="44">
        <f>AB94/AD94*100</f>
        <v>50.307419046317804</v>
      </c>
      <c r="AF94" s="41">
        <v>36.619999999999997</v>
      </c>
      <c r="AG94" s="41">
        <v>16.600000000000001</v>
      </c>
      <c r="AH94" s="41">
        <v>53.22</v>
      </c>
      <c r="AI94" s="41">
        <f>(9233/67725)*100</f>
        <v>13.633074935400517</v>
      </c>
      <c r="AJ94" s="24">
        <v>1</v>
      </c>
      <c r="AK94" s="23">
        <v>1</v>
      </c>
      <c r="AL94" s="22">
        <v>0</v>
      </c>
      <c r="AM94" s="5">
        <v>1082</v>
      </c>
      <c r="AN94" s="5">
        <v>433</v>
      </c>
      <c r="AO94" s="12">
        <v>16</v>
      </c>
      <c r="AP94" s="19">
        <v>27008341</v>
      </c>
      <c r="AQ94" s="19">
        <v>220829699</v>
      </c>
      <c r="AR94" s="12">
        <v>0</v>
      </c>
      <c r="AS94" s="13">
        <v>-3.3584926277399063E-2</v>
      </c>
      <c r="AT94" s="13">
        <v>-0.1176958903670311</v>
      </c>
      <c r="AU94" s="13">
        <v>4.8320753686130047</v>
      </c>
      <c r="AV94" s="13">
        <v>4.4115205481648454</v>
      </c>
      <c r="AW94" s="42">
        <v>2.8899086639285091E-2</v>
      </c>
      <c r="AX94" s="42">
        <v>0.2300661504268646</v>
      </c>
      <c r="AY94" s="42">
        <v>5.1444954331964254</v>
      </c>
      <c r="AZ94" s="42">
        <v>6.1503307521343231</v>
      </c>
    </row>
    <row r="95" spans="1:52" x14ac:dyDescent="0.2">
      <c r="A95" s="5">
        <v>330</v>
      </c>
      <c r="B95" s="5" t="s">
        <v>141</v>
      </c>
      <c r="C95" s="12">
        <v>1</v>
      </c>
      <c r="D95" s="5" t="s">
        <v>228</v>
      </c>
      <c r="E95" s="1">
        <v>5</v>
      </c>
      <c r="F95" s="2" t="s">
        <v>254</v>
      </c>
      <c r="G95" s="1">
        <v>7</v>
      </c>
      <c r="H95" s="3" t="s">
        <v>270</v>
      </c>
      <c r="I95" s="5">
        <v>1</v>
      </c>
      <c r="J95">
        <v>-0.9136587381362915</v>
      </c>
      <c r="K95">
        <v>0.40648198127746582</v>
      </c>
      <c r="L95">
        <v>0.43170630931854248</v>
      </c>
      <c r="M95">
        <v>7.0324099063873291</v>
      </c>
      <c r="N95" s="4" t="s">
        <v>271</v>
      </c>
      <c r="O95" s="12">
        <v>1</v>
      </c>
      <c r="P95" s="36">
        <v>49</v>
      </c>
      <c r="Q95" s="4" t="s">
        <v>272</v>
      </c>
      <c r="R95" s="5" t="s">
        <v>269</v>
      </c>
      <c r="S95" s="5" t="s">
        <v>187</v>
      </c>
      <c r="T95" s="4" t="s">
        <v>167</v>
      </c>
      <c r="U95" s="40">
        <v>0</v>
      </c>
      <c r="V95" s="28">
        <v>0</v>
      </c>
      <c r="W95" s="1">
        <v>0</v>
      </c>
      <c r="X95" s="1">
        <v>0</v>
      </c>
      <c r="Y95" s="45">
        <v>15020</v>
      </c>
      <c r="Z95" s="50">
        <v>4.53</v>
      </c>
      <c r="AA95" s="30">
        <v>7</v>
      </c>
      <c r="AB95" s="33">
        <v>15020</v>
      </c>
      <c r="AC95" s="32">
        <v>4.53</v>
      </c>
      <c r="AD95" s="41">
        <v>67319</v>
      </c>
      <c r="AE95" s="44">
        <f>AB95/AD95*100</f>
        <v>22.311680209153433</v>
      </c>
      <c r="AF95" s="41">
        <v>27.8</v>
      </c>
      <c r="AG95" s="41">
        <v>29.94</v>
      </c>
      <c r="AH95" s="41">
        <v>57.74</v>
      </c>
      <c r="AI95" s="41">
        <f>(45784/184558)*100</f>
        <v>24.807377626545584</v>
      </c>
      <c r="AJ95" s="24">
        <v>1</v>
      </c>
      <c r="AK95" s="23">
        <v>1</v>
      </c>
      <c r="AL95" s="22">
        <v>0</v>
      </c>
      <c r="AM95" s="5">
        <v>1801</v>
      </c>
      <c r="AN95" s="5">
        <v>720</v>
      </c>
      <c r="AO95" s="12">
        <v>16</v>
      </c>
      <c r="AP95" s="19">
        <v>21638609</v>
      </c>
      <c r="AQ95" s="19">
        <v>363640918</v>
      </c>
      <c r="AR95" s="12">
        <v>0</v>
      </c>
      <c r="AS95" s="13">
        <v>-0.86139470338821411</v>
      </c>
      <c r="AT95" s="13">
        <v>0.42816665768623352</v>
      </c>
      <c r="AU95" s="13">
        <v>0.69302648305892944</v>
      </c>
      <c r="AV95" s="13">
        <v>7.1408332884311676</v>
      </c>
      <c r="AW95" s="42">
        <v>-0.96151721477508545</v>
      </c>
      <c r="AX95" s="42">
        <v>0.27474460005760187</v>
      </c>
      <c r="AY95" s="42">
        <v>0.19241392612457281</v>
      </c>
      <c r="AZ95" s="42">
        <v>6.3737230002880096</v>
      </c>
    </row>
    <row r="96" spans="1:52" x14ac:dyDescent="0.2">
      <c r="A96" s="5">
        <v>1013</v>
      </c>
      <c r="B96" s="5" t="s">
        <v>141</v>
      </c>
      <c r="C96" s="12">
        <v>1</v>
      </c>
      <c r="D96" s="5" t="s">
        <v>454</v>
      </c>
      <c r="E96" s="1">
        <v>8</v>
      </c>
      <c r="F96" s="2" t="s">
        <v>472</v>
      </c>
      <c r="G96" s="1">
        <v>21</v>
      </c>
      <c r="H96" s="3" t="s">
        <v>476</v>
      </c>
      <c r="I96" s="5">
        <v>1</v>
      </c>
      <c r="J96">
        <v>-0.81144213676452637</v>
      </c>
      <c r="K96">
        <v>-4.4584060087800026E-3</v>
      </c>
      <c r="L96">
        <v>0.94278931617736816</v>
      </c>
      <c r="M96">
        <v>4.9777079699561</v>
      </c>
      <c r="N96" s="4" t="s">
        <v>477</v>
      </c>
      <c r="O96" s="12">
        <v>1</v>
      </c>
      <c r="P96" s="36">
        <v>41</v>
      </c>
      <c r="Q96" s="4" t="s">
        <v>204</v>
      </c>
      <c r="R96" s="5" t="s">
        <v>159</v>
      </c>
      <c r="S96" s="5" t="s">
        <v>795</v>
      </c>
      <c r="T96" s="4" t="s">
        <v>478</v>
      </c>
      <c r="U96" s="40">
        <v>0</v>
      </c>
      <c r="V96" s="28">
        <v>0</v>
      </c>
      <c r="W96" s="1">
        <v>0</v>
      </c>
      <c r="X96" s="1">
        <v>1</v>
      </c>
      <c r="Y96" s="45">
        <v>11131</v>
      </c>
      <c r="Z96" s="50">
        <v>6.6</v>
      </c>
      <c r="AA96" s="30">
        <v>4</v>
      </c>
      <c r="AB96" s="31">
        <v>11131</v>
      </c>
      <c r="AC96" s="32">
        <v>6.6</v>
      </c>
      <c r="AD96" s="41">
        <v>28177</v>
      </c>
      <c r="AE96" s="44">
        <f>AB96/AD96*100</f>
        <v>39.503850658338365</v>
      </c>
      <c r="AF96" s="41">
        <v>38.51</v>
      </c>
      <c r="AG96" s="41">
        <v>14.51</v>
      </c>
      <c r="AH96" s="41">
        <v>53.019999999999996</v>
      </c>
      <c r="AI96" s="41">
        <f>(10446/74096)*100</f>
        <v>14.097927013603972</v>
      </c>
      <c r="AJ96" s="24">
        <v>1</v>
      </c>
      <c r="AK96" s="22">
        <v>1</v>
      </c>
      <c r="AL96" s="22">
        <v>0</v>
      </c>
      <c r="AM96" s="5">
        <v>1068</v>
      </c>
      <c r="AN96" s="5">
        <v>427</v>
      </c>
      <c r="AO96" s="12">
        <v>17</v>
      </c>
      <c r="AP96" s="19">
        <v>4113099</v>
      </c>
      <c r="AQ96" s="19">
        <v>230661048</v>
      </c>
      <c r="AR96" s="12">
        <v>1</v>
      </c>
      <c r="AS96" s="13">
        <v>-0.81014114618301392</v>
      </c>
      <c r="AT96" s="13">
        <v>4.204457625746727E-2</v>
      </c>
      <c r="AU96" s="13">
        <v>0.94929426908493042</v>
      </c>
      <c r="AV96" s="13">
        <v>5.2102228812873363</v>
      </c>
      <c r="AW96" s="42">
        <v>-0.7800748348236084</v>
      </c>
      <c r="AX96" s="42">
        <v>-9.9464528262615204E-2</v>
      </c>
      <c r="AY96" s="42">
        <v>1.099625825881958</v>
      </c>
      <c r="AZ96" s="42">
        <v>4.502677358686924</v>
      </c>
    </row>
    <row r="97" spans="1:52" x14ac:dyDescent="0.2">
      <c r="A97" s="5">
        <v>1008</v>
      </c>
      <c r="B97" s="5" t="s">
        <v>141</v>
      </c>
      <c r="C97" s="12">
        <v>1</v>
      </c>
      <c r="D97" s="5" t="s">
        <v>454</v>
      </c>
      <c r="E97" s="1">
        <v>8</v>
      </c>
      <c r="F97" s="2" t="s">
        <v>472</v>
      </c>
      <c r="G97" s="1">
        <v>21</v>
      </c>
      <c r="H97" s="3" t="s">
        <v>392</v>
      </c>
      <c r="I97" s="5">
        <v>1</v>
      </c>
      <c r="J97">
        <v>-0.1640393137931824</v>
      </c>
      <c r="K97">
        <v>0.108268640935421</v>
      </c>
      <c r="L97">
        <v>4.1798034310340881</v>
      </c>
      <c r="M97">
        <v>5.5413432046771049</v>
      </c>
      <c r="N97" s="4" t="s">
        <v>474</v>
      </c>
      <c r="O97" s="12">
        <v>0</v>
      </c>
      <c r="P97" s="36">
        <v>67</v>
      </c>
      <c r="Q97" s="4" t="s">
        <v>174</v>
      </c>
      <c r="R97" s="5" t="s">
        <v>153</v>
      </c>
      <c r="S97" s="5" t="s">
        <v>155</v>
      </c>
      <c r="T97" s="4" t="s">
        <v>475</v>
      </c>
      <c r="U97" s="40">
        <v>0</v>
      </c>
      <c r="V97" s="28">
        <v>0</v>
      </c>
      <c r="W97" s="1">
        <v>0</v>
      </c>
      <c r="X97" s="1">
        <v>1</v>
      </c>
      <c r="Y97" s="45">
        <v>7581</v>
      </c>
      <c r="Z97" s="50">
        <v>4.5</v>
      </c>
      <c r="AA97" s="30">
        <v>4</v>
      </c>
      <c r="AB97" s="31">
        <v>7581</v>
      </c>
      <c r="AC97" s="32">
        <v>4.5</v>
      </c>
      <c r="AD97" s="41">
        <v>27928</v>
      </c>
      <c r="AE97" s="44">
        <f>AB97/AD97*100</f>
        <v>27.144800916642797</v>
      </c>
      <c r="AF97" s="41">
        <v>38.51</v>
      </c>
      <c r="AG97" s="41">
        <v>14.51</v>
      </c>
      <c r="AH97" s="41">
        <v>53.019999999999996</v>
      </c>
      <c r="AI97" s="41">
        <f>(10446/74096)*100</f>
        <v>14.097927013603972</v>
      </c>
      <c r="AJ97" s="24">
        <v>1</v>
      </c>
      <c r="AK97" s="22">
        <v>1</v>
      </c>
      <c r="AL97" s="22">
        <v>0</v>
      </c>
      <c r="AM97" s="5">
        <v>1068</v>
      </c>
      <c r="AN97" s="5">
        <v>427</v>
      </c>
      <c r="AO97" s="12">
        <v>17</v>
      </c>
      <c r="AP97" s="19">
        <v>7888500</v>
      </c>
      <c r="AQ97" s="19">
        <v>230661048</v>
      </c>
      <c r="AR97" s="12">
        <v>0</v>
      </c>
      <c r="AS97" s="13">
        <v>-0.12516382336616519</v>
      </c>
      <c r="AT97" s="13">
        <v>6.2431175261735923E-2</v>
      </c>
      <c r="AU97" s="13">
        <v>4.3741808831691742</v>
      </c>
      <c r="AV97" s="13">
        <v>5.3121558763086796</v>
      </c>
      <c r="AW97" s="42">
        <v>-0.15090714395046231</v>
      </c>
      <c r="AX97" s="42">
        <v>0.49487435817718511</v>
      </c>
      <c r="AY97" s="42">
        <v>4.2454642802476883</v>
      </c>
      <c r="AZ97" s="42">
        <v>7.4743717908859253</v>
      </c>
    </row>
    <row r="98" spans="1:52" x14ac:dyDescent="0.2">
      <c r="A98" s="5">
        <v>815</v>
      </c>
      <c r="B98" s="5" t="s">
        <v>141</v>
      </c>
      <c r="C98" s="12">
        <v>1</v>
      </c>
      <c r="D98" s="5" t="s">
        <v>409</v>
      </c>
      <c r="E98" s="1">
        <v>7</v>
      </c>
      <c r="F98" s="2" t="s">
        <v>410</v>
      </c>
      <c r="G98" s="1">
        <v>17</v>
      </c>
      <c r="H98" s="3" t="s">
        <v>411</v>
      </c>
      <c r="I98" s="5">
        <v>1</v>
      </c>
      <c r="J98">
        <v>-0.82221341133117676</v>
      </c>
      <c r="K98">
        <v>-0.1026305109262466</v>
      </c>
      <c r="L98">
        <v>0.88893294334411621</v>
      </c>
      <c r="M98">
        <v>4.4868474453687668</v>
      </c>
      <c r="N98" s="4" t="s">
        <v>412</v>
      </c>
      <c r="O98" s="12">
        <v>1</v>
      </c>
      <c r="P98" s="36">
        <v>39</v>
      </c>
      <c r="Q98" s="4" t="s">
        <v>413</v>
      </c>
      <c r="R98" s="5" t="s">
        <v>414</v>
      </c>
      <c r="S98" s="5" t="s">
        <v>793</v>
      </c>
      <c r="T98" s="4" t="s">
        <v>167</v>
      </c>
      <c r="U98" s="40">
        <v>0</v>
      </c>
      <c r="V98" s="28">
        <v>1</v>
      </c>
      <c r="W98" s="1">
        <v>0</v>
      </c>
      <c r="X98" s="1">
        <v>0</v>
      </c>
      <c r="Y98" s="45">
        <v>12507</v>
      </c>
      <c r="Z98" s="50">
        <v>5.49</v>
      </c>
      <c r="AA98" s="30">
        <v>7</v>
      </c>
      <c r="AB98" s="31">
        <v>12507</v>
      </c>
      <c r="AC98" s="32">
        <v>5.49</v>
      </c>
      <c r="AD98" s="41">
        <v>33569</v>
      </c>
      <c r="AE98" s="44">
        <f>AB98/AD98*100</f>
        <v>37.257588846852755</v>
      </c>
      <c r="AF98" s="41">
        <v>28.63</v>
      </c>
      <c r="AG98" s="41">
        <v>20.6</v>
      </c>
      <c r="AH98" s="41">
        <v>49.230000000000004</v>
      </c>
      <c r="AI98" s="41">
        <f>(17687/100433)*100</f>
        <v>17.610745472105783</v>
      </c>
      <c r="AJ98" s="24">
        <v>1</v>
      </c>
      <c r="AK98" s="22">
        <v>1</v>
      </c>
      <c r="AL98" s="22">
        <v>0</v>
      </c>
      <c r="AM98" s="5">
        <v>1369</v>
      </c>
      <c r="AN98" s="5">
        <v>548</v>
      </c>
      <c r="AO98" s="12">
        <v>17</v>
      </c>
      <c r="AP98" s="19">
        <v>756000</v>
      </c>
      <c r="AQ98" s="19">
        <v>265633177</v>
      </c>
      <c r="AR98" s="12">
        <v>1</v>
      </c>
      <c r="AS98" s="13">
        <v>-0.81308406591415405</v>
      </c>
      <c r="AT98" s="13">
        <v>1.2143104337155821E-2</v>
      </c>
      <c r="AU98" s="13">
        <v>0.93457967042922974</v>
      </c>
      <c r="AV98" s="13">
        <v>5.0607155216857791</v>
      </c>
      <c r="AW98" s="42">
        <v>-0.79625034332275391</v>
      </c>
      <c r="AX98" s="42">
        <v>-0.22967968881130221</v>
      </c>
      <c r="AY98" s="42">
        <v>1.01874828338623</v>
      </c>
      <c r="AZ98" s="42">
        <v>3.8516015559434891</v>
      </c>
    </row>
    <row r="99" spans="1:52" x14ac:dyDescent="0.2">
      <c r="A99" s="5">
        <v>115</v>
      </c>
      <c r="B99" s="5" t="s">
        <v>141</v>
      </c>
      <c r="C99" s="12">
        <v>1</v>
      </c>
      <c r="D99" s="5" t="s">
        <v>175</v>
      </c>
      <c r="E99" s="1">
        <v>2</v>
      </c>
      <c r="F99" s="2" t="s">
        <v>176</v>
      </c>
      <c r="G99" s="1">
        <v>3</v>
      </c>
      <c r="H99" s="3" t="s">
        <v>188</v>
      </c>
      <c r="I99" s="5">
        <v>1</v>
      </c>
      <c r="J99">
        <v>-0.83216863870620728</v>
      </c>
      <c r="K99">
        <v>-0.16324251890182501</v>
      </c>
      <c r="L99">
        <v>0.83915680646896362</v>
      </c>
      <c r="M99">
        <v>4.1837874054908752</v>
      </c>
      <c r="N99" s="4" t="s">
        <v>189</v>
      </c>
      <c r="O99" s="12">
        <v>1</v>
      </c>
      <c r="P99" s="36">
        <v>41</v>
      </c>
      <c r="Q99" s="4" t="s">
        <v>190</v>
      </c>
      <c r="R99" s="5" t="s">
        <v>191</v>
      </c>
      <c r="S99" s="5" t="s">
        <v>793</v>
      </c>
      <c r="T99" s="4" t="s">
        <v>167</v>
      </c>
      <c r="U99" s="40">
        <v>0</v>
      </c>
      <c r="V99" s="28">
        <v>0</v>
      </c>
      <c r="W99" s="1">
        <v>0</v>
      </c>
      <c r="X99" s="1">
        <v>0</v>
      </c>
      <c r="Y99" s="45">
        <v>19751</v>
      </c>
      <c r="Z99" s="50">
        <v>12.71</v>
      </c>
      <c r="AA99" s="30">
        <v>4</v>
      </c>
      <c r="AB99" s="33">
        <v>19751</v>
      </c>
      <c r="AC99" s="32">
        <v>12.71</v>
      </c>
      <c r="AD99" s="41">
        <v>31466</v>
      </c>
      <c r="AE99" s="44">
        <f>AB99/AD99*100</f>
        <v>62.769338333439272</v>
      </c>
      <c r="AF99" s="41">
        <v>20.99</v>
      </c>
      <c r="AG99" s="41">
        <v>20.59</v>
      </c>
      <c r="AH99" s="41">
        <v>41.58</v>
      </c>
      <c r="AI99" s="41">
        <f>(17519/69624)*100</f>
        <v>25.162300356199012</v>
      </c>
      <c r="AJ99" s="24">
        <v>1</v>
      </c>
      <c r="AK99" s="23">
        <v>1</v>
      </c>
      <c r="AL99" s="22">
        <v>0</v>
      </c>
      <c r="AM99" s="5">
        <v>900</v>
      </c>
      <c r="AN99" s="5">
        <v>360</v>
      </c>
      <c r="AO99" s="12">
        <v>18</v>
      </c>
      <c r="AP99" s="19">
        <v>2236177</v>
      </c>
      <c r="AQ99" s="19">
        <v>222673238</v>
      </c>
      <c r="AR99" s="12">
        <v>1</v>
      </c>
      <c r="AS99" s="13">
        <v>-0.77766352891921997</v>
      </c>
      <c r="AT99" s="13">
        <v>-8.4299147129058838E-2</v>
      </c>
      <c r="AU99" s="13">
        <v>1.1116823554038999</v>
      </c>
      <c r="AV99" s="13">
        <v>4.5785042643547058</v>
      </c>
      <c r="AW99" s="42">
        <v>-0.83547085523605347</v>
      </c>
      <c r="AX99" s="42">
        <v>-0.25404015183448792</v>
      </c>
      <c r="AY99" s="42">
        <v>0.82264572381973267</v>
      </c>
      <c r="AZ99" s="42">
        <v>3.72979924082756</v>
      </c>
    </row>
    <row r="100" spans="1:52" x14ac:dyDescent="0.2">
      <c r="A100" s="5">
        <v>624</v>
      </c>
      <c r="B100" s="5" t="s">
        <v>141</v>
      </c>
      <c r="C100" s="12">
        <v>1</v>
      </c>
      <c r="D100" s="5" t="s">
        <v>273</v>
      </c>
      <c r="E100" s="1">
        <v>5.5</v>
      </c>
      <c r="F100" s="2" t="s">
        <v>340</v>
      </c>
      <c r="G100" s="1">
        <v>12</v>
      </c>
      <c r="H100" s="3" t="s">
        <v>346</v>
      </c>
      <c r="I100" s="5">
        <v>1</v>
      </c>
      <c r="J100">
        <v>-0.90037423372268677</v>
      </c>
      <c r="K100">
        <v>0.43511641025543207</v>
      </c>
      <c r="L100">
        <v>0.49812883138656622</v>
      </c>
      <c r="M100">
        <v>7.1755820512771606</v>
      </c>
      <c r="N100" s="4" t="s">
        <v>347</v>
      </c>
      <c r="O100" s="12">
        <v>1</v>
      </c>
      <c r="P100" s="36">
        <v>45</v>
      </c>
      <c r="Q100" s="4" t="s">
        <v>348</v>
      </c>
      <c r="R100" s="5" t="s">
        <v>349</v>
      </c>
      <c r="S100" s="5" t="s">
        <v>187</v>
      </c>
      <c r="T100" s="4" t="s">
        <v>167</v>
      </c>
      <c r="U100" s="40">
        <v>0</v>
      </c>
      <c r="V100" s="28">
        <v>0</v>
      </c>
      <c r="W100" s="1">
        <v>0</v>
      </c>
      <c r="X100" s="1">
        <v>0</v>
      </c>
      <c r="Y100" s="45">
        <v>20990</v>
      </c>
      <c r="Z100" s="50">
        <v>5.64</v>
      </c>
      <c r="AA100" s="30">
        <v>6</v>
      </c>
      <c r="AB100" s="33">
        <v>20990</v>
      </c>
      <c r="AC100" s="32">
        <v>5.64</v>
      </c>
      <c r="AD100" s="41">
        <v>68242</v>
      </c>
      <c r="AE100" s="44">
        <f>AB100/AD100*100</f>
        <v>30.758184109492685</v>
      </c>
      <c r="AF100" s="41">
        <v>19.2</v>
      </c>
      <c r="AG100" s="41">
        <v>35.17</v>
      </c>
      <c r="AH100" s="41">
        <v>54.370000000000005</v>
      </c>
      <c r="AI100" s="41">
        <f>(63331/218467)*100</f>
        <v>28.988817533082802</v>
      </c>
      <c r="AJ100" s="24">
        <v>1</v>
      </c>
      <c r="AK100" s="23">
        <v>1</v>
      </c>
      <c r="AL100" s="22">
        <v>0</v>
      </c>
      <c r="AM100" s="5">
        <v>1938</v>
      </c>
      <c r="AN100" s="5">
        <v>775</v>
      </c>
      <c r="AO100" s="12">
        <v>18</v>
      </c>
      <c r="AP100" s="19">
        <v>1798190</v>
      </c>
      <c r="AQ100" s="19">
        <v>398324523</v>
      </c>
      <c r="AR100" s="12">
        <v>0</v>
      </c>
      <c r="AS100" s="13">
        <v>-0.84594452381134033</v>
      </c>
      <c r="AT100" s="13">
        <v>0.39806920289993292</v>
      </c>
      <c r="AU100" s="13">
        <v>0.77027738094329834</v>
      </c>
      <c r="AV100" s="13">
        <v>6.9903460144996643</v>
      </c>
      <c r="AW100" s="42">
        <v>-0.93224608898162842</v>
      </c>
      <c r="AX100" s="42">
        <v>0.36182513833045959</v>
      </c>
      <c r="AY100" s="42">
        <v>0.33876955509185791</v>
      </c>
      <c r="AZ100" s="42">
        <v>6.809125691652298</v>
      </c>
    </row>
    <row r="101" spans="1:52" x14ac:dyDescent="0.2">
      <c r="A101" s="5">
        <v>930</v>
      </c>
      <c r="B101" s="5" t="s">
        <v>141</v>
      </c>
      <c r="C101" s="12">
        <v>1</v>
      </c>
      <c r="D101" s="5" t="s">
        <v>454</v>
      </c>
      <c r="E101" s="1">
        <v>8</v>
      </c>
      <c r="F101" s="2" t="s">
        <v>455</v>
      </c>
      <c r="G101" s="1">
        <v>20</v>
      </c>
      <c r="H101" s="3" t="s">
        <v>456</v>
      </c>
      <c r="I101" s="5">
        <v>1</v>
      </c>
      <c r="J101">
        <v>-0.33568775653839111</v>
      </c>
      <c r="K101">
        <v>-0.45616257190704351</v>
      </c>
      <c r="L101">
        <v>3.321561217308044</v>
      </c>
      <c r="M101">
        <v>2.7191871404647832</v>
      </c>
      <c r="N101" s="4" t="s">
        <v>457</v>
      </c>
      <c r="O101" s="12">
        <v>1</v>
      </c>
      <c r="P101" s="36">
        <v>34</v>
      </c>
      <c r="Q101" s="4" t="s">
        <v>204</v>
      </c>
      <c r="R101" s="5" t="s">
        <v>458</v>
      </c>
      <c r="S101" s="5" t="s">
        <v>793</v>
      </c>
      <c r="T101" s="4" t="s">
        <v>167</v>
      </c>
      <c r="U101" s="40">
        <v>0</v>
      </c>
      <c r="V101" s="28">
        <v>0</v>
      </c>
      <c r="W101" s="1">
        <v>0</v>
      </c>
      <c r="X101" s="1">
        <v>1</v>
      </c>
      <c r="Y101" s="45">
        <v>10350</v>
      </c>
      <c r="Z101" s="50">
        <v>3.39</v>
      </c>
      <c r="AA101" s="30">
        <v>7</v>
      </c>
      <c r="AB101" s="31">
        <v>10350</v>
      </c>
      <c r="AC101" s="32">
        <v>3.39</v>
      </c>
      <c r="AD101" s="41">
        <v>36291</v>
      </c>
      <c r="AE101" s="44">
        <f>AB101/AD101*100</f>
        <v>28.519467636604119</v>
      </c>
      <c r="AF101" s="41">
        <v>29.1</v>
      </c>
      <c r="AG101" s="41">
        <v>21.93</v>
      </c>
      <c r="AH101" s="41">
        <v>51.03</v>
      </c>
      <c r="AI101" s="41">
        <f>(28315/156537)*100</f>
        <v>18.088375272299839</v>
      </c>
      <c r="AJ101" s="24">
        <v>1</v>
      </c>
      <c r="AK101" s="22">
        <v>1</v>
      </c>
      <c r="AL101" s="22">
        <v>0</v>
      </c>
      <c r="AM101" s="5">
        <v>1888</v>
      </c>
      <c r="AN101" s="5">
        <v>755</v>
      </c>
      <c r="AO101" s="12">
        <v>19</v>
      </c>
      <c r="AP101" s="19">
        <v>6982000</v>
      </c>
      <c r="AQ101" s="19">
        <v>358593039</v>
      </c>
      <c r="AR101" s="12">
        <v>0</v>
      </c>
      <c r="AS101" s="13">
        <v>-0.30783140659332281</v>
      </c>
      <c r="AT101" s="13">
        <v>-0.28576743602752691</v>
      </c>
      <c r="AU101" s="13">
        <v>3.4608429670333858</v>
      </c>
      <c r="AV101" s="13">
        <v>3.5711628198623662</v>
      </c>
      <c r="AW101" s="42">
        <v>-0.31724107265472412</v>
      </c>
      <c r="AX101" s="42">
        <v>-0.22216187417507169</v>
      </c>
      <c r="AY101" s="42">
        <v>3.413794636726379</v>
      </c>
      <c r="AZ101" s="42">
        <v>3.889190629124641</v>
      </c>
    </row>
    <row r="102" spans="1:52" x14ac:dyDescent="0.2">
      <c r="A102" s="5">
        <v>720</v>
      </c>
      <c r="B102" s="5" t="s">
        <v>141</v>
      </c>
      <c r="C102" s="12">
        <v>1</v>
      </c>
      <c r="D102" s="5" t="s">
        <v>273</v>
      </c>
      <c r="E102" s="1">
        <v>5.5</v>
      </c>
      <c r="F102" s="2" t="s">
        <v>370</v>
      </c>
      <c r="G102" s="1">
        <v>14</v>
      </c>
      <c r="H102" s="3" t="s">
        <v>373</v>
      </c>
      <c r="I102" s="5">
        <v>1</v>
      </c>
      <c r="J102">
        <v>-0.42946735024452209</v>
      </c>
      <c r="K102">
        <v>0.42098340392112732</v>
      </c>
      <c r="L102">
        <v>2.85266324877739</v>
      </c>
      <c r="M102">
        <v>7.1049170196056366</v>
      </c>
      <c r="N102" s="4" t="s">
        <v>374</v>
      </c>
      <c r="O102" s="12">
        <v>0</v>
      </c>
      <c r="P102" s="36">
        <v>34</v>
      </c>
      <c r="Q102" s="4" t="s">
        <v>174</v>
      </c>
      <c r="R102" s="5" t="s">
        <v>153</v>
      </c>
      <c r="S102" s="5" t="s">
        <v>155</v>
      </c>
      <c r="T102" s="4" t="s">
        <v>375</v>
      </c>
      <c r="U102" s="40">
        <v>0</v>
      </c>
      <c r="V102" s="28">
        <v>0</v>
      </c>
      <c r="W102" s="1">
        <v>0</v>
      </c>
      <c r="X102" s="1">
        <v>0</v>
      </c>
      <c r="Y102" s="45">
        <v>22060</v>
      </c>
      <c r="Z102" s="50">
        <v>7.28</v>
      </c>
      <c r="AA102" s="30">
        <v>5</v>
      </c>
      <c r="AB102" s="33">
        <v>22060</v>
      </c>
      <c r="AC102" s="32">
        <v>7.28</v>
      </c>
      <c r="AD102" s="41">
        <v>60490</v>
      </c>
      <c r="AE102" s="44">
        <f>AB102/AD102*100</f>
        <v>36.468837824433791</v>
      </c>
      <c r="AF102" s="41">
        <v>26.12</v>
      </c>
      <c r="AG102" s="41">
        <v>27.98</v>
      </c>
      <c r="AH102" s="41">
        <v>54.1</v>
      </c>
      <c r="AI102" s="41">
        <f>(39302/165943)*100</f>
        <v>23.684036084679679</v>
      </c>
      <c r="AJ102" s="24">
        <v>1</v>
      </c>
      <c r="AK102" s="23">
        <v>1</v>
      </c>
      <c r="AL102" s="22">
        <v>0</v>
      </c>
      <c r="AM102" s="5">
        <v>1680</v>
      </c>
      <c r="AN102" s="5">
        <v>672</v>
      </c>
      <c r="AO102" s="12">
        <v>20</v>
      </c>
      <c r="AP102" s="19">
        <v>9955028</v>
      </c>
      <c r="AQ102" s="19">
        <v>341205375</v>
      </c>
      <c r="AR102" s="12">
        <v>0</v>
      </c>
      <c r="AS102" s="13">
        <v>-0.6297527551651001</v>
      </c>
      <c r="AT102" s="13">
        <v>0.31721419095993042</v>
      </c>
      <c r="AU102" s="13">
        <v>1.8512362241745</v>
      </c>
      <c r="AV102" s="13">
        <v>6.5860709547996521</v>
      </c>
      <c r="AW102" s="42">
        <v>-0.35098960995674128</v>
      </c>
      <c r="AX102" s="42">
        <v>0.53835994005203247</v>
      </c>
      <c r="AY102" s="42">
        <v>3.2450519502162929</v>
      </c>
      <c r="AZ102" s="42">
        <v>7.6917997002601624</v>
      </c>
    </row>
    <row r="103" spans="1:52" x14ac:dyDescent="0.2">
      <c r="A103" s="5">
        <v>911</v>
      </c>
      <c r="B103" s="5" t="s">
        <v>141</v>
      </c>
      <c r="C103" s="12">
        <v>1</v>
      </c>
      <c r="D103" s="5" t="s">
        <v>438</v>
      </c>
      <c r="E103" s="1">
        <v>7.5</v>
      </c>
      <c r="F103" s="2" t="s">
        <v>439</v>
      </c>
      <c r="G103" s="1">
        <v>19</v>
      </c>
      <c r="H103" s="3" t="s">
        <v>450</v>
      </c>
      <c r="I103" s="5">
        <v>1</v>
      </c>
      <c r="J103">
        <v>-0.42503684759140009</v>
      </c>
      <c r="K103">
        <v>-0.11764182150363919</v>
      </c>
      <c r="L103">
        <v>2.8748157620429988</v>
      </c>
      <c r="M103">
        <v>4.4117908924818039</v>
      </c>
      <c r="N103" s="4" t="s">
        <v>451</v>
      </c>
      <c r="O103" s="12">
        <v>1</v>
      </c>
      <c r="P103" s="36">
        <v>40</v>
      </c>
      <c r="Q103" s="4" t="s">
        <v>452</v>
      </c>
      <c r="R103" s="5" t="s">
        <v>453</v>
      </c>
      <c r="S103" s="5" t="s">
        <v>793</v>
      </c>
      <c r="T103" s="4" t="s">
        <v>167</v>
      </c>
      <c r="U103" s="40">
        <v>0</v>
      </c>
      <c r="V103" s="28">
        <v>0</v>
      </c>
      <c r="W103" s="1">
        <v>0</v>
      </c>
      <c r="X103" s="1">
        <v>0</v>
      </c>
      <c r="Y103" s="45">
        <v>6986</v>
      </c>
      <c r="Z103" s="50">
        <v>4.46</v>
      </c>
      <c r="AA103" s="30">
        <v>5</v>
      </c>
      <c r="AB103" s="33">
        <v>6986</v>
      </c>
      <c r="AC103" s="32">
        <v>4.46</v>
      </c>
      <c r="AD103" s="41">
        <v>20193</v>
      </c>
      <c r="AE103" s="44">
        <f>AB103/AD103*100</f>
        <v>34.596147179715743</v>
      </c>
      <c r="AF103" s="41">
        <v>36.619999999999997</v>
      </c>
      <c r="AG103" s="41">
        <v>16.600000000000001</v>
      </c>
      <c r="AH103" s="41">
        <v>53.22</v>
      </c>
      <c r="AI103" s="41">
        <f>(9233/67725)*100</f>
        <v>13.633074935400517</v>
      </c>
      <c r="AJ103" s="24">
        <v>1</v>
      </c>
      <c r="AK103" s="23">
        <v>1</v>
      </c>
      <c r="AL103" s="22">
        <v>0</v>
      </c>
      <c r="AM103" s="5">
        <v>1082</v>
      </c>
      <c r="AN103" s="5">
        <v>433</v>
      </c>
      <c r="AO103" s="12">
        <v>20</v>
      </c>
      <c r="AP103" s="19">
        <v>1370000</v>
      </c>
      <c r="AQ103" s="19">
        <v>220829699</v>
      </c>
      <c r="AR103" s="12">
        <v>0</v>
      </c>
      <c r="AS103" s="13">
        <v>-0.32680913805961609</v>
      </c>
      <c r="AT103" s="13">
        <v>-0.41595527529716492</v>
      </c>
      <c r="AU103" s="13">
        <v>3.36595430970192</v>
      </c>
      <c r="AV103" s="13">
        <v>2.920223623514175</v>
      </c>
      <c r="AW103" s="42">
        <v>-0.42757132649421692</v>
      </c>
      <c r="AX103" s="42">
        <v>0.40899839997291559</v>
      </c>
      <c r="AY103" s="42">
        <v>2.862143367528915</v>
      </c>
      <c r="AZ103" s="42">
        <v>7.0449919998645782</v>
      </c>
    </row>
    <row r="104" spans="1:52" x14ac:dyDescent="0.2">
      <c r="A104" s="5">
        <v>280</v>
      </c>
      <c r="B104" s="5" t="s">
        <v>141</v>
      </c>
      <c r="C104" s="12">
        <v>1</v>
      </c>
      <c r="D104" s="5" t="s">
        <v>228</v>
      </c>
      <c r="E104" s="1">
        <v>5</v>
      </c>
      <c r="F104" s="2" t="s">
        <v>254</v>
      </c>
      <c r="G104" s="1">
        <v>7</v>
      </c>
      <c r="H104" s="3" t="s">
        <v>257</v>
      </c>
      <c r="I104" s="5">
        <v>1</v>
      </c>
      <c r="J104">
        <v>0.70253282785415649</v>
      </c>
      <c r="K104">
        <v>0.41069433093070978</v>
      </c>
      <c r="L104">
        <v>8.5126641392707825</v>
      </c>
      <c r="M104">
        <v>7.0534716546535492</v>
      </c>
      <c r="N104" s="4" t="s">
        <v>258</v>
      </c>
      <c r="O104" s="12">
        <v>0</v>
      </c>
      <c r="P104" s="36">
        <v>81</v>
      </c>
      <c r="Q104" s="4" t="s">
        <v>259</v>
      </c>
      <c r="R104" s="5" t="s">
        <v>147</v>
      </c>
      <c r="S104" s="5" t="s">
        <v>149</v>
      </c>
      <c r="T104" s="4" t="s">
        <v>148</v>
      </c>
      <c r="U104" s="40">
        <v>0</v>
      </c>
      <c r="V104" s="28">
        <v>0</v>
      </c>
      <c r="W104" s="1">
        <v>0</v>
      </c>
      <c r="X104" s="1">
        <v>0</v>
      </c>
      <c r="Y104" s="45">
        <v>21497</v>
      </c>
      <c r="Z104" s="50">
        <v>6.49</v>
      </c>
      <c r="AA104" s="30">
        <v>7</v>
      </c>
      <c r="AB104" s="33">
        <v>21497</v>
      </c>
      <c r="AC104" s="32">
        <v>6.49</v>
      </c>
      <c r="AD104" s="41">
        <v>71164</v>
      </c>
      <c r="AE104" s="44">
        <f>AB104/AD104*100</f>
        <v>30.207689281097181</v>
      </c>
      <c r="AF104" s="41">
        <v>27.8</v>
      </c>
      <c r="AG104" s="41">
        <v>29.94</v>
      </c>
      <c r="AH104" s="41">
        <v>57.74</v>
      </c>
      <c r="AI104" s="41">
        <f>(45784/184558)*100</f>
        <v>24.807377626545584</v>
      </c>
      <c r="AJ104" s="24">
        <v>1</v>
      </c>
      <c r="AK104" s="23">
        <v>1</v>
      </c>
      <c r="AL104" s="22">
        <v>0</v>
      </c>
      <c r="AM104" s="5">
        <v>1801</v>
      </c>
      <c r="AN104" s="5">
        <v>720</v>
      </c>
      <c r="AO104" s="12">
        <v>20</v>
      </c>
      <c r="AP104" s="19">
        <v>36094177</v>
      </c>
      <c r="AQ104" s="19">
        <v>363640918</v>
      </c>
      <c r="AR104" s="12">
        <v>0</v>
      </c>
      <c r="AS104" s="13">
        <v>0.67887777090072632</v>
      </c>
      <c r="AT104" s="13">
        <v>0.41500112414360052</v>
      </c>
      <c r="AU104" s="13">
        <v>8.3943888545036316</v>
      </c>
      <c r="AV104" s="13">
        <v>7.0750056207180023</v>
      </c>
      <c r="AW104" s="42">
        <v>0.71184062957763672</v>
      </c>
      <c r="AX104" s="42">
        <v>-3.9556868374347687E-2</v>
      </c>
      <c r="AY104" s="42">
        <v>8.5592031478881836</v>
      </c>
      <c r="AZ104" s="42">
        <v>4.8022156581282616</v>
      </c>
    </row>
    <row r="105" spans="1:52" x14ac:dyDescent="0.2">
      <c r="A105" s="5">
        <v>595</v>
      </c>
      <c r="B105" s="5" t="s">
        <v>141</v>
      </c>
      <c r="C105" s="12">
        <v>1</v>
      </c>
      <c r="D105" s="5" t="s">
        <v>273</v>
      </c>
      <c r="E105" s="1">
        <v>5.5</v>
      </c>
      <c r="F105" s="2" t="s">
        <v>340</v>
      </c>
      <c r="G105" s="1">
        <v>12</v>
      </c>
      <c r="H105" s="3" t="s">
        <v>341</v>
      </c>
      <c r="I105" s="5">
        <v>1</v>
      </c>
      <c r="J105">
        <v>-0.81130588054656982</v>
      </c>
      <c r="K105">
        <v>-0.1039119362831116</v>
      </c>
      <c r="L105">
        <v>0.94347059726715088</v>
      </c>
      <c r="M105">
        <v>4.4804403185844421</v>
      </c>
      <c r="N105" s="4" t="s">
        <v>342</v>
      </c>
      <c r="O105" s="12">
        <v>1</v>
      </c>
      <c r="P105" s="36">
        <v>29</v>
      </c>
      <c r="Q105" s="4" t="s">
        <v>343</v>
      </c>
      <c r="R105" s="5" t="s">
        <v>344</v>
      </c>
      <c r="S105" s="5" t="s">
        <v>793</v>
      </c>
      <c r="T105" s="4" t="s">
        <v>167</v>
      </c>
      <c r="U105" s="40">
        <v>0</v>
      </c>
      <c r="V105" s="28">
        <v>0</v>
      </c>
      <c r="W105" s="1">
        <v>0</v>
      </c>
      <c r="X105" s="1">
        <v>0</v>
      </c>
      <c r="Y105" s="45">
        <v>22986</v>
      </c>
      <c r="Z105" s="50">
        <v>6.18</v>
      </c>
      <c r="AA105" s="30">
        <v>6</v>
      </c>
      <c r="AB105" s="33">
        <v>22986</v>
      </c>
      <c r="AC105" s="32">
        <v>6.18</v>
      </c>
      <c r="AD105" s="41">
        <v>38584</v>
      </c>
      <c r="AE105" s="44">
        <f>AB105/AD105*100</f>
        <v>59.573916649388345</v>
      </c>
      <c r="AF105" s="41">
        <v>19.2</v>
      </c>
      <c r="AG105" s="41">
        <v>35.17</v>
      </c>
      <c r="AH105" s="41">
        <v>54.370000000000005</v>
      </c>
      <c r="AI105" s="41">
        <f>(63331/218467)*100</f>
        <v>28.988817533082802</v>
      </c>
      <c r="AJ105" s="24">
        <v>1</v>
      </c>
      <c r="AK105" s="23">
        <v>1</v>
      </c>
      <c r="AL105" s="22">
        <v>0</v>
      </c>
      <c r="AM105" s="5">
        <v>1938</v>
      </c>
      <c r="AN105" s="5">
        <v>775</v>
      </c>
      <c r="AO105" s="12">
        <v>21</v>
      </c>
      <c r="AP105" s="19">
        <v>7385500</v>
      </c>
      <c r="AQ105" s="19">
        <v>398324523</v>
      </c>
      <c r="AR105" s="12">
        <v>1</v>
      </c>
      <c r="AS105" s="13">
        <v>-0.79040306806564331</v>
      </c>
      <c r="AT105" s="13">
        <v>-5.3095580078661442E-3</v>
      </c>
      <c r="AU105" s="13">
        <v>1.047984659671783</v>
      </c>
      <c r="AV105" s="13">
        <v>4.9734522099606693</v>
      </c>
      <c r="AW105" s="42">
        <v>-0.78895723819732666</v>
      </c>
      <c r="AX105" s="42">
        <v>-0.2477806210517883</v>
      </c>
      <c r="AY105" s="42">
        <v>1.0552138090133669</v>
      </c>
      <c r="AZ105" s="42">
        <v>3.7610968947410579</v>
      </c>
    </row>
    <row r="106" spans="1:52" x14ac:dyDescent="0.2">
      <c r="A106" s="5">
        <v>1229</v>
      </c>
      <c r="B106" s="5" t="s">
        <v>141</v>
      </c>
      <c r="C106" s="12">
        <v>1</v>
      </c>
      <c r="D106" s="5" t="s">
        <v>532</v>
      </c>
      <c r="E106" s="1">
        <v>11</v>
      </c>
      <c r="F106" s="2" t="s">
        <v>533</v>
      </c>
      <c r="G106" s="1">
        <v>27</v>
      </c>
      <c r="H106" s="3" t="s">
        <v>431</v>
      </c>
      <c r="I106" s="5">
        <v>1</v>
      </c>
      <c r="J106">
        <v>-0.35875377058982849</v>
      </c>
      <c r="K106">
        <v>-0.89930027723312378</v>
      </c>
      <c r="L106">
        <v>3.206231147050858</v>
      </c>
      <c r="M106">
        <v>0.5034986138343811</v>
      </c>
      <c r="N106" s="4" t="s">
        <v>536</v>
      </c>
      <c r="O106" s="12">
        <v>0</v>
      </c>
      <c r="P106" s="36">
        <v>30</v>
      </c>
      <c r="Q106" s="4" t="s">
        <v>537</v>
      </c>
      <c r="R106" s="5" t="s">
        <v>153</v>
      </c>
      <c r="S106" s="5" t="s">
        <v>155</v>
      </c>
      <c r="T106" s="4" t="s">
        <v>201</v>
      </c>
      <c r="U106" s="40">
        <v>1</v>
      </c>
      <c r="V106" s="28">
        <v>1</v>
      </c>
      <c r="W106" s="1">
        <v>0</v>
      </c>
      <c r="X106" s="1">
        <v>0</v>
      </c>
      <c r="Y106" s="45">
        <v>4291</v>
      </c>
      <c r="Z106" s="50">
        <v>13.12</v>
      </c>
      <c r="AA106" s="30">
        <v>3</v>
      </c>
      <c r="AB106" s="31">
        <v>4291</v>
      </c>
      <c r="AC106" s="32">
        <v>13.12</v>
      </c>
      <c r="AD106" s="41">
        <v>10045</v>
      </c>
      <c r="AE106" s="44">
        <f>AB106/AD106*100</f>
        <v>42.717770034843205</v>
      </c>
      <c r="AF106" s="41">
        <v>29.47</v>
      </c>
      <c r="AG106" s="41">
        <v>24.99</v>
      </c>
      <c r="AH106" s="41">
        <v>54.459999999999994</v>
      </c>
      <c r="AI106" s="41">
        <f>(2969/13856)*100</f>
        <v>21.427540415704389</v>
      </c>
      <c r="AJ106" s="24">
        <v>1</v>
      </c>
      <c r="AK106" s="22">
        <v>1</v>
      </c>
      <c r="AL106" s="22">
        <v>0</v>
      </c>
      <c r="AM106" s="5">
        <v>500</v>
      </c>
      <c r="AN106" s="5">
        <v>300</v>
      </c>
      <c r="AO106" s="12">
        <v>22</v>
      </c>
      <c r="AP106" s="19">
        <v>9070000</v>
      </c>
      <c r="AQ106" s="19">
        <v>61684574</v>
      </c>
      <c r="AR106" s="12">
        <v>0</v>
      </c>
      <c r="AS106" s="13">
        <v>-0.25631424784660339</v>
      </c>
      <c r="AT106" s="13">
        <v>-0.96659350395202637</v>
      </c>
      <c r="AU106" s="13">
        <v>3.718428760766983</v>
      </c>
      <c r="AV106" s="13">
        <v>0.16703248023986819</v>
      </c>
      <c r="AW106" s="42">
        <v>-0.34288126230239868</v>
      </c>
      <c r="AX106" s="42">
        <v>-0.33976200222969061</v>
      </c>
      <c r="AY106" s="42">
        <v>3.285593688488007</v>
      </c>
      <c r="AZ106" s="42">
        <v>3.3011899888515468</v>
      </c>
    </row>
    <row r="107" spans="1:52" x14ac:dyDescent="0.2">
      <c r="A107" s="5">
        <v>682</v>
      </c>
      <c r="B107" s="5" t="s">
        <v>141</v>
      </c>
      <c r="C107" s="12">
        <v>1</v>
      </c>
      <c r="D107" s="5" t="s">
        <v>273</v>
      </c>
      <c r="E107" s="1">
        <v>5.5</v>
      </c>
      <c r="F107" s="2" t="s">
        <v>358</v>
      </c>
      <c r="G107" s="1">
        <v>13</v>
      </c>
      <c r="H107" s="3" t="s">
        <v>362</v>
      </c>
      <c r="I107" s="5">
        <v>1</v>
      </c>
      <c r="J107">
        <v>-0.82990372180938721</v>
      </c>
      <c r="K107">
        <v>0.40499532222747803</v>
      </c>
      <c r="L107">
        <v>0.85048139095306396</v>
      </c>
      <c r="M107">
        <v>7.0249766111373901</v>
      </c>
      <c r="N107" s="4" t="s">
        <v>363</v>
      </c>
      <c r="O107" s="12">
        <v>0</v>
      </c>
      <c r="P107" s="36">
        <v>48</v>
      </c>
      <c r="Q107" s="4" t="s">
        <v>343</v>
      </c>
      <c r="R107" s="5" t="s">
        <v>159</v>
      </c>
      <c r="S107" s="5" t="s">
        <v>795</v>
      </c>
      <c r="T107" s="4" t="s">
        <v>160</v>
      </c>
      <c r="U107" s="40">
        <v>1</v>
      </c>
      <c r="V107" s="28">
        <v>0</v>
      </c>
      <c r="W107" s="1">
        <v>0</v>
      </c>
      <c r="X107" s="1">
        <v>0</v>
      </c>
      <c r="Y107" s="45">
        <v>11217</v>
      </c>
      <c r="Z107" s="50">
        <v>4.87</v>
      </c>
      <c r="AA107" s="30">
        <v>4</v>
      </c>
      <c r="AB107" s="33">
        <v>11217</v>
      </c>
      <c r="AC107" s="32">
        <v>4.87</v>
      </c>
      <c r="AD107" s="41">
        <v>36423</v>
      </c>
      <c r="AE107" s="44">
        <f>AB107/AD107*100</f>
        <v>30.796474754962521</v>
      </c>
      <c r="AF107" s="41">
        <v>20.77</v>
      </c>
      <c r="AG107" s="41">
        <v>34.14</v>
      </c>
      <c r="AH107" s="41">
        <v>54.91</v>
      </c>
      <c r="AI107" s="41">
        <f>(43336/136834)*100</f>
        <v>31.670491252174166</v>
      </c>
      <c r="AJ107" s="24">
        <v>0</v>
      </c>
      <c r="AK107" s="23">
        <v>1</v>
      </c>
      <c r="AL107" s="22">
        <v>1</v>
      </c>
      <c r="AM107" s="5">
        <v>1385</v>
      </c>
      <c r="AN107" s="5">
        <v>554</v>
      </c>
      <c r="AO107" s="12">
        <v>22</v>
      </c>
      <c r="AP107" s="19">
        <v>31315000</v>
      </c>
      <c r="AQ107" s="19">
        <v>275804726</v>
      </c>
      <c r="AR107" s="12">
        <v>0</v>
      </c>
      <c r="AS107" s="13">
        <v>-0.8803865909576416</v>
      </c>
      <c r="AT107" s="13">
        <v>0.26990258693695068</v>
      </c>
      <c r="AU107" s="13">
        <v>0.59806704521179199</v>
      </c>
      <c r="AV107" s="13">
        <v>6.3495129346847534</v>
      </c>
      <c r="AW107" s="42">
        <v>-0.77599328756332397</v>
      </c>
      <c r="AX107" s="42">
        <v>0.1678600609302521</v>
      </c>
      <c r="AY107" s="42">
        <v>1.1200335621833799</v>
      </c>
      <c r="AZ107" s="42">
        <v>5.8393003046512604</v>
      </c>
    </row>
    <row r="108" spans="1:52" s="28" customFormat="1" x14ac:dyDescent="0.2">
      <c r="A108" s="5">
        <v>1143</v>
      </c>
      <c r="B108" s="5" t="s">
        <v>141</v>
      </c>
      <c r="C108" s="12">
        <v>1</v>
      </c>
      <c r="D108" s="5" t="s">
        <v>506</v>
      </c>
      <c r="E108" s="1">
        <v>9.5</v>
      </c>
      <c r="F108" s="2" t="s">
        <v>507</v>
      </c>
      <c r="G108" s="1">
        <v>24</v>
      </c>
      <c r="H108" s="3" t="s">
        <v>500</v>
      </c>
      <c r="I108" s="5">
        <v>1</v>
      </c>
      <c r="J108">
        <v>-0.60020607709884644</v>
      </c>
      <c r="K108">
        <v>-0.69279080629348755</v>
      </c>
      <c r="L108">
        <v>1.998969614505768</v>
      </c>
      <c r="M108">
        <v>1.536045968532562</v>
      </c>
      <c r="N108" s="4" t="s">
        <v>514</v>
      </c>
      <c r="O108" s="12">
        <v>1</v>
      </c>
      <c r="P108" s="36">
        <v>56</v>
      </c>
      <c r="Q108" s="4" t="s">
        <v>510</v>
      </c>
      <c r="R108" s="5" t="s">
        <v>159</v>
      </c>
      <c r="S108" s="5" t="s">
        <v>796</v>
      </c>
      <c r="T108" s="4" t="s">
        <v>290</v>
      </c>
      <c r="U108" s="40">
        <v>0</v>
      </c>
      <c r="V108" s="28">
        <v>0</v>
      </c>
      <c r="W108" s="1">
        <v>0</v>
      </c>
      <c r="X108" s="1">
        <v>0</v>
      </c>
      <c r="Y108" s="45">
        <v>4837</v>
      </c>
      <c r="Z108" s="50">
        <v>4.24</v>
      </c>
      <c r="AA108" s="30">
        <v>4</v>
      </c>
      <c r="AB108" s="31">
        <v>4837</v>
      </c>
      <c r="AC108" s="32">
        <v>4.24</v>
      </c>
      <c r="AD108" s="41">
        <v>15623</v>
      </c>
      <c r="AE108" s="44">
        <f>AB108/AD108*100</f>
        <v>30.960762977661137</v>
      </c>
      <c r="AF108" s="41">
        <v>33.15</v>
      </c>
      <c r="AG108" s="41">
        <v>23.17</v>
      </c>
      <c r="AH108" s="41">
        <v>56.32</v>
      </c>
      <c r="AI108" s="41">
        <f>(11317/57666)*100</f>
        <v>19.625082370894461</v>
      </c>
      <c r="AJ108" s="24">
        <v>1</v>
      </c>
      <c r="AK108" s="22">
        <v>1</v>
      </c>
      <c r="AL108" s="22">
        <v>0</v>
      </c>
      <c r="AM108" s="5">
        <v>777</v>
      </c>
      <c r="AN108" s="5">
        <v>311</v>
      </c>
      <c r="AO108" s="12">
        <v>22</v>
      </c>
      <c r="AP108" s="19">
        <v>5144999</v>
      </c>
      <c r="AQ108" s="19">
        <v>168609000</v>
      </c>
      <c r="AR108" s="12">
        <v>0</v>
      </c>
      <c r="AS108" s="13">
        <v>-0.50638145208358765</v>
      </c>
      <c r="AT108" s="13">
        <v>-0.76978129148483276</v>
      </c>
      <c r="AU108" s="13">
        <v>2.4680927395820622</v>
      </c>
      <c r="AV108" s="13">
        <v>1.151093542575836</v>
      </c>
      <c r="AW108" s="42">
        <v>-0.60702770948410034</v>
      </c>
      <c r="AX108" s="42">
        <v>-0.64732539653778076</v>
      </c>
      <c r="AY108" s="42">
        <v>1.9648614525794981</v>
      </c>
      <c r="AZ108" s="42">
        <v>1.763373017311096</v>
      </c>
    </row>
    <row r="109" spans="1:52" x14ac:dyDescent="0.2">
      <c r="A109" s="5">
        <v>276</v>
      </c>
      <c r="B109" s="5" t="s">
        <v>141</v>
      </c>
      <c r="C109" s="12">
        <v>1</v>
      </c>
      <c r="D109" s="5" t="s">
        <v>228</v>
      </c>
      <c r="E109" s="1">
        <v>5</v>
      </c>
      <c r="F109" s="2" t="s">
        <v>254</v>
      </c>
      <c r="G109" s="1">
        <v>7</v>
      </c>
      <c r="H109" s="3" t="s">
        <v>255</v>
      </c>
      <c r="I109" s="5">
        <v>1</v>
      </c>
      <c r="J109">
        <v>0.39840912818908691</v>
      </c>
      <c r="K109">
        <v>-0.115173228085041</v>
      </c>
      <c r="L109">
        <v>6.9920456409454346</v>
      </c>
      <c r="M109">
        <v>4.4241338595747948</v>
      </c>
      <c r="N109" s="4" t="s">
        <v>256</v>
      </c>
      <c r="O109" s="12">
        <v>0</v>
      </c>
      <c r="P109" s="36">
        <v>58</v>
      </c>
      <c r="Q109" s="4" t="s">
        <v>174</v>
      </c>
      <c r="R109" s="5" t="s">
        <v>147</v>
      </c>
      <c r="S109" s="5" t="s">
        <v>149</v>
      </c>
      <c r="T109" s="4" t="s">
        <v>171</v>
      </c>
      <c r="U109" s="40">
        <v>1</v>
      </c>
      <c r="V109" s="28">
        <v>0</v>
      </c>
      <c r="W109" s="1">
        <v>1</v>
      </c>
      <c r="X109" s="1">
        <v>0</v>
      </c>
      <c r="Y109" s="45">
        <v>13779</v>
      </c>
      <c r="Z109" s="50">
        <v>4.16</v>
      </c>
      <c r="AA109" s="30">
        <v>7</v>
      </c>
      <c r="AB109" s="33">
        <v>13779</v>
      </c>
      <c r="AC109" s="32">
        <v>4.16</v>
      </c>
      <c r="AD109" s="41">
        <v>71164</v>
      </c>
      <c r="AE109" s="44">
        <f>AB109/AD109*100</f>
        <v>19.362318025968186</v>
      </c>
      <c r="AF109" s="41">
        <v>27.8</v>
      </c>
      <c r="AG109" s="41">
        <v>29.94</v>
      </c>
      <c r="AH109" s="41">
        <v>57.74</v>
      </c>
      <c r="AI109" s="41">
        <f>(45784/184558)*100</f>
        <v>24.807377626545584</v>
      </c>
      <c r="AJ109" s="24">
        <v>1</v>
      </c>
      <c r="AK109" s="23">
        <v>1</v>
      </c>
      <c r="AL109" s="22">
        <v>0</v>
      </c>
      <c r="AM109" s="5">
        <v>1801</v>
      </c>
      <c r="AN109" s="5">
        <v>720</v>
      </c>
      <c r="AO109" s="12">
        <v>23</v>
      </c>
      <c r="AP109" s="19">
        <v>52410000</v>
      </c>
      <c r="AQ109" s="19">
        <v>363640918</v>
      </c>
      <c r="AR109" s="12">
        <v>0</v>
      </c>
      <c r="AS109" s="13">
        <v>0.38784220814704901</v>
      </c>
      <c r="AT109" s="13">
        <v>3.3606469631195068E-2</v>
      </c>
      <c r="AU109" s="13">
        <v>6.9392110407352448</v>
      </c>
      <c r="AV109" s="13">
        <v>5.1680323481559753</v>
      </c>
      <c r="AW109" s="42">
        <v>0.41187083721160889</v>
      </c>
      <c r="AX109" s="42">
        <v>0.49483940005302429</v>
      </c>
      <c r="AY109" s="42">
        <v>7.0593541860580444</v>
      </c>
      <c r="AZ109" s="42">
        <v>7.4741970002651206</v>
      </c>
    </row>
    <row r="110" spans="1:52" x14ac:dyDescent="0.2">
      <c r="A110" s="5">
        <v>1223</v>
      </c>
      <c r="B110" s="5" t="s">
        <v>141</v>
      </c>
      <c r="C110" s="12">
        <v>1</v>
      </c>
      <c r="D110" s="5" t="s">
        <v>532</v>
      </c>
      <c r="E110" s="1">
        <v>11</v>
      </c>
      <c r="F110" s="2" t="s">
        <v>533</v>
      </c>
      <c r="G110" s="1">
        <v>27</v>
      </c>
      <c r="H110" s="3" t="s">
        <v>486</v>
      </c>
      <c r="I110" s="5">
        <v>1</v>
      </c>
      <c r="J110">
        <v>0.33931842446327209</v>
      </c>
      <c r="K110">
        <v>-8.3074532449245453E-3</v>
      </c>
      <c r="L110">
        <v>6.6965921223163596</v>
      </c>
      <c r="M110">
        <v>4.9584627337753773</v>
      </c>
      <c r="N110" s="4" t="s">
        <v>534</v>
      </c>
      <c r="O110" s="12">
        <v>1</v>
      </c>
      <c r="P110" s="36">
        <v>51</v>
      </c>
      <c r="Q110" s="4" t="s">
        <v>535</v>
      </c>
      <c r="R110" s="5" t="s">
        <v>147</v>
      </c>
      <c r="S110" s="5" t="s">
        <v>149</v>
      </c>
      <c r="T110" s="4" t="s">
        <v>331</v>
      </c>
      <c r="U110" s="40">
        <v>1</v>
      </c>
      <c r="V110" s="28">
        <v>0</v>
      </c>
      <c r="W110" s="1">
        <v>0</v>
      </c>
      <c r="X110" s="1">
        <v>1</v>
      </c>
      <c r="Y110" s="45">
        <v>3404</v>
      </c>
      <c r="Z110" s="50">
        <v>10.41</v>
      </c>
      <c r="AA110" s="30">
        <v>3</v>
      </c>
      <c r="AB110" s="31">
        <v>3404</v>
      </c>
      <c r="AC110" s="32">
        <v>10.41</v>
      </c>
      <c r="AD110" s="41">
        <v>8687</v>
      </c>
      <c r="AE110" s="44">
        <f>AB110/AD110*100</f>
        <v>39.184989064118795</v>
      </c>
      <c r="AF110" s="41">
        <v>29.47</v>
      </c>
      <c r="AG110" s="41">
        <v>24.99</v>
      </c>
      <c r="AH110" s="41">
        <v>54.459999999999994</v>
      </c>
      <c r="AI110" s="41">
        <f>(2969/13856)*100</f>
        <v>21.427540415704389</v>
      </c>
      <c r="AJ110" s="24">
        <v>1</v>
      </c>
      <c r="AK110" s="22">
        <v>1</v>
      </c>
      <c r="AL110" s="22">
        <v>0</v>
      </c>
      <c r="AM110" s="5">
        <v>500</v>
      </c>
      <c r="AN110" s="5">
        <v>300</v>
      </c>
      <c r="AO110" s="12">
        <v>24</v>
      </c>
      <c r="AP110" s="19">
        <v>36394177</v>
      </c>
      <c r="AQ110" s="19">
        <v>61684574</v>
      </c>
      <c r="AR110" s="12">
        <v>0</v>
      </c>
      <c r="AS110" s="13">
        <v>0.35794660449028021</v>
      </c>
      <c r="AT110" s="13">
        <v>7.4460208415985107E-2</v>
      </c>
      <c r="AU110" s="13">
        <v>6.7897330224514008</v>
      </c>
      <c r="AV110" s="13">
        <v>5.3723010420799264</v>
      </c>
      <c r="AW110" s="42">
        <v>0.34626829624176031</v>
      </c>
      <c r="AX110" s="42">
        <v>0.77469313144683838</v>
      </c>
      <c r="AY110" s="42">
        <v>6.7313414812088013</v>
      </c>
      <c r="AZ110" s="42">
        <v>8.8734656572341919</v>
      </c>
    </row>
    <row r="111" spans="1:52" x14ac:dyDescent="0.2">
      <c r="A111" s="5">
        <v>302</v>
      </c>
      <c r="B111" s="5" t="s">
        <v>141</v>
      </c>
      <c r="C111" s="12">
        <v>1</v>
      </c>
      <c r="D111" s="5" t="s">
        <v>228</v>
      </c>
      <c r="E111" s="1">
        <v>5</v>
      </c>
      <c r="F111" s="2" t="s">
        <v>254</v>
      </c>
      <c r="G111" s="1">
        <v>7</v>
      </c>
      <c r="H111" s="3" t="s">
        <v>225</v>
      </c>
      <c r="I111" s="5">
        <v>1</v>
      </c>
      <c r="J111">
        <v>-0.49862223863601679</v>
      </c>
      <c r="K111">
        <v>-0.86681938171386719</v>
      </c>
      <c r="L111">
        <v>2.5068888068199162</v>
      </c>
      <c r="M111">
        <v>0.66590309143066406</v>
      </c>
      <c r="N111" s="4" t="s">
        <v>264</v>
      </c>
      <c r="O111" s="12">
        <v>1</v>
      </c>
      <c r="P111" s="36">
        <v>38</v>
      </c>
      <c r="Q111" s="4" t="s">
        <v>165</v>
      </c>
      <c r="R111" s="5" t="s">
        <v>159</v>
      </c>
      <c r="S111" s="5" t="s">
        <v>796</v>
      </c>
      <c r="T111" s="4" t="s">
        <v>265</v>
      </c>
      <c r="U111" s="40">
        <v>1</v>
      </c>
      <c r="V111" s="28">
        <v>0</v>
      </c>
      <c r="W111" s="1">
        <v>0</v>
      </c>
      <c r="X111" s="1">
        <v>0</v>
      </c>
      <c r="Y111" s="45">
        <v>2613</v>
      </c>
      <c r="Z111" s="50">
        <v>0.79</v>
      </c>
      <c r="AA111" s="30">
        <v>7</v>
      </c>
      <c r="AB111" s="33">
        <v>2613</v>
      </c>
      <c r="AC111" s="32">
        <v>0.79</v>
      </c>
      <c r="AD111" s="41">
        <v>79305</v>
      </c>
      <c r="AE111" s="44">
        <f>AB111/AD111*100</f>
        <v>3.2948742197843766</v>
      </c>
      <c r="AF111" s="41">
        <v>27.8</v>
      </c>
      <c r="AG111" s="41">
        <v>29.94</v>
      </c>
      <c r="AH111" s="41">
        <v>57.74</v>
      </c>
      <c r="AI111" s="41">
        <f>(45784/184558)*100</f>
        <v>24.807377626545584</v>
      </c>
      <c r="AJ111" s="24">
        <v>0</v>
      </c>
      <c r="AK111" s="23">
        <v>1</v>
      </c>
      <c r="AL111" s="22">
        <v>1</v>
      </c>
      <c r="AM111" s="5">
        <v>1801</v>
      </c>
      <c r="AN111" s="5">
        <v>720</v>
      </c>
      <c r="AO111" s="12">
        <v>27</v>
      </c>
      <c r="AP111" s="19">
        <v>4220000</v>
      </c>
      <c r="AQ111" s="19">
        <v>363640918</v>
      </c>
      <c r="AR111" s="12">
        <v>0</v>
      </c>
      <c r="AS111" s="13">
        <v>-0.46983698010444641</v>
      </c>
      <c r="AT111" s="13">
        <v>-0.78895628452301025</v>
      </c>
      <c r="AU111" s="13">
        <v>2.6508150994777679</v>
      </c>
      <c r="AV111" s="13">
        <v>1.055218577384949</v>
      </c>
      <c r="AW111" s="42">
        <v>-0.45535698533058172</v>
      </c>
      <c r="AX111" s="42">
        <v>-0.8903089165687561</v>
      </c>
      <c r="AY111" s="42">
        <v>2.7232150733470921</v>
      </c>
      <c r="AZ111" s="42">
        <v>0.54845541715621948</v>
      </c>
    </row>
    <row r="112" spans="1:52" x14ac:dyDescent="0.2">
      <c r="A112" s="5">
        <v>1161</v>
      </c>
      <c r="B112" s="5" t="s">
        <v>141</v>
      </c>
      <c r="C112" s="12">
        <v>1</v>
      </c>
      <c r="D112" s="5" t="s">
        <v>515</v>
      </c>
      <c r="E112" s="1">
        <v>10</v>
      </c>
      <c r="F112" s="2" t="s">
        <v>516</v>
      </c>
      <c r="G112" s="1">
        <v>25</v>
      </c>
      <c r="H112" s="3" t="s">
        <v>486</v>
      </c>
      <c r="I112" s="5">
        <v>1</v>
      </c>
      <c r="J112">
        <v>0.79475992918014526</v>
      </c>
      <c r="K112">
        <v>0.3691057562828064</v>
      </c>
      <c r="L112">
        <v>8.9737996459007263</v>
      </c>
      <c r="M112">
        <v>6.845528781414032</v>
      </c>
      <c r="N112" s="4" t="s">
        <v>519</v>
      </c>
      <c r="O112" s="12">
        <v>0</v>
      </c>
      <c r="P112" s="36">
        <v>78</v>
      </c>
      <c r="Q112" s="4" t="s">
        <v>520</v>
      </c>
      <c r="R112" s="5" t="s">
        <v>147</v>
      </c>
      <c r="S112" s="5" t="s">
        <v>149</v>
      </c>
      <c r="T112" s="4" t="s">
        <v>171</v>
      </c>
      <c r="U112" s="40">
        <v>1</v>
      </c>
      <c r="V112" s="28">
        <v>0</v>
      </c>
      <c r="W112" s="1">
        <v>1</v>
      </c>
      <c r="X112" s="1">
        <v>1</v>
      </c>
      <c r="Y112" s="45">
        <v>19464</v>
      </c>
      <c r="Z112" s="50">
        <v>19.350000000000001</v>
      </c>
      <c r="AA112" s="30">
        <v>3</v>
      </c>
      <c r="AB112" s="31">
        <v>19464</v>
      </c>
      <c r="AC112" s="32">
        <v>19.350000000000001</v>
      </c>
      <c r="AD112" s="41">
        <v>31814</v>
      </c>
      <c r="AE112" s="44">
        <f>AB112/AD112*100</f>
        <v>61.180612309046332</v>
      </c>
      <c r="AF112" s="41">
        <v>34.83</v>
      </c>
      <c r="AG112" s="41">
        <v>18.62</v>
      </c>
      <c r="AH112" s="41">
        <v>53.45</v>
      </c>
      <c r="AI112" s="41">
        <f>(8403/51987)*100</f>
        <v>16.163656298690057</v>
      </c>
      <c r="AJ112" s="24">
        <v>1</v>
      </c>
      <c r="AK112" s="22">
        <v>1</v>
      </c>
      <c r="AL112" s="22">
        <v>0</v>
      </c>
      <c r="AM112" s="5">
        <v>718</v>
      </c>
      <c r="AN112" s="5">
        <v>300</v>
      </c>
      <c r="AO112" s="12">
        <v>28</v>
      </c>
      <c r="AP112" s="19">
        <v>46748354</v>
      </c>
      <c r="AQ112" s="19">
        <v>155354981</v>
      </c>
      <c r="AR112" s="12">
        <v>0</v>
      </c>
      <c r="AS112" s="13">
        <v>0.66541284322738647</v>
      </c>
      <c r="AT112" s="13">
        <v>0.23685292899608609</v>
      </c>
      <c r="AU112" s="13">
        <v>8.3270642161369324</v>
      </c>
      <c r="AV112" s="13">
        <v>6.1842646449804306</v>
      </c>
      <c r="AW112" s="42">
        <v>0.8513103723526001</v>
      </c>
      <c r="AX112" s="42">
        <v>-1.511133648455143E-2</v>
      </c>
      <c r="AY112" s="42">
        <v>9.2565518617630005</v>
      </c>
      <c r="AZ112" s="42">
        <v>4.9244433175772429</v>
      </c>
    </row>
    <row r="113" spans="1:52" x14ac:dyDescent="0.2">
      <c r="A113" s="5">
        <v>1337</v>
      </c>
      <c r="B113" s="5" t="s">
        <v>549</v>
      </c>
      <c r="C113" s="12">
        <v>0</v>
      </c>
      <c r="D113" s="22" t="s">
        <v>454</v>
      </c>
      <c r="E113" s="5">
        <v>8</v>
      </c>
      <c r="F113" s="5"/>
      <c r="G113" s="1"/>
      <c r="H113" s="1">
        <v>118</v>
      </c>
      <c r="I113" s="5">
        <v>1</v>
      </c>
      <c r="J113">
        <v>-0.80027049779891968</v>
      </c>
      <c r="K113">
        <v>-2.0383747760206461E-3</v>
      </c>
      <c r="L113">
        <v>0.99864751100540161</v>
      </c>
      <c r="M113">
        <v>4.9898081261198968</v>
      </c>
      <c r="N113" s="22" t="s">
        <v>561</v>
      </c>
      <c r="O113" s="12">
        <v>0</v>
      </c>
      <c r="P113" s="30">
        <v>54</v>
      </c>
      <c r="Q113" s="4" t="s">
        <v>562</v>
      </c>
      <c r="R113" s="5"/>
      <c r="S113" s="22" t="s">
        <v>794</v>
      </c>
      <c r="T113" s="5"/>
      <c r="U113" s="40">
        <v>0</v>
      </c>
      <c r="V113" s="28">
        <v>0</v>
      </c>
      <c r="W113" s="1">
        <v>0</v>
      </c>
      <c r="X113" s="5">
        <v>0</v>
      </c>
      <c r="Y113" s="45">
        <v>12288</v>
      </c>
      <c r="Z113" s="51">
        <v>5.64</v>
      </c>
      <c r="AA113" s="47">
        <v>4</v>
      </c>
      <c r="AB113" s="31">
        <v>12288</v>
      </c>
      <c r="AC113" s="32">
        <v>5.64</v>
      </c>
      <c r="AD113" s="41">
        <v>21844</v>
      </c>
      <c r="AE113" s="44">
        <f>AB113/AD113*100</f>
        <v>56.253433437099432</v>
      </c>
      <c r="AF113" s="41">
        <v>32.6</v>
      </c>
      <c r="AG113" s="41">
        <v>19.170000000000002</v>
      </c>
      <c r="AH113" s="41">
        <v>51.77</v>
      </c>
      <c r="AI113" s="41">
        <f>(38761/230633)*100</f>
        <v>16.806354684715544</v>
      </c>
      <c r="AJ113" s="24">
        <v>1</v>
      </c>
      <c r="AK113" s="22">
        <v>1</v>
      </c>
      <c r="AL113" s="22">
        <v>0</v>
      </c>
      <c r="AM113" s="5"/>
      <c r="AN113" s="5"/>
      <c r="AO113" s="12">
        <v>29</v>
      </c>
      <c r="AP113" s="19">
        <v>660000</v>
      </c>
      <c r="AQ113" s="19">
        <v>476036105</v>
      </c>
      <c r="AR113" s="12">
        <v>0</v>
      </c>
      <c r="AS113" s="13">
        <v>-0.78548544645309448</v>
      </c>
      <c r="AT113" s="13">
        <v>9.6089072525501251E-2</v>
      </c>
      <c r="AU113" s="13">
        <v>1.072572767734528</v>
      </c>
      <c r="AV113" s="13">
        <v>5.4804453626275063</v>
      </c>
      <c r="AW113" s="42">
        <v>-0.77435207366943359</v>
      </c>
      <c r="AX113" s="42">
        <v>-8.2718931138515472E-2</v>
      </c>
      <c r="AY113" s="42">
        <v>1.128239631652832</v>
      </c>
      <c r="AZ113" s="42">
        <v>4.5864053443074226</v>
      </c>
    </row>
    <row r="114" spans="1:52" x14ac:dyDescent="0.2">
      <c r="A114" s="5">
        <v>1274</v>
      </c>
      <c r="B114" s="5" t="s">
        <v>141</v>
      </c>
      <c r="C114" s="12">
        <v>1</v>
      </c>
      <c r="D114" s="5" t="s">
        <v>539</v>
      </c>
      <c r="E114" s="1">
        <v>12</v>
      </c>
      <c r="F114" s="2" t="s">
        <v>540</v>
      </c>
      <c r="G114" s="1">
        <v>28</v>
      </c>
      <c r="H114" s="3" t="s">
        <v>545</v>
      </c>
      <c r="I114" s="5">
        <v>1</v>
      </c>
      <c r="J114">
        <v>-0.8204314112663269</v>
      </c>
      <c r="K114">
        <v>-9.1454565525054932E-2</v>
      </c>
      <c r="L114">
        <v>0.89784294366836548</v>
      </c>
      <c r="M114">
        <v>4.5427271723747253</v>
      </c>
      <c r="N114" s="4" t="s">
        <v>546</v>
      </c>
      <c r="O114" s="12">
        <v>1</v>
      </c>
      <c r="P114" s="36">
        <v>36</v>
      </c>
      <c r="Q114" s="4" t="s">
        <v>547</v>
      </c>
      <c r="R114" s="5" t="s">
        <v>548</v>
      </c>
      <c r="S114" s="5" t="s">
        <v>793</v>
      </c>
      <c r="T114" s="4" t="s">
        <v>167</v>
      </c>
      <c r="U114" s="40">
        <v>0</v>
      </c>
      <c r="V114" s="28">
        <v>1</v>
      </c>
      <c r="W114" s="1">
        <v>0</v>
      </c>
      <c r="X114" s="1">
        <v>1</v>
      </c>
      <c r="Y114" s="45">
        <v>4256</v>
      </c>
      <c r="Z114" s="50">
        <v>7.82</v>
      </c>
      <c r="AA114" s="30">
        <v>3</v>
      </c>
      <c r="AB114" s="31">
        <v>4256</v>
      </c>
      <c r="AC114" s="32">
        <v>7.82</v>
      </c>
      <c r="AD114" s="41">
        <v>9510</v>
      </c>
      <c r="AE114" s="44">
        <f>AB114/AD114*100</f>
        <v>44.752891692954783</v>
      </c>
      <c r="AF114" s="41">
        <v>27.93</v>
      </c>
      <c r="AG114" s="41">
        <v>30.6</v>
      </c>
      <c r="AH114" s="41">
        <v>58.53</v>
      </c>
      <c r="AI114" s="41">
        <f>(4318/28022)*100</f>
        <v>15.40932124759118</v>
      </c>
      <c r="AJ114" s="24">
        <v>1</v>
      </c>
      <c r="AK114" s="22">
        <v>1</v>
      </c>
      <c r="AL114" s="22">
        <v>0</v>
      </c>
      <c r="AM114" s="5">
        <v>500</v>
      </c>
      <c r="AN114" s="5">
        <v>300</v>
      </c>
      <c r="AO114" s="12">
        <v>30</v>
      </c>
      <c r="AP114" s="19">
        <v>3032840</v>
      </c>
      <c r="AQ114" s="19">
        <v>88406637</v>
      </c>
      <c r="AR114" s="12">
        <v>1</v>
      </c>
      <c r="AS114" s="13">
        <v>-0.79305136203765869</v>
      </c>
      <c r="AT114" s="13">
        <v>-1.265671011060476E-2</v>
      </c>
      <c r="AU114" s="13">
        <v>1.034743189811707</v>
      </c>
      <c r="AV114" s="13">
        <v>4.9367164494469762</v>
      </c>
      <c r="AW114" s="42">
        <v>-0.80192196369171143</v>
      </c>
      <c r="AX114" s="42">
        <v>-0.20080344378948209</v>
      </c>
      <c r="AY114" s="42">
        <v>0.99039018154144287</v>
      </c>
      <c r="AZ114" s="42">
        <v>3.995982781052589</v>
      </c>
    </row>
    <row r="115" spans="1:52" x14ac:dyDescent="0.2">
      <c r="A115" s="5">
        <v>740</v>
      </c>
      <c r="B115" s="5" t="s">
        <v>141</v>
      </c>
      <c r="C115" s="12">
        <v>1</v>
      </c>
      <c r="D115" s="5" t="s">
        <v>385</v>
      </c>
      <c r="E115" s="1">
        <v>6</v>
      </c>
      <c r="F115" s="5" t="s">
        <v>386</v>
      </c>
      <c r="G115" s="1">
        <v>15</v>
      </c>
      <c r="H115" s="1" t="s">
        <v>387</v>
      </c>
      <c r="I115" s="5">
        <v>1</v>
      </c>
      <c r="J115">
        <v>-0.82959717512130737</v>
      </c>
      <c r="K115">
        <v>-4.9934934824705117E-2</v>
      </c>
      <c r="L115">
        <v>0.85201412439346313</v>
      </c>
      <c r="M115">
        <v>4.7503253258764744</v>
      </c>
      <c r="N115" s="4" t="s">
        <v>388</v>
      </c>
      <c r="O115" s="12">
        <v>0</v>
      </c>
      <c r="P115" s="36">
        <v>44</v>
      </c>
      <c r="Q115" s="4" t="s">
        <v>174</v>
      </c>
      <c r="R115" s="5" t="s">
        <v>389</v>
      </c>
      <c r="S115" s="5" t="s">
        <v>793</v>
      </c>
      <c r="T115" s="4" t="s">
        <v>167</v>
      </c>
      <c r="U115" s="40">
        <v>0</v>
      </c>
      <c r="V115" s="28">
        <v>0</v>
      </c>
      <c r="W115" s="1">
        <v>0</v>
      </c>
      <c r="X115" s="1">
        <v>0</v>
      </c>
      <c r="Y115" s="45">
        <v>8870</v>
      </c>
      <c r="Z115" s="50">
        <v>4.9000000000000004</v>
      </c>
      <c r="AA115" s="30">
        <v>5</v>
      </c>
      <c r="AB115" s="33">
        <v>8870</v>
      </c>
      <c r="AC115" s="32">
        <v>4.9000000000000004</v>
      </c>
      <c r="AD115" s="41">
        <v>22911</v>
      </c>
      <c r="AE115" s="44">
        <f>AB115/AD115*100</f>
        <v>38.715027715944302</v>
      </c>
      <c r="AF115" s="41">
        <v>24.87</v>
      </c>
      <c r="AG115" s="41">
        <v>25.51</v>
      </c>
      <c r="AH115" s="41">
        <v>50.38</v>
      </c>
      <c r="AI115" s="41">
        <f>(17219/88810)*100</f>
        <v>19.388582366850578</v>
      </c>
      <c r="AJ115" s="24">
        <v>1</v>
      </c>
      <c r="AK115" s="23">
        <v>1</v>
      </c>
      <c r="AL115" s="22">
        <v>0</v>
      </c>
      <c r="AM115" s="5">
        <v>1019</v>
      </c>
      <c r="AN115" s="5">
        <v>408</v>
      </c>
      <c r="AO115" s="12">
        <v>30</v>
      </c>
      <c r="AP115" s="19">
        <v>7915667</v>
      </c>
      <c r="AQ115" s="19">
        <v>207308257</v>
      </c>
      <c r="AR115" s="12">
        <v>0</v>
      </c>
      <c r="AS115" s="13">
        <v>-0.81650996208190918</v>
      </c>
      <c r="AT115" s="13">
        <v>4.3870937079191208E-2</v>
      </c>
      <c r="AU115" s="13">
        <v>0.9174501895904541</v>
      </c>
      <c r="AV115" s="13">
        <v>5.219354685395956</v>
      </c>
      <c r="AW115" s="42">
        <v>-0.80631452798843384</v>
      </c>
      <c r="AX115" s="42">
        <v>-0.122303694486618</v>
      </c>
      <c r="AY115" s="42">
        <v>0.96842736005783081</v>
      </c>
      <c r="AZ115" s="42">
        <v>4.3884815275669098</v>
      </c>
    </row>
    <row r="116" spans="1:52" x14ac:dyDescent="0.2">
      <c r="A116" s="5">
        <v>472</v>
      </c>
      <c r="B116" s="5" t="s">
        <v>141</v>
      </c>
      <c r="C116" s="12">
        <v>1</v>
      </c>
      <c r="D116" s="5" t="s">
        <v>273</v>
      </c>
      <c r="E116" s="1">
        <v>5.5</v>
      </c>
      <c r="F116" s="2" t="s">
        <v>311</v>
      </c>
      <c r="G116" s="1">
        <v>10</v>
      </c>
      <c r="H116" s="3" t="s">
        <v>257</v>
      </c>
      <c r="I116" s="5">
        <v>1</v>
      </c>
      <c r="J116">
        <v>0.33383321762084961</v>
      </c>
      <c r="K116">
        <v>-5.4782096296548843E-2</v>
      </c>
      <c r="L116">
        <v>6.669166088104248</v>
      </c>
      <c r="M116">
        <v>4.7260895185172558</v>
      </c>
      <c r="N116" s="4" t="s">
        <v>312</v>
      </c>
      <c r="O116" s="12">
        <v>0</v>
      </c>
      <c r="P116" s="36">
        <v>52</v>
      </c>
      <c r="Q116" s="4" t="s">
        <v>174</v>
      </c>
      <c r="R116" s="5" t="s">
        <v>147</v>
      </c>
      <c r="S116" s="5" t="s">
        <v>149</v>
      </c>
      <c r="T116" s="4" t="s">
        <v>171</v>
      </c>
      <c r="U116" s="40">
        <v>1</v>
      </c>
      <c r="V116" s="28">
        <v>0</v>
      </c>
      <c r="W116" s="1">
        <v>0</v>
      </c>
      <c r="X116" s="1">
        <v>0</v>
      </c>
      <c r="Y116" s="45">
        <v>18553</v>
      </c>
      <c r="Z116" s="50">
        <v>4.3600000000000003</v>
      </c>
      <c r="AA116" s="30">
        <v>7</v>
      </c>
      <c r="AB116" s="33">
        <v>18553</v>
      </c>
      <c r="AC116" s="32">
        <v>4.3600000000000003</v>
      </c>
      <c r="AD116" s="41">
        <v>91960</v>
      </c>
      <c r="AE116" s="44">
        <f>AB116/AD116*100</f>
        <v>20.175076120052196</v>
      </c>
      <c r="AF116" s="41">
        <v>24.65</v>
      </c>
      <c r="AG116" s="41">
        <v>36.64</v>
      </c>
      <c r="AH116" s="41">
        <v>61.29</v>
      </c>
      <c r="AI116" s="41">
        <f>(69689/294457)*100</f>
        <v>23.666953069548356</v>
      </c>
      <c r="AJ116" s="24">
        <v>1</v>
      </c>
      <c r="AK116" s="23">
        <v>1</v>
      </c>
      <c r="AL116" s="22">
        <v>0</v>
      </c>
      <c r="AM116" s="5">
        <v>2345</v>
      </c>
      <c r="AN116" s="5">
        <v>938</v>
      </c>
      <c r="AO116" s="12">
        <v>30</v>
      </c>
      <c r="AP116" s="19">
        <v>94537000</v>
      </c>
      <c r="AQ116" s="19">
        <v>443603850</v>
      </c>
      <c r="AR116" s="12">
        <v>0</v>
      </c>
      <c r="AS116" s="13">
        <v>0.33032447099685669</v>
      </c>
      <c r="AT116" s="13">
        <v>3.7186961621046073E-2</v>
      </c>
      <c r="AU116" s="13">
        <v>6.6516223549842826</v>
      </c>
      <c r="AV116" s="13">
        <v>5.1859348081052303</v>
      </c>
      <c r="AW116" s="42">
        <v>0.34744444489479059</v>
      </c>
      <c r="AX116" s="42">
        <v>0.70403492450714111</v>
      </c>
      <c r="AY116" s="42">
        <v>6.7372222244739532</v>
      </c>
      <c r="AZ116" s="42">
        <v>8.5201746225357056</v>
      </c>
    </row>
    <row r="117" spans="1:52" x14ac:dyDescent="0.2">
      <c r="A117" s="5">
        <v>724</v>
      </c>
      <c r="B117" s="5" t="s">
        <v>141</v>
      </c>
      <c r="C117" s="12">
        <v>1</v>
      </c>
      <c r="D117" s="5" t="s">
        <v>273</v>
      </c>
      <c r="E117" s="1">
        <v>5.5</v>
      </c>
      <c r="F117" s="2" t="s">
        <v>370</v>
      </c>
      <c r="G117" s="1">
        <v>14</v>
      </c>
      <c r="H117" s="3" t="s">
        <v>376</v>
      </c>
      <c r="I117" s="5">
        <v>1</v>
      </c>
      <c r="J117">
        <v>-0.55386310815811157</v>
      </c>
      <c r="K117">
        <v>-0.83260774612426758</v>
      </c>
      <c r="L117">
        <v>2.2306844592094421</v>
      </c>
      <c r="M117">
        <v>0.83696126937866211</v>
      </c>
      <c r="N117" s="4" t="s">
        <v>377</v>
      </c>
      <c r="O117" s="12">
        <v>0</v>
      </c>
      <c r="P117" s="36">
        <v>41</v>
      </c>
      <c r="Q117" s="4" t="s">
        <v>378</v>
      </c>
      <c r="R117" s="5" t="s">
        <v>159</v>
      </c>
      <c r="S117" s="5" t="s">
        <v>796</v>
      </c>
      <c r="T117" s="4" t="s">
        <v>339</v>
      </c>
      <c r="U117" s="40">
        <v>1</v>
      </c>
      <c r="V117" s="28">
        <v>0</v>
      </c>
      <c r="W117" s="1">
        <v>0</v>
      </c>
      <c r="X117" s="1">
        <v>0</v>
      </c>
      <c r="Y117" s="45">
        <v>29524</v>
      </c>
      <c r="Z117" s="50">
        <v>9.75</v>
      </c>
      <c r="AA117" s="30">
        <v>5</v>
      </c>
      <c r="AB117" s="33">
        <v>29524</v>
      </c>
      <c r="AC117" s="32">
        <v>9.75</v>
      </c>
      <c r="AD117" s="41">
        <v>73276</v>
      </c>
      <c r="AE117" s="44">
        <f>AB117/AD117*100</f>
        <v>40.291500627763526</v>
      </c>
      <c r="AF117" s="41">
        <v>26.12</v>
      </c>
      <c r="AG117" s="41">
        <v>27.98</v>
      </c>
      <c r="AH117" s="41">
        <v>54.1</v>
      </c>
      <c r="AI117" s="41">
        <f>(39302/165943)*100</f>
        <v>23.684036084679679</v>
      </c>
      <c r="AJ117" s="24">
        <v>1</v>
      </c>
      <c r="AK117" s="23">
        <v>1</v>
      </c>
      <c r="AL117" s="22">
        <v>0</v>
      </c>
      <c r="AM117" s="5">
        <v>1680</v>
      </c>
      <c r="AN117" s="5">
        <v>672</v>
      </c>
      <c r="AO117" s="12">
        <v>31</v>
      </c>
      <c r="AP117" s="19">
        <v>10060312</v>
      </c>
      <c r="AQ117" s="19">
        <v>341205375</v>
      </c>
      <c r="AR117" s="12">
        <v>0</v>
      </c>
      <c r="AS117" s="13">
        <v>-0.48579758405685419</v>
      </c>
      <c r="AT117" s="13">
        <v>-0.83657270669937134</v>
      </c>
      <c r="AU117" s="13">
        <v>2.5710120797157292</v>
      </c>
      <c r="AV117" s="13">
        <v>0.81713646650314331</v>
      </c>
      <c r="AW117" s="42">
        <v>-0.48942163586616522</v>
      </c>
      <c r="AX117" s="42">
        <v>-0.85024559497833252</v>
      </c>
      <c r="AY117" s="42">
        <v>2.5528918206691742</v>
      </c>
      <c r="AZ117" s="42">
        <v>0.7487720251083374</v>
      </c>
    </row>
    <row r="118" spans="1:52" x14ac:dyDescent="0.2">
      <c r="A118" s="5">
        <v>1212</v>
      </c>
      <c r="B118" s="5" t="s">
        <v>141</v>
      </c>
      <c r="C118" s="12">
        <v>1</v>
      </c>
      <c r="D118" s="5" t="s">
        <v>515</v>
      </c>
      <c r="E118" s="1">
        <v>10</v>
      </c>
      <c r="F118" s="2" t="s">
        <v>522</v>
      </c>
      <c r="G118" s="1">
        <v>26</v>
      </c>
      <c r="H118" s="3" t="s">
        <v>529</v>
      </c>
      <c r="I118" s="5">
        <v>1</v>
      </c>
      <c r="J118">
        <v>-0.44804558157920837</v>
      </c>
      <c r="K118">
        <v>-0.18040022253990171</v>
      </c>
      <c r="L118">
        <v>2.7597720921039581</v>
      </c>
      <c r="M118">
        <v>4.0979988873004913</v>
      </c>
      <c r="N118" s="4" t="s">
        <v>530</v>
      </c>
      <c r="O118" s="12">
        <v>0</v>
      </c>
      <c r="P118" s="36">
        <v>32</v>
      </c>
      <c r="Q118" s="4" t="s">
        <v>304</v>
      </c>
      <c r="R118" s="5" t="s">
        <v>531</v>
      </c>
      <c r="S118" s="5" t="s">
        <v>793</v>
      </c>
      <c r="T118" s="4" t="s">
        <v>167</v>
      </c>
      <c r="U118" s="40">
        <v>0</v>
      </c>
      <c r="V118" s="28">
        <v>1</v>
      </c>
      <c r="W118" s="1">
        <v>0</v>
      </c>
      <c r="X118" s="1">
        <v>0</v>
      </c>
      <c r="Y118" s="45">
        <v>6398</v>
      </c>
      <c r="Z118" s="50">
        <v>4.87</v>
      </c>
      <c r="AA118" s="30">
        <v>4</v>
      </c>
      <c r="AB118" s="31">
        <v>6398</v>
      </c>
      <c r="AC118" s="32">
        <v>4.87</v>
      </c>
      <c r="AD118" s="41">
        <v>18335</v>
      </c>
      <c r="AE118" s="44">
        <f>AB118/AD118*100</f>
        <v>34.895009544586856</v>
      </c>
      <c r="AF118" s="41">
        <v>30.41</v>
      </c>
      <c r="AG118" s="41">
        <v>21.99</v>
      </c>
      <c r="AH118" s="41">
        <v>52.4</v>
      </c>
      <c r="AI118" s="41">
        <f>(12249/57885)*100</f>
        <v>21.160922518787252</v>
      </c>
      <c r="AJ118" s="24">
        <v>1</v>
      </c>
      <c r="AK118" s="22">
        <v>1</v>
      </c>
      <c r="AL118" s="22">
        <v>0</v>
      </c>
      <c r="AM118" s="5">
        <v>802</v>
      </c>
      <c r="AN118" s="5">
        <v>321</v>
      </c>
      <c r="AO118" s="12">
        <v>33</v>
      </c>
      <c r="AP118" s="19">
        <v>4408000</v>
      </c>
      <c r="AQ118" s="19">
        <v>197563465</v>
      </c>
      <c r="AR118" s="12">
        <v>0</v>
      </c>
      <c r="AS118" s="13">
        <v>-0.41586855053901672</v>
      </c>
      <c r="AT118" s="13">
        <v>-0.23452763259410861</v>
      </c>
      <c r="AU118" s="13">
        <v>2.9206572473049159</v>
      </c>
      <c r="AV118" s="13">
        <v>3.8273618370294571</v>
      </c>
      <c r="AW118" s="42">
        <v>-0.42880648374557501</v>
      </c>
      <c r="AX118" s="42">
        <v>0.1184309720993042</v>
      </c>
      <c r="AY118" s="42">
        <v>2.8559675812721248</v>
      </c>
      <c r="AZ118" s="42">
        <v>5.592154860496521</v>
      </c>
    </row>
    <row r="119" spans="1:52" x14ac:dyDescent="0.2">
      <c r="A119" s="5">
        <v>769</v>
      </c>
      <c r="B119" s="5" t="s">
        <v>141</v>
      </c>
      <c r="C119" s="12">
        <v>1</v>
      </c>
      <c r="D119" s="5" t="s">
        <v>385</v>
      </c>
      <c r="E119" s="1">
        <v>6</v>
      </c>
      <c r="F119" s="2" t="s">
        <v>386</v>
      </c>
      <c r="G119" s="1">
        <v>15</v>
      </c>
      <c r="H119" s="3" t="s">
        <v>285</v>
      </c>
      <c r="I119" s="5">
        <v>1</v>
      </c>
      <c r="J119">
        <v>-0.61672371625900269</v>
      </c>
      <c r="K119">
        <v>-0.65007680654525757</v>
      </c>
      <c r="L119">
        <v>1.916381418704987</v>
      </c>
      <c r="M119">
        <v>1.7496159672737119</v>
      </c>
      <c r="N119" s="4" t="s">
        <v>397</v>
      </c>
      <c r="O119" s="12">
        <v>1</v>
      </c>
      <c r="P119" s="36">
        <v>31</v>
      </c>
      <c r="Q119" s="4" t="s">
        <v>398</v>
      </c>
      <c r="R119" s="5" t="s">
        <v>159</v>
      </c>
      <c r="S119" s="5" t="s">
        <v>796</v>
      </c>
      <c r="T119" s="4" t="s">
        <v>227</v>
      </c>
      <c r="U119" s="40">
        <v>0</v>
      </c>
      <c r="V119" s="28">
        <v>0</v>
      </c>
      <c r="W119" s="1">
        <v>0</v>
      </c>
      <c r="X119" s="1">
        <v>1</v>
      </c>
      <c r="Y119" s="45">
        <v>6011</v>
      </c>
      <c r="Z119" s="50">
        <v>3.32</v>
      </c>
      <c r="AA119" s="30">
        <v>5</v>
      </c>
      <c r="AB119" s="33">
        <v>6011</v>
      </c>
      <c r="AC119" s="32">
        <v>3.32</v>
      </c>
      <c r="AD119" s="41">
        <v>21541</v>
      </c>
      <c r="AE119" s="44">
        <f>AB119/AD119*100</f>
        <v>27.904925490924281</v>
      </c>
      <c r="AF119" s="41">
        <v>24.87</v>
      </c>
      <c r="AG119" s="41">
        <v>25.51</v>
      </c>
      <c r="AH119" s="41">
        <v>50.38</v>
      </c>
      <c r="AI119" s="41">
        <f>(17219/88810)*100</f>
        <v>19.388582366850578</v>
      </c>
      <c r="AJ119" s="24">
        <v>1</v>
      </c>
      <c r="AK119" s="23">
        <v>1</v>
      </c>
      <c r="AL119" s="22">
        <v>0</v>
      </c>
      <c r="AM119" s="5">
        <v>1019</v>
      </c>
      <c r="AN119" s="5">
        <v>408</v>
      </c>
      <c r="AO119" s="12">
        <v>33</v>
      </c>
      <c r="AP119" s="19">
        <v>4001312</v>
      </c>
      <c r="AQ119" s="19">
        <v>207308257</v>
      </c>
      <c r="AR119" s="12">
        <v>0</v>
      </c>
      <c r="AS119" s="13">
        <v>-0.51423919200897217</v>
      </c>
      <c r="AT119" s="13">
        <v>-0.77549326419830322</v>
      </c>
      <c r="AU119" s="13">
        <v>2.4288040399551392</v>
      </c>
      <c r="AV119" s="13">
        <v>1.1225336790084841</v>
      </c>
      <c r="AW119" s="42">
        <v>-0.6319429874420166</v>
      </c>
      <c r="AX119" s="42">
        <v>-0.57885283231735229</v>
      </c>
      <c r="AY119" s="42">
        <v>1.840285062789917</v>
      </c>
      <c r="AZ119" s="42">
        <v>2.105735838413239</v>
      </c>
    </row>
    <row r="120" spans="1:52" x14ac:dyDescent="0.2">
      <c r="A120" s="5">
        <v>823</v>
      </c>
      <c r="B120" s="5" t="s">
        <v>141</v>
      </c>
      <c r="C120" s="12">
        <v>1</v>
      </c>
      <c r="D120" s="5" t="s">
        <v>409</v>
      </c>
      <c r="E120" s="1">
        <v>7</v>
      </c>
      <c r="F120" s="2" t="s">
        <v>410</v>
      </c>
      <c r="G120" s="1">
        <v>17</v>
      </c>
      <c r="H120" s="3" t="s">
        <v>415</v>
      </c>
      <c r="I120" s="5">
        <v>1</v>
      </c>
      <c r="J120">
        <v>0.45877072215080261</v>
      </c>
      <c r="K120">
        <v>-9.6845783293247223E-2</v>
      </c>
      <c r="L120">
        <v>7.2938536107540131</v>
      </c>
      <c r="M120">
        <v>4.5157710835337639</v>
      </c>
      <c r="N120" s="4" t="s">
        <v>416</v>
      </c>
      <c r="O120" s="12">
        <v>1</v>
      </c>
      <c r="P120" s="36">
        <v>48</v>
      </c>
      <c r="Q120" s="4" t="s">
        <v>146</v>
      </c>
      <c r="R120" s="5" t="s">
        <v>147</v>
      </c>
      <c r="S120" s="5" t="s">
        <v>149</v>
      </c>
      <c r="T120" s="4" t="s">
        <v>277</v>
      </c>
      <c r="U120" s="40">
        <v>0</v>
      </c>
      <c r="V120" s="28">
        <v>0</v>
      </c>
      <c r="W120" s="1">
        <v>0</v>
      </c>
      <c r="X120" s="1">
        <v>0</v>
      </c>
      <c r="Y120" s="45">
        <v>18096</v>
      </c>
      <c r="Z120" s="50">
        <v>7.94</v>
      </c>
      <c r="AA120" s="30">
        <v>7</v>
      </c>
      <c r="AB120" s="31">
        <v>18096</v>
      </c>
      <c r="AC120" s="32">
        <v>7.94</v>
      </c>
      <c r="AD120" s="41">
        <v>57486</v>
      </c>
      <c r="AE120" s="44">
        <f>AB120/AD120*100</f>
        <v>31.478968792401631</v>
      </c>
      <c r="AF120" s="41">
        <v>28.63</v>
      </c>
      <c r="AG120" s="41">
        <v>20.6</v>
      </c>
      <c r="AH120" s="41">
        <v>49.230000000000004</v>
      </c>
      <c r="AI120" s="41">
        <f>(17687/100433)*100</f>
        <v>17.610745472105783</v>
      </c>
      <c r="AJ120" s="24">
        <v>1</v>
      </c>
      <c r="AK120" s="22">
        <v>1</v>
      </c>
      <c r="AL120" s="22">
        <v>0</v>
      </c>
      <c r="AM120" s="5">
        <v>1369</v>
      </c>
      <c r="AN120" s="5">
        <v>548</v>
      </c>
      <c r="AO120" s="12">
        <v>36</v>
      </c>
      <c r="AP120" s="19">
        <v>58534113</v>
      </c>
      <c r="AQ120" s="19">
        <v>265633177</v>
      </c>
      <c r="AR120" s="12">
        <v>0</v>
      </c>
      <c r="AS120" s="13">
        <v>0.39000928401947021</v>
      </c>
      <c r="AT120" s="13">
        <v>4.6957548707723618E-2</v>
      </c>
      <c r="AU120" s="13">
        <v>6.9500464200973511</v>
      </c>
      <c r="AV120" s="13">
        <v>5.2347877435386181</v>
      </c>
      <c r="AW120" s="42">
        <v>0.49293562769889832</v>
      </c>
      <c r="AX120" s="42">
        <v>0.65620076656341553</v>
      </c>
      <c r="AY120" s="42">
        <v>7.4646781384944916</v>
      </c>
      <c r="AZ120" s="42">
        <v>8.2810038328170776</v>
      </c>
    </row>
    <row r="121" spans="1:52" x14ac:dyDescent="0.2">
      <c r="A121" s="5">
        <v>1336</v>
      </c>
      <c r="B121" s="5" t="s">
        <v>549</v>
      </c>
      <c r="C121" s="12">
        <v>0</v>
      </c>
      <c r="D121" s="22" t="s">
        <v>454</v>
      </c>
      <c r="E121" s="5">
        <v>8</v>
      </c>
      <c r="F121" s="5"/>
      <c r="G121" s="1"/>
      <c r="H121" s="1">
        <v>117</v>
      </c>
      <c r="I121" s="5">
        <v>1</v>
      </c>
      <c r="J121">
        <v>-0.8972322940826416</v>
      </c>
      <c r="K121">
        <v>0.44155889749526978</v>
      </c>
      <c r="L121">
        <v>0.51383852958679199</v>
      </c>
      <c r="M121">
        <v>7.2077944874763489</v>
      </c>
      <c r="N121" s="22" t="s">
        <v>560</v>
      </c>
      <c r="O121" s="12">
        <v>1</v>
      </c>
      <c r="P121" s="30">
        <v>36</v>
      </c>
      <c r="Q121" s="4" t="s">
        <v>204</v>
      </c>
      <c r="R121" s="5"/>
      <c r="S121" s="22" t="s">
        <v>794</v>
      </c>
      <c r="T121" s="5"/>
      <c r="U121" s="40">
        <v>0</v>
      </c>
      <c r="V121" s="28">
        <v>1</v>
      </c>
      <c r="W121" s="1">
        <v>0</v>
      </c>
      <c r="X121" s="5">
        <v>0</v>
      </c>
      <c r="Y121" s="45">
        <v>13124</v>
      </c>
      <c r="Z121" s="51">
        <v>6.02</v>
      </c>
      <c r="AA121" s="47">
        <v>4</v>
      </c>
      <c r="AB121" s="31">
        <v>13124</v>
      </c>
      <c r="AC121" s="32">
        <v>6.02</v>
      </c>
      <c r="AD121" s="41">
        <v>21844</v>
      </c>
      <c r="AE121" s="44">
        <f>AB121/AD121*100</f>
        <v>60.080571323933341</v>
      </c>
      <c r="AF121" s="41">
        <v>32.6</v>
      </c>
      <c r="AG121" s="41">
        <v>19.170000000000002</v>
      </c>
      <c r="AH121" s="41">
        <v>51.77</v>
      </c>
      <c r="AI121" s="41">
        <f>(38761/230633)*100</f>
        <v>16.806354684715544</v>
      </c>
      <c r="AJ121" s="24">
        <v>1</v>
      </c>
      <c r="AK121" s="22">
        <v>1</v>
      </c>
      <c r="AL121" s="22">
        <v>0</v>
      </c>
      <c r="AM121" s="5"/>
      <c r="AN121" s="5"/>
      <c r="AO121" s="12">
        <v>37</v>
      </c>
      <c r="AP121" s="19">
        <v>265000</v>
      </c>
      <c r="AQ121" s="19">
        <v>476036105</v>
      </c>
      <c r="AR121" s="12">
        <v>1</v>
      </c>
      <c r="AS121" s="13">
        <v>-0.89876949787139893</v>
      </c>
      <c r="AT121" s="13">
        <v>0.43842139840126038</v>
      </c>
      <c r="AU121" s="13">
        <v>0.50615251064300537</v>
      </c>
      <c r="AV121" s="13">
        <v>7.1921069920063019</v>
      </c>
      <c r="AW121" s="42">
        <v>-0.95391058921813965</v>
      </c>
      <c r="AX121" s="42">
        <v>0.30009117722511292</v>
      </c>
      <c r="AY121" s="42">
        <v>0.23044705390930181</v>
      </c>
      <c r="AZ121" s="42">
        <v>6.5004558861255646</v>
      </c>
    </row>
    <row r="122" spans="1:52" x14ac:dyDescent="0.2">
      <c r="A122" s="5">
        <v>189</v>
      </c>
      <c r="B122" s="5" t="s">
        <v>141</v>
      </c>
      <c r="C122" s="12">
        <v>1</v>
      </c>
      <c r="D122" s="5" t="s">
        <v>209</v>
      </c>
      <c r="E122" s="1">
        <v>4</v>
      </c>
      <c r="F122" s="2" t="s">
        <v>210</v>
      </c>
      <c r="G122" s="1">
        <v>5</v>
      </c>
      <c r="H122" s="3" t="s">
        <v>225</v>
      </c>
      <c r="I122" s="5">
        <v>1</v>
      </c>
      <c r="J122">
        <v>-0.60203194618225098</v>
      </c>
      <c r="K122">
        <v>-0.71074581146240234</v>
      </c>
      <c r="L122">
        <v>1.9898402690887449</v>
      </c>
      <c r="M122">
        <v>1.4462709426879881</v>
      </c>
      <c r="N122" s="4" t="s">
        <v>226</v>
      </c>
      <c r="O122" s="12">
        <v>1</v>
      </c>
      <c r="P122" s="36">
        <v>40</v>
      </c>
      <c r="Q122" s="4" t="s">
        <v>204</v>
      </c>
      <c r="R122" s="5" t="s">
        <v>159</v>
      </c>
      <c r="S122" s="5" t="s">
        <v>796</v>
      </c>
      <c r="T122" s="4" t="s">
        <v>227</v>
      </c>
      <c r="U122" s="40">
        <v>0</v>
      </c>
      <c r="V122" s="28">
        <v>0</v>
      </c>
      <c r="W122" s="1">
        <v>1</v>
      </c>
      <c r="X122" s="1">
        <v>0</v>
      </c>
      <c r="Y122" s="45">
        <v>13368</v>
      </c>
      <c r="Z122" s="50">
        <v>5.93</v>
      </c>
      <c r="AA122" s="30">
        <v>6</v>
      </c>
      <c r="AB122" s="33">
        <v>13368</v>
      </c>
      <c r="AC122" s="32">
        <v>5.93</v>
      </c>
      <c r="AD122" s="41">
        <v>37401</v>
      </c>
      <c r="AE122" s="44">
        <f>AB122/AD122*100</f>
        <v>35.74235982995107</v>
      </c>
      <c r="AF122" s="41">
        <v>21.63</v>
      </c>
      <c r="AG122" s="41">
        <v>25.88</v>
      </c>
      <c r="AH122" s="41">
        <v>47.51</v>
      </c>
      <c r="AI122" s="41">
        <f>(24722/99724)*100</f>
        <v>24.790421563515302</v>
      </c>
      <c r="AJ122" s="24">
        <v>1</v>
      </c>
      <c r="AK122" s="23">
        <v>1</v>
      </c>
      <c r="AL122" s="22">
        <v>0</v>
      </c>
      <c r="AM122" s="5">
        <v>1285</v>
      </c>
      <c r="AN122" s="5">
        <v>504</v>
      </c>
      <c r="AO122" s="12">
        <v>37</v>
      </c>
      <c r="AP122" s="19">
        <v>3809612</v>
      </c>
      <c r="AQ122" s="19">
        <v>279095192</v>
      </c>
      <c r="AR122" s="12">
        <v>0</v>
      </c>
      <c r="AS122" s="13">
        <v>-0.45928221940994263</v>
      </c>
      <c r="AT122" s="13">
        <v>-0.85998409986495972</v>
      </c>
      <c r="AU122" s="13">
        <v>2.7035889029502869</v>
      </c>
      <c r="AV122" s="13">
        <v>0.70007950067520142</v>
      </c>
      <c r="AW122" s="42">
        <v>-0.6322208046913147</v>
      </c>
      <c r="AX122" s="42">
        <v>-0.61169195175170898</v>
      </c>
      <c r="AY122" s="42">
        <v>1.838895976543427</v>
      </c>
      <c r="AZ122" s="42">
        <v>1.9415402412414551</v>
      </c>
    </row>
    <row r="123" spans="1:52" x14ac:dyDescent="0.2">
      <c r="A123" s="5">
        <v>968</v>
      </c>
      <c r="B123" s="5" t="s">
        <v>141</v>
      </c>
      <c r="C123" s="12">
        <v>1</v>
      </c>
      <c r="D123" s="5" t="s">
        <v>454</v>
      </c>
      <c r="E123" s="1">
        <v>8</v>
      </c>
      <c r="F123" s="2" t="s">
        <v>455</v>
      </c>
      <c r="G123" s="1">
        <v>20</v>
      </c>
      <c r="H123" s="3" t="s">
        <v>422</v>
      </c>
      <c r="I123" s="5">
        <v>1</v>
      </c>
      <c r="J123">
        <v>-0.57783234119415283</v>
      </c>
      <c r="K123">
        <v>-0.77677315473556519</v>
      </c>
      <c r="L123">
        <v>2.1108382940292358</v>
      </c>
      <c r="M123">
        <v>1.1161342263221741</v>
      </c>
      <c r="N123" s="4" t="s">
        <v>463</v>
      </c>
      <c r="O123" s="12">
        <v>1</v>
      </c>
      <c r="P123" s="36">
        <v>50</v>
      </c>
      <c r="Q123" s="4" t="s">
        <v>464</v>
      </c>
      <c r="R123" s="5" t="s">
        <v>159</v>
      </c>
      <c r="S123" s="5" t="s">
        <v>796</v>
      </c>
      <c r="T123" s="4" t="s">
        <v>265</v>
      </c>
      <c r="U123" s="40">
        <v>1</v>
      </c>
      <c r="V123" s="28">
        <v>1</v>
      </c>
      <c r="W123" s="1">
        <v>0</v>
      </c>
      <c r="X123" s="1">
        <v>0</v>
      </c>
      <c r="Y123" s="45">
        <v>18459</v>
      </c>
      <c r="Z123" s="50">
        <v>6.05</v>
      </c>
      <c r="AA123" s="30">
        <v>7</v>
      </c>
      <c r="AB123" s="31">
        <v>18459</v>
      </c>
      <c r="AC123" s="32">
        <v>6.05</v>
      </c>
      <c r="AD123" s="41">
        <v>45023</v>
      </c>
      <c r="AE123" s="44">
        <f>AB123/AD123*100</f>
        <v>40.99904493259001</v>
      </c>
      <c r="AF123" s="41">
        <v>29.1</v>
      </c>
      <c r="AG123" s="41">
        <v>21.93</v>
      </c>
      <c r="AH123" s="41">
        <v>51.03</v>
      </c>
      <c r="AI123" s="41">
        <f>(28315/156537)*100</f>
        <v>18.088375272299839</v>
      </c>
      <c r="AJ123" s="24">
        <v>1</v>
      </c>
      <c r="AK123" s="22">
        <v>1</v>
      </c>
      <c r="AL123" s="22">
        <v>0</v>
      </c>
      <c r="AM123" s="5">
        <v>1888</v>
      </c>
      <c r="AN123" s="5">
        <v>755</v>
      </c>
      <c r="AO123" s="12">
        <v>37</v>
      </c>
      <c r="AP123" s="19">
        <v>12812060</v>
      </c>
      <c r="AQ123" s="19">
        <v>358593039</v>
      </c>
      <c r="AR123" s="12">
        <v>0</v>
      </c>
      <c r="AS123" s="13">
        <v>-0.49796932935714722</v>
      </c>
      <c r="AT123" s="13">
        <v>-0.78124743700027466</v>
      </c>
      <c r="AU123" s="13">
        <v>2.5101533532142639</v>
      </c>
      <c r="AV123" s="13">
        <v>1.0937628149986269</v>
      </c>
      <c r="AW123" s="42">
        <v>-0.57708382606506348</v>
      </c>
      <c r="AX123" s="42">
        <v>-0.70853608846664429</v>
      </c>
      <c r="AY123" s="42">
        <v>2.1145808696746831</v>
      </c>
      <c r="AZ123" s="42">
        <v>1.457319557666779</v>
      </c>
    </row>
    <row r="124" spans="1:52" x14ac:dyDescent="0.2">
      <c r="A124" s="5">
        <v>826</v>
      </c>
      <c r="B124" s="5" t="s">
        <v>141</v>
      </c>
      <c r="C124" s="12">
        <v>1</v>
      </c>
      <c r="D124" s="5" t="s">
        <v>409</v>
      </c>
      <c r="E124" s="1">
        <v>7</v>
      </c>
      <c r="F124" s="2" t="s">
        <v>410</v>
      </c>
      <c r="G124" s="1">
        <v>17</v>
      </c>
      <c r="H124" s="3" t="s">
        <v>390</v>
      </c>
      <c r="I124" s="5">
        <v>1</v>
      </c>
      <c r="J124">
        <v>0.70719242095947266</v>
      </c>
      <c r="K124">
        <v>0.35634231567382812</v>
      </c>
      <c r="L124">
        <v>8.5359621047973633</v>
      </c>
      <c r="M124">
        <v>6.7817115783691406</v>
      </c>
      <c r="N124" s="4" t="s">
        <v>417</v>
      </c>
      <c r="O124" s="12">
        <v>0</v>
      </c>
      <c r="P124" s="36">
        <v>39</v>
      </c>
      <c r="Q124" s="4" t="s">
        <v>252</v>
      </c>
      <c r="R124" s="5" t="s">
        <v>147</v>
      </c>
      <c r="S124" s="5" t="s">
        <v>149</v>
      </c>
      <c r="T124" s="4" t="s">
        <v>148</v>
      </c>
      <c r="U124" s="40">
        <v>0</v>
      </c>
      <c r="V124" s="28">
        <v>0</v>
      </c>
      <c r="W124" s="1">
        <v>0</v>
      </c>
      <c r="X124" s="1">
        <v>0</v>
      </c>
      <c r="Y124" s="45">
        <v>11343</v>
      </c>
      <c r="Z124" s="50">
        <v>4.9800000000000004</v>
      </c>
      <c r="AA124" s="30">
        <v>7</v>
      </c>
      <c r="AB124" s="31">
        <v>11343</v>
      </c>
      <c r="AC124" s="32">
        <v>4.9800000000000004</v>
      </c>
      <c r="AD124" s="41">
        <v>57486</v>
      </c>
      <c r="AE124" s="44">
        <f>AB124/AD124*100</f>
        <v>19.731760776536898</v>
      </c>
      <c r="AF124" s="41">
        <v>28.63</v>
      </c>
      <c r="AG124" s="41">
        <v>20.6</v>
      </c>
      <c r="AH124" s="41">
        <v>49.230000000000004</v>
      </c>
      <c r="AI124" s="41">
        <f>(17687/100433)*100</f>
        <v>17.610745472105783</v>
      </c>
      <c r="AJ124" s="24">
        <v>1</v>
      </c>
      <c r="AK124" s="22">
        <v>1</v>
      </c>
      <c r="AL124" s="22">
        <v>0</v>
      </c>
      <c r="AM124" s="5">
        <v>1369</v>
      </c>
      <c r="AN124" s="5">
        <v>548</v>
      </c>
      <c r="AO124" s="12">
        <v>38</v>
      </c>
      <c r="AP124" s="19">
        <v>96943000</v>
      </c>
      <c r="AQ124" s="19">
        <v>265633177</v>
      </c>
      <c r="AR124" s="12">
        <v>0</v>
      </c>
      <c r="AS124" s="13">
        <v>0.56417620182037354</v>
      </c>
      <c r="AT124" s="13">
        <v>0.36135837435722351</v>
      </c>
      <c r="AU124" s="13">
        <v>7.8208810091018677</v>
      </c>
      <c r="AV124" s="13">
        <v>6.8067918717861184</v>
      </c>
      <c r="AW124" s="42">
        <v>0.78361546993255615</v>
      </c>
      <c r="AX124" s="42">
        <v>-7.923242449760437E-2</v>
      </c>
      <c r="AY124" s="42">
        <v>8.9180773496627808</v>
      </c>
      <c r="AZ124" s="42">
        <v>4.6038378775119781</v>
      </c>
    </row>
    <row r="125" spans="1:52" x14ac:dyDescent="0.2">
      <c r="A125" s="5">
        <v>161</v>
      </c>
      <c r="B125" s="5" t="s">
        <v>141</v>
      </c>
      <c r="C125" s="12">
        <v>1</v>
      </c>
      <c r="D125" s="5" t="s">
        <v>209</v>
      </c>
      <c r="E125" s="1">
        <v>4</v>
      </c>
      <c r="F125" s="2" t="s">
        <v>210</v>
      </c>
      <c r="G125" s="1">
        <v>5</v>
      </c>
      <c r="H125" s="3" t="s">
        <v>217</v>
      </c>
      <c r="I125" s="5">
        <v>1</v>
      </c>
      <c r="J125">
        <v>-0.79117804765701294</v>
      </c>
      <c r="K125">
        <v>0.15984638035297391</v>
      </c>
      <c r="L125">
        <v>1.0441097617149351</v>
      </c>
      <c r="M125">
        <v>5.7992319017648697</v>
      </c>
      <c r="N125" s="4" t="s">
        <v>218</v>
      </c>
      <c r="O125" s="12">
        <v>0</v>
      </c>
      <c r="P125" s="36">
        <v>38</v>
      </c>
      <c r="Q125" s="4" t="s">
        <v>174</v>
      </c>
      <c r="R125" s="5" t="s">
        <v>216</v>
      </c>
      <c r="S125" s="5" t="s">
        <v>187</v>
      </c>
      <c r="T125" s="4" t="s">
        <v>167</v>
      </c>
      <c r="U125" s="40">
        <v>0</v>
      </c>
      <c r="V125" s="28">
        <v>0</v>
      </c>
      <c r="W125" s="1">
        <v>0</v>
      </c>
      <c r="X125" s="1">
        <v>1</v>
      </c>
      <c r="Y125" s="45">
        <v>11061</v>
      </c>
      <c r="Z125" s="50">
        <v>4.91</v>
      </c>
      <c r="AA125" s="30">
        <v>6</v>
      </c>
      <c r="AB125" s="33">
        <v>11061</v>
      </c>
      <c r="AC125" s="32">
        <v>4.91</v>
      </c>
      <c r="AD125" s="41">
        <v>58516</v>
      </c>
      <c r="AE125" s="44">
        <f>AB125/AD125*100</f>
        <v>18.90252238703944</v>
      </c>
      <c r="AF125" s="41">
        <v>21.63</v>
      </c>
      <c r="AG125" s="41">
        <v>25.88</v>
      </c>
      <c r="AH125" s="41">
        <v>47.51</v>
      </c>
      <c r="AI125" s="41">
        <f>(24722/99724)*100</f>
        <v>24.790421563515302</v>
      </c>
      <c r="AJ125" s="24">
        <v>1</v>
      </c>
      <c r="AK125" s="23">
        <v>1</v>
      </c>
      <c r="AL125" s="22">
        <v>0</v>
      </c>
      <c r="AM125" s="5">
        <v>1285</v>
      </c>
      <c r="AN125" s="5">
        <v>504</v>
      </c>
      <c r="AO125" s="12">
        <v>39</v>
      </c>
      <c r="AP125" s="19">
        <v>4018500</v>
      </c>
      <c r="AQ125" s="19">
        <v>279095192</v>
      </c>
      <c r="AR125" s="12">
        <v>1</v>
      </c>
      <c r="AS125" s="13">
        <v>-0.83704572916030884</v>
      </c>
      <c r="AT125" s="13">
        <v>0.33793953061103821</v>
      </c>
      <c r="AU125" s="13">
        <v>0.81477135419845581</v>
      </c>
      <c r="AV125" s="13">
        <v>6.689697653055191</v>
      </c>
      <c r="AW125" s="42">
        <v>-0.73741292953491211</v>
      </c>
      <c r="AX125" s="42">
        <v>2.7187412604689602E-2</v>
      </c>
      <c r="AY125" s="42">
        <v>1.312935352325439</v>
      </c>
      <c r="AZ125" s="42">
        <v>5.135937063023448</v>
      </c>
    </row>
    <row r="126" spans="1:52" x14ac:dyDescent="0.2">
      <c r="A126" s="5">
        <v>435</v>
      </c>
      <c r="B126" s="5" t="s">
        <v>141</v>
      </c>
      <c r="C126" s="12">
        <v>1</v>
      </c>
      <c r="D126" s="5" t="s">
        <v>273</v>
      </c>
      <c r="E126" s="1">
        <v>5.5</v>
      </c>
      <c r="F126" s="2" t="s">
        <v>297</v>
      </c>
      <c r="G126" s="1">
        <v>9</v>
      </c>
      <c r="H126" s="3" t="s">
        <v>262</v>
      </c>
      <c r="I126" s="5">
        <v>1</v>
      </c>
      <c r="J126">
        <v>-0.63294100761413574</v>
      </c>
      <c r="K126">
        <v>0.35088181495666498</v>
      </c>
      <c r="L126">
        <v>1.8352949619293211</v>
      </c>
      <c r="M126">
        <v>6.7544090747833252</v>
      </c>
      <c r="N126" s="4" t="s">
        <v>307</v>
      </c>
      <c r="O126" s="12">
        <v>1</v>
      </c>
      <c r="P126" s="36">
        <v>35</v>
      </c>
      <c r="Q126" s="4" t="s">
        <v>204</v>
      </c>
      <c r="R126" s="5" t="s">
        <v>159</v>
      </c>
      <c r="S126" s="5" t="s">
        <v>795</v>
      </c>
      <c r="T126" s="4" t="s">
        <v>160</v>
      </c>
      <c r="U126" s="40">
        <v>1</v>
      </c>
      <c r="V126" s="28">
        <v>1</v>
      </c>
      <c r="W126" s="1">
        <v>0</v>
      </c>
      <c r="X126" s="1">
        <v>0</v>
      </c>
      <c r="Y126" s="45">
        <v>24900</v>
      </c>
      <c r="Z126" s="50">
        <v>7.85</v>
      </c>
      <c r="AA126" s="30">
        <v>6</v>
      </c>
      <c r="AB126" s="33">
        <v>24900</v>
      </c>
      <c r="AC126" s="32">
        <v>7.85</v>
      </c>
      <c r="AD126" s="41">
        <v>63529</v>
      </c>
      <c r="AE126" s="44">
        <f>AB126/AD126*100</f>
        <v>39.194698484156845</v>
      </c>
      <c r="AF126" s="41">
        <v>20.74</v>
      </c>
      <c r="AG126" s="41">
        <v>32.869999999999997</v>
      </c>
      <c r="AH126" s="41">
        <v>53.61</v>
      </c>
      <c r="AI126" s="41">
        <f>(66846/200541)*100</f>
        <v>33.332834682184689</v>
      </c>
      <c r="AJ126" s="24">
        <v>1</v>
      </c>
      <c r="AK126" s="23">
        <v>1</v>
      </c>
      <c r="AL126" s="22">
        <v>0</v>
      </c>
      <c r="AM126" s="5">
        <v>1889</v>
      </c>
      <c r="AN126" s="5">
        <v>756</v>
      </c>
      <c r="AO126" s="12">
        <v>39</v>
      </c>
      <c r="AP126" s="19">
        <v>16521188</v>
      </c>
      <c r="AQ126" s="19">
        <v>381772286</v>
      </c>
      <c r="AR126" s="12">
        <v>0</v>
      </c>
      <c r="AS126" s="13">
        <v>-0.85603845119476318</v>
      </c>
      <c r="AT126" s="13">
        <v>0.23209027945995331</v>
      </c>
      <c r="AU126" s="13">
        <v>0.71980774402618408</v>
      </c>
      <c r="AV126" s="13">
        <v>6.1604513972997674</v>
      </c>
      <c r="AW126" s="42">
        <v>-0.52913224697113037</v>
      </c>
      <c r="AX126" s="42">
        <v>-5.5159586481750011E-3</v>
      </c>
      <c r="AY126" s="42">
        <v>2.3543387651443481</v>
      </c>
      <c r="AZ126" s="42">
        <v>4.972420206759125</v>
      </c>
    </row>
    <row r="127" spans="1:52" ht="16" customHeight="1" x14ac:dyDescent="0.2">
      <c r="A127" s="5">
        <v>955</v>
      </c>
      <c r="B127" s="5" t="s">
        <v>141</v>
      </c>
      <c r="C127" s="12">
        <v>1</v>
      </c>
      <c r="D127" s="5" t="s">
        <v>454</v>
      </c>
      <c r="E127" s="1">
        <v>8</v>
      </c>
      <c r="F127" s="5" t="s">
        <v>455</v>
      </c>
      <c r="G127" s="1">
        <v>20</v>
      </c>
      <c r="H127" s="1" t="s">
        <v>239</v>
      </c>
      <c r="I127" s="5">
        <v>1</v>
      </c>
      <c r="J127">
        <v>-0.25059601664543152</v>
      </c>
      <c r="K127">
        <v>-0.73611265420913696</v>
      </c>
      <c r="L127">
        <v>3.747019916772842</v>
      </c>
      <c r="M127">
        <v>1.319436728954315</v>
      </c>
      <c r="N127" s="4" t="s">
        <v>462</v>
      </c>
      <c r="O127" s="12">
        <v>0</v>
      </c>
      <c r="P127" s="36">
        <v>47</v>
      </c>
      <c r="Q127" s="4" t="s">
        <v>174</v>
      </c>
      <c r="R127" s="5" t="s">
        <v>153</v>
      </c>
      <c r="S127" s="5" t="s">
        <v>155</v>
      </c>
      <c r="T127" s="4" t="s">
        <v>224</v>
      </c>
      <c r="U127" s="40">
        <v>0</v>
      </c>
      <c r="V127" s="28">
        <v>0</v>
      </c>
      <c r="W127" s="1">
        <v>0</v>
      </c>
      <c r="X127" s="1">
        <v>0</v>
      </c>
      <c r="Y127" s="45">
        <v>10937</v>
      </c>
      <c r="Z127" s="50">
        <v>3.58</v>
      </c>
      <c r="AA127" s="30">
        <v>7</v>
      </c>
      <c r="AB127" s="31">
        <v>10937</v>
      </c>
      <c r="AC127" s="32">
        <v>3.58</v>
      </c>
      <c r="AD127" s="41">
        <v>43223</v>
      </c>
      <c r="AE127" s="44">
        <f>AB127/AD127*100</f>
        <v>25.303657774795823</v>
      </c>
      <c r="AF127" s="41">
        <v>29.1</v>
      </c>
      <c r="AG127" s="41">
        <v>21.93</v>
      </c>
      <c r="AH127" s="41">
        <v>51.03</v>
      </c>
      <c r="AI127" s="41">
        <f>(28315/156537)*100</f>
        <v>18.088375272299839</v>
      </c>
      <c r="AJ127" s="24">
        <v>1</v>
      </c>
      <c r="AK127" s="22">
        <v>1</v>
      </c>
      <c r="AL127" s="22">
        <v>0</v>
      </c>
      <c r="AM127" s="5">
        <v>1888</v>
      </c>
      <c r="AN127" s="5">
        <v>755</v>
      </c>
      <c r="AO127" s="12">
        <v>40</v>
      </c>
      <c r="AP127" s="19">
        <v>12140000</v>
      </c>
      <c r="AQ127" s="19">
        <v>358593039</v>
      </c>
      <c r="AR127" s="12">
        <v>0</v>
      </c>
      <c r="AS127" s="13">
        <v>-0.1327170133590698</v>
      </c>
      <c r="AT127" s="13">
        <v>-0.99115395545959473</v>
      </c>
      <c r="AU127" s="13">
        <v>4.3364149332046509</v>
      </c>
      <c r="AV127" s="13">
        <v>4.4230222702026367E-2</v>
      </c>
      <c r="AW127" s="42">
        <v>-0.24405290186405179</v>
      </c>
      <c r="AX127" s="42">
        <v>-0.12506811320781711</v>
      </c>
      <c r="AY127" s="42">
        <v>3.7797354906797409</v>
      </c>
      <c r="AZ127" s="42">
        <v>4.3746594339609146</v>
      </c>
    </row>
    <row r="128" spans="1:52" x14ac:dyDescent="0.2">
      <c r="A128" s="5">
        <v>1252</v>
      </c>
      <c r="B128" s="5" t="s">
        <v>141</v>
      </c>
      <c r="C128" s="12">
        <v>1</v>
      </c>
      <c r="D128" s="5" t="s">
        <v>539</v>
      </c>
      <c r="E128" s="1">
        <v>12</v>
      </c>
      <c r="F128" s="2" t="s">
        <v>540</v>
      </c>
      <c r="G128" s="1">
        <v>28</v>
      </c>
      <c r="H128" s="3" t="s">
        <v>415</v>
      </c>
      <c r="I128" s="5">
        <v>1</v>
      </c>
      <c r="J128">
        <v>0.7328636646270752</v>
      </c>
      <c r="K128">
        <v>0.52383017539978027</v>
      </c>
      <c r="L128">
        <v>8.664318323135376</v>
      </c>
      <c r="M128">
        <v>7.6191508769989014</v>
      </c>
      <c r="N128" s="4" t="s">
        <v>544</v>
      </c>
      <c r="O128" s="12">
        <v>0</v>
      </c>
      <c r="P128" s="36">
        <v>54</v>
      </c>
      <c r="Q128" s="4" t="s">
        <v>174</v>
      </c>
      <c r="R128" s="5" t="s">
        <v>147</v>
      </c>
      <c r="S128" s="5" t="s">
        <v>149</v>
      </c>
      <c r="T128" s="4" t="s">
        <v>179</v>
      </c>
      <c r="U128" s="40">
        <v>1</v>
      </c>
      <c r="V128" s="28">
        <v>1</v>
      </c>
      <c r="W128" s="1">
        <v>0</v>
      </c>
      <c r="X128" s="1">
        <v>0</v>
      </c>
      <c r="Y128" s="45">
        <v>4197</v>
      </c>
      <c r="Z128" s="50">
        <v>7.71</v>
      </c>
      <c r="AA128" s="30">
        <v>3</v>
      </c>
      <c r="AB128" s="31">
        <v>4197</v>
      </c>
      <c r="AC128" s="32">
        <v>7.71</v>
      </c>
      <c r="AD128" s="41">
        <v>9948</v>
      </c>
      <c r="AE128" s="44">
        <f>AB128/AD128*100</f>
        <v>42.189384800965016</v>
      </c>
      <c r="AF128" s="41">
        <v>27.93</v>
      </c>
      <c r="AG128" s="41">
        <v>30.6</v>
      </c>
      <c r="AH128" s="41">
        <v>58.53</v>
      </c>
      <c r="AI128" s="41">
        <f>(4318/28022)*100</f>
        <v>15.40932124759118</v>
      </c>
      <c r="AJ128" s="24">
        <v>1</v>
      </c>
      <c r="AK128" s="22">
        <v>1</v>
      </c>
      <c r="AL128" s="22">
        <v>0</v>
      </c>
      <c r="AM128" s="5">
        <v>500</v>
      </c>
      <c r="AN128" s="5">
        <v>300</v>
      </c>
      <c r="AO128" s="12">
        <v>41</v>
      </c>
      <c r="AP128" s="19">
        <v>65998354</v>
      </c>
      <c r="AQ128" s="19">
        <v>88406637</v>
      </c>
      <c r="AR128" s="12">
        <v>0</v>
      </c>
      <c r="AS128" s="13">
        <v>0.68561434745788574</v>
      </c>
      <c r="AT128" s="13">
        <v>0.50395071506500244</v>
      </c>
      <c r="AU128" s="13">
        <v>8.4280717372894287</v>
      </c>
      <c r="AV128" s="13">
        <v>7.5197535753250122</v>
      </c>
      <c r="AW128" s="42">
        <v>0.75640630722045898</v>
      </c>
      <c r="AX128" s="42">
        <v>-0.16338165104389191</v>
      </c>
      <c r="AY128" s="42">
        <v>8.7820315361022949</v>
      </c>
      <c r="AZ128" s="42">
        <v>4.1830917447805396</v>
      </c>
    </row>
    <row r="129" spans="1:52" x14ac:dyDescent="0.2">
      <c r="A129" s="5">
        <v>1074</v>
      </c>
      <c r="B129" s="5" t="s">
        <v>141</v>
      </c>
      <c r="C129" s="12">
        <v>1</v>
      </c>
      <c r="D129" s="5" t="s">
        <v>482</v>
      </c>
      <c r="E129" s="1">
        <v>9</v>
      </c>
      <c r="F129" s="2" t="s">
        <v>491</v>
      </c>
      <c r="G129" s="1">
        <v>23</v>
      </c>
      <c r="H129" s="3" t="s">
        <v>257</v>
      </c>
      <c r="I129" s="5">
        <v>1</v>
      </c>
      <c r="J129">
        <v>0.48769953846931458</v>
      </c>
      <c r="K129">
        <v>-2.853025309741497E-2</v>
      </c>
      <c r="L129">
        <v>7.4384976923465729</v>
      </c>
      <c r="M129">
        <v>4.8573487345129251</v>
      </c>
      <c r="N129" s="4" t="s">
        <v>497</v>
      </c>
      <c r="O129" s="12">
        <v>0</v>
      </c>
      <c r="P129" s="36">
        <v>68</v>
      </c>
      <c r="Q129" s="4" t="s">
        <v>174</v>
      </c>
      <c r="R129" s="5" t="s">
        <v>147</v>
      </c>
      <c r="S129" s="5" t="s">
        <v>149</v>
      </c>
      <c r="T129" s="4" t="s">
        <v>171</v>
      </c>
      <c r="U129" s="40">
        <v>1</v>
      </c>
      <c r="V129" s="28">
        <v>0</v>
      </c>
      <c r="W129" s="1">
        <v>1</v>
      </c>
      <c r="X129" s="1">
        <v>0</v>
      </c>
      <c r="Y129" s="45">
        <v>15442</v>
      </c>
      <c r="Z129" s="50">
        <v>9.52</v>
      </c>
      <c r="AA129" s="30">
        <v>6</v>
      </c>
      <c r="AB129" s="31">
        <v>15442</v>
      </c>
      <c r="AC129" s="32">
        <v>9.52</v>
      </c>
      <c r="AD129" s="41">
        <v>36233</v>
      </c>
      <c r="AE129" s="44">
        <f>AB129/AD129*100</f>
        <v>42.618607346893718</v>
      </c>
      <c r="AF129" s="41">
        <v>39.28</v>
      </c>
      <c r="AG129" s="41">
        <v>18.04</v>
      </c>
      <c r="AH129" s="41">
        <v>57.32</v>
      </c>
      <c r="AI129" s="41">
        <f>(14879/97198)*100</f>
        <v>15.307928146669687</v>
      </c>
      <c r="AJ129" s="24">
        <v>1</v>
      </c>
      <c r="AK129" s="22">
        <v>1</v>
      </c>
      <c r="AL129" s="22">
        <v>0</v>
      </c>
      <c r="AM129" s="5">
        <v>1262</v>
      </c>
      <c r="AN129" s="5">
        <v>505</v>
      </c>
      <c r="AO129" s="12">
        <v>42</v>
      </c>
      <c r="AP129" s="19">
        <v>77950000</v>
      </c>
      <c r="AQ129" s="19">
        <v>272684360</v>
      </c>
      <c r="AR129" s="12">
        <v>0</v>
      </c>
      <c r="AS129" s="13">
        <v>0.53037840127944946</v>
      </c>
      <c r="AT129" s="13">
        <v>9.3958474695682526E-2</v>
      </c>
      <c r="AU129" s="13">
        <v>7.6518920063972473</v>
      </c>
      <c r="AV129" s="13">
        <v>5.4697923734784126</v>
      </c>
      <c r="AW129" s="42">
        <v>0.48142200708389282</v>
      </c>
      <c r="AX129" s="42">
        <v>0.57462561130523682</v>
      </c>
      <c r="AY129" s="42">
        <v>7.4071100354194641</v>
      </c>
      <c r="AZ129" s="42">
        <v>7.8731280565261841</v>
      </c>
    </row>
    <row r="130" spans="1:52" x14ac:dyDescent="0.2">
      <c r="A130" s="5">
        <v>480</v>
      </c>
      <c r="B130" s="5" t="s">
        <v>141</v>
      </c>
      <c r="C130" s="12">
        <v>1</v>
      </c>
      <c r="D130" s="5" t="s">
        <v>273</v>
      </c>
      <c r="E130" s="1">
        <v>5.5</v>
      </c>
      <c r="F130" s="2" t="s">
        <v>311</v>
      </c>
      <c r="G130" s="1">
        <v>10</v>
      </c>
      <c r="H130" s="3" t="s">
        <v>260</v>
      </c>
      <c r="I130" s="5">
        <v>1</v>
      </c>
      <c r="J130">
        <v>-0.50159800052642822</v>
      </c>
      <c r="K130">
        <v>-0.86510080099105835</v>
      </c>
      <c r="L130">
        <v>2.4920099973678589</v>
      </c>
      <c r="M130">
        <v>0.67449599504470825</v>
      </c>
      <c r="N130" s="4" t="s">
        <v>316</v>
      </c>
      <c r="O130" s="12">
        <v>0</v>
      </c>
      <c r="P130" s="36">
        <v>51</v>
      </c>
      <c r="Q130" s="4" t="s">
        <v>317</v>
      </c>
      <c r="R130" s="5" t="s">
        <v>153</v>
      </c>
      <c r="S130" s="5" t="s">
        <v>155</v>
      </c>
      <c r="T130" s="4" t="s">
        <v>224</v>
      </c>
      <c r="U130" s="40">
        <v>0</v>
      </c>
      <c r="V130" s="28">
        <v>0</v>
      </c>
      <c r="W130" s="24">
        <v>0</v>
      </c>
      <c r="X130" s="1">
        <v>0</v>
      </c>
      <c r="Y130" s="45">
        <v>21881</v>
      </c>
      <c r="Z130" s="50">
        <v>5.15</v>
      </c>
      <c r="AA130" s="30">
        <v>7</v>
      </c>
      <c r="AB130" s="33">
        <v>21881</v>
      </c>
      <c r="AC130" s="32">
        <v>5.15</v>
      </c>
      <c r="AD130" s="41">
        <v>56974</v>
      </c>
      <c r="AE130" s="44">
        <f>AB130/AD130*100</f>
        <v>38.405237476743778</v>
      </c>
      <c r="AF130" s="41">
        <v>24.65</v>
      </c>
      <c r="AG130" s="41">
        <v>36.64</v>
      </c>
      <c r="AH130" s="41">
        <v>61.29</v>
      </c>
      <c r="AI130" s="41">
        <f>(69689/294457)*100</f>
        <v>23.666953069548356</v>
      </c>
      <c r="AJ130" s="24">
        <v>1</v>
      </c>
      <c r="AK130" s="23">
        <v>1</v>
      </c>
      <c r="AL130" s="22">
        <v>0</v>
      </c>
      <c r="AM130" s="5">
        <v>2345</v>
      </c>
      <c r="AN130" s="5">
        <v>938</v>
      </c>
      <c r="AO130" s="12">
        <v>44</v>
      </c>
      <c r="AP130" s="19">
        <v>12839021</v>
      </c>
      <c r="AQ130" s="19">
        <v>443603850</v>
      </c>
      <c r="AR130" s="12">
        <v>0</v>
      </c>
      <c r="AS130" s="13">
        <v>-0.45376384258270258</v>
      </c>
      <c r="AT130" s="13">
        <v>-0.79693108797073364</v>
      </c>
      <c r="AU130" s="13">
        <v>2.7311807870864868</v>
      </c>
      <c r="AV130" s="13">
        <v>1.015344560146332</v>
      </c>
      <c r="AW130" s="42">
        <v>-0.43815553188323969</v>
      </c>
      <c r="AX130" s="42">
        <v>-0.83459806442260742</v>
      </c>
      <c r="AY130" s="42">
        <v>2.8092223405838008</v>
      </c>
      <c r="AZ130" s="42">
        <v>0.82700967788696289</v>
      </c>
    </row>
    <row r="131" spans="1:52" x14ac:dyDescent="0.2">
      <c r="A131" s="5">
        <v>549</v>
      </c>
      <c r="B131" s="5" t="s">
        <v>141</v>
      </c>
      <c r="C131" s="12">
        <v>1</v>
      </c>
      <c r="D131" s="5" t="s">
        <v>273</v>
      </c>
      <c r="E131" s="1">
        <v>5.5</v>
      </c>
      <c r="F131" s="2" t="s">
        <v>327</v>
      </c>
      <c r="G131" s="1">
        <v>11</v>
      </c>
      <c r="H131" s="3" t="s">
        <v>328</v>
      </c>
      <c r="I131" s="5">
        <v>1</v>
      </c>
      <c r="J131">
        <v>0.82962620258331299</v>
      </c>
      <c r="K131">
        <v>0.55831927061080933</v>
      </c>
      <c r="L131">
        <v>9.1481310129165649</v>
      </c>
      <c r="M131">
        <v>7.7915963530540466</v>
      </c>
      <c r="N131" s="4" t="s">
        <v>329</v>
      </c>
      <c r="O131" s="12">
        <v>1</v>
      </c>
      <c r="P131" s="36">
        <v>54</v>
      </c>
      <c r="Q131" s="4" t="s">
        <v>204</v>
      </c>
      <c r="R131" s="5" t="s">
        <v>147</v>
      </c>
      <c r="S131" s="5" t="s">
        <v>149</v>
      </c>
      <c r="T131" s="4" t="s">
        <v>148</v>
      </c>
      <c r="U131" s="40">
        <v>0</v>
      </c>
      <c r="V131" s="28">
        <v>0</v>
      </c>
      <c r="W131" s="1">
        <v>0</v>
      </c>
      <c r="X131" s="1">
        <v>0</v>
      </c>
      <c r="Y131" s="45">
        <v>84040</v>
      </c>
      <c r="Z131" s="50">
        <v>21.85</v>
      </c>
      <c r="AA131" s="30">
        <v>6</v>
      </c>
      <c r="AB131" s="33">
        <v>84040</v>
      </c>
      <c r="AC131" s="32">
        <v>21.85</v>
      </c>
      <c r="AD131" s="41">
        <v>168135</v>
      </c>
      <c r="AE131" s="44">
        <f>AB131/AD131*100</f>
        <v>49.983644095518478</v>
      </c>
      <c r="AF131" s="41">
        <v>39.79</v>
      </c>
      <c r="AG131" s="41">
        <v>17.739999999999998</v>
      </c>
      <c r="AH131" s="41">
        <v>57.53</v>
      </c>
      <c r="AI131" s="41">
        <f>(24604/296246)*100</f>
        <v>8.3052598178540809</v>
      </c>
      <c r="AJ131" s="24">
        <v>1</v>
      </c>
      <c r="AK131" s="23">
        <v>1</v>
      </c>
      <c r="AL131" s="22">
        <v>0</v>
      </c>
      <c r="AM131" s="5">
        <v>2036</v>
      </c>
      <c r="AN131" s="5">
        <v>815</v>
      </c>
      <c r="AO131" s="12">
        <v>46</v>
      </c>
      <c r="AP131" s="19">
        <v>133887596</v>
      </c>
      <c r="AQ131" s="19">
        <v>328387587</v>
      </c>
      <c r="AR131" s="12">
        <v>0</v>
      </c>
      <c r="AS131" s="13">
        <v>0.71562325954437256</v>
      </c>
      <c r="AT131" s="13">
        <v>0.66266638040542603</v>
      </c>
      <c r="AU131" s="13">
        <v>8.5781162977218628</v>
      </c>
      <c r="AV131" s="13">
        <v>8.3133319020271301</v>
      </c>
      <c r="AW131" s="42">
        <v>0.91070783138275146</v>
      </c>
      <c r="AX131" s="42">
        <v>-0.23239803314208979</v>
      </c>
      <c r="AY131" s="42">
        <v>9.5535391569137573</v>
      </c>
      <c r="AZ131" s="42">
        <v>3.8380098342895508</v>
      </c>
    </row>
    <row r="132" spans="1:52" x14ac:dyDescent="0.2">
      <c r="A132" s="5">
        <v>359</v>
      </c>
      <c r="B132" s="5" t="s">
        <v>141</v>
      </c>
      <c r="C132" s="12">
        <v>1</v>
      </c>
      <c r="D132" s="5" t="s">
        <v>273</v>
      </c>
      <c r="E132" s="1">
        <v>5.5</v>
      </c>
      <c r="F132" s="2" t="s">
        <v>274</v>
      </c>
      <c r="G132" s="1">
        <v>8</v>
      </c>
      <c r="H132" s="3" t="s">
        <v>275</v>
      </c>
      <c r="I132" s="5">
        <v>1</v>
      </c>
      <c r="J132">
        <v>0.1115948632359505</v>
      </c>
      <c r="K132">
        <v>0.19181929528713229</v>
      </c>
      <c r="L132">
        <v>5.5579743161797523</v>
      </c>
      <c r="M132">
        <v>5.9590964764356613</v>
      </c>
      <c r="N132" s="4" t="s">
        <v>276</v>
      </c>
      <c r="O132" s="12">
        <v>0</v>
      </c>
      <c r="P132" s="36">
        <v>75</v>
      </c>
      <c r="Q132" s="4" t="s">
        <v>146</v>
      </c>
      <c r="R132" s="5" t="s">
        <v>147</v>
      </c>
      <c r="S132" s="5" t="s">
        <v>149</v>
      </c>
      <c r="T132" s="4" t="s">
        <v>277</v>
      </c>
      <c r="U132" s="40">
        <v>0</v>
      </c>
      <c r="V132" s="28">
        <v>0</v>
      </c>
      <c r="W132" s="1">
        <v>0</v>
      </c>
      <c r="X132" s="4"/>
      <c r="Y132" s="45">
        <v>28327</v>
      </c>
      <c r="Z132" s="50">
        <v>6.29</v>
      </c>
      <c r="AA132" s="30">
        <v>7</v>
      </c>
      <c r="AB132" s="33">
        <v>28327</v>
      </c>
      <c r="AC132" s="32">
        <v>6.26</v>
      </c>
      <c r="AD132" s="41">
        <v>70273</v>
      </c>
      <c r="AE132" s="44">
        <f>AB132/AD132*100</f>
        <v>40.309934114097871</v>
      </c>
      <c r="AF132" s="41">
        <v>22.49</v>
      </c>
      <c r="AG132" s="41">
        <v>32.64</v>
      </c>
      <c r="AH132" s="41">
        <v>55.129999999999995</v>
      </c>
      <c r="AI132" s="41">
        <f>(73345/270953)*100</f>
        <v>27.069270316254112</v>
      </c>
      <c r="AJ132" s="24">
        <v>1</v>
      </c>
      <c r="AK132" s="23">
        <v>1</v>
      </c>
      <c r="AL132" s="22">
        <v>0</v>
      </c>
      <c r="AM132" s="5">
        <v>2414</v>
      </c>
      <c r="AN132" s="5">
        <v>966</v>
      </c>
      <c r="AO132" s="12">
        <v>48</v>
      </c>
      <c r="AP132" s="19">
        <v>77220000</v>
      </c>
      <c r="AQ132" s="19">
        <v>468847550</v>
      </c>
      <c r="AR132" s="12">
        <v>0</v>
      </c>
      <c r="AS132" s="13">
        <v>0.1510305255651474</v>
      </c>
      <c r="AT132" s="13">
        <v>0.18224997818470001</v>
      </c>
      <c r="AU132" s="13">
        <v>5.755152627825737</v>
      </c>
      <c r="AV132" s="13">
        <v>5.9112498909235001</v>
      </c>
      <c r="AW132" s="42">
        <v>0.1155332624912262</v>
      </c>
      <c r="AX132" s="42">
        <v>0.55969125032424927</v>
      </c>
      <c r="AY132" s="42">
        <v>5.577666312456131</v>
      </c>
      <c r="AZ132" s="42">
        <v>7.7984562516212463</v>
      </c>
    </row>
    <row r="133" spans="1:52" x14ac:dyDescent="0.2">
      <c r="A133" s="5">
        <v>901</v>
      </c>
      <c r="B133" s="5" t="s">
        <v>141</v>
      </c>
      <c r="C133" s="12">
        <v>1</v>
      </c>
      <c r="D133" s="5" t="s">
        <v>438</v>
      </c>
      <c r="E133" s="1">
        <v>7.5</v>
      </c>
      <c r="F133" s="2" t="s">
        <v>439</v>
      </c>
      <c r="G133" s="1">
        <v>19</v>
      </c>
      <c r="H133" s="3" t="s">
        <v>390</v>
      </c>
      <c r="I133" s="5">
        <v>1</v>
      </c>
      <c r="J133">
        <v>0.84146416187286377</v>
      </c>
      <c r="K133">
        <v>0.54031294584274292</v>
      </c>
      <c r="L133">
        <v>9.2073208093643188</v>
      </c>
      <c r="M133">
        <v>7.7015647292137146</v>
      </c>
      <c r="N133" s="4" t="s">
        <v>446</v>
      </c>
      <c r="O133" s="12">
        <v>0</v>
      </c>
      <c r="P133" s="36">
        <v>42</v>
      </c>
      <c r="Q133" s="4" t="s">
        <v>447</v>
      </c>
      <c r="R133" s="5" t="s">
        <v>147</v>
      </c>
      <c r="S133" s="5" t="s">
        <v>149</v>
      </c>
      <c r="T133" s="4" t="s">
        <v>179</v>
      </c>
      <c r="U133" s="40">
        <v>1</v>
      </c>
      <c r="V133" s="28">
        <v>0</v>
      </c>
      <c r="W133" s="1">
        <v>1</v>
      </c>
      <c r="X133" s="1">
        <v>0</v>
      </c>
      <c r="Y133" s="45">
        <v>22137</v>
      </c>
      <c r="Z133" s="50">
        <v>14.12</v>
      </c>
      <c r="AA133" s="30">
        <v>5</v>
      </c>
      <c r="AB133" s="33">
        <v>22137</v>
      </c>
      <c r="AC133" s="32">
        <v>14.12</v>
      </c>
      <c r="AD133" s="41">
        <v>39056</v>
      </c>
      <c r="AE133" s="44">
        <f>AB133/AD133*100</f>
        <v>56.680151577222446</v>
      </c>
      <c r="AF133" s="41">
        <v>36.619999999999997</v>
      </c>
      <c r="AG133" s="41">
        <v>16.600000000000001</v>
      </c>
      <c r="AH133" s="41">
        <v>53.22</v>
      </c>
      <c r="AI133" s="41">
        <f>(9233/67725)*100</f>
        <v>13.633074935400517</v>
      </c>
      <c r="AJ133" s="24">
        <v>1</v>
      </c>
      <c r="AK133" s="23">
        <v>1</v>
      </c>
      <c r="AL133" s="22">
        <v>0</v>
      </c>
      <c r="AM133" s="5">
        <v>1082</v>
      </c>
      <c r="AN133" s="5">
        <v>433</v>
      </c>
      <c r="AO133" s="12">
        <v>50</v>
      </c>
      <c r="AP133" s="19">
        <v>60169000</v>
      </c>
      <c r="AQ133" s="19">
        <v>220829699</v>
      </c>
      <c r="AR133" s="12">
        <v>0</v>
      </c>
      <c r="AS133" s="13">
        <v>0.89491474628448486</v>
      </c>
      <c r="AT133" s="13">
        <v>0.44623729586601257</v>
      </c>
      <c r="AU133" s="13">
        <v>9.4745737314224243</v>
      </c>
      <c r="AV133" s="13">
        <v>7.2311864793300629</v>
      </c>
      <c r="AW133" s="42">
        <v>0.83632135391235352</v>
      </c>
      <c r="AX133" s="42">
        <v>-0.54823964834213257</v>
      </c>
      <c r="AY133" s="42">
        <v>9.1816067695617676</v>
      </c>
      <c r="AZ133" s="42">
        <v>2.2588017582893372</v>
      </c>
    </row>
    <row r="134" spans="1:52" x14ac:dyDescent="0.2">
      <c r="A134" s="5">
        <v>473</v>
      </c>
      <c r="B134" s="5" t="s">
        <v>141</v>
      </c>
      <c r="C134" s="12">
        <v>1</v>
      </c>
      <c r="D134" s="5" t="s">
        <v>273</v>
      </c>
      <c r="E134" s="1">
        <v>5.5</v>
      </c>
      <c r="F134" s="2" t="s">
        <v>311</v>
      </c>
      <c r="G134" s="1">
        <v>10</v>
      </c>
      <c r="H134" s="3" t="s">
        <v>313</v>
      </c>
      <c r="I134" s="5">
        <v>1</v>
      </c>
      <c r="J134">
        <v>0.89612871408462524</v>
      </c>
      <c r="K134">
        <v>0.44379431009292603</v>
      </c>
      <c r="L134">
        <v>9.4806435704231262</v>
      </c>
      <c r="M134">
        <v>7.2189715504646301</v>
      </c>
      <c r="N134" s="4" t="s">
        <v>314</v>
      </c>
      <c r="O134" s="12">
        <v>1</v>
      </c>
      <c r="P134" s="36">
        <v>48</v>
      </c>
      <c r="Q134" s="4" t="s">
        <v>315</v>
      </c>
      <c r="R134" s="5" t="s">
        <v>147</v>
      </c>
      <c r="S134" s="5" t="s">
        <v>149</v>
      </c>
      <c r="T134" s="4" t="s">
        <v>238</v>
      </c>
      <c r="U134" s="40">
        <v>0</v>
      </c>
      <c r="V134" s="28">
        <v>0</v>
      </c>
      <c r="W134" s="1">
        <v>0</v>
      </c>
      <c r="X134" s="1">
        <v>0</v>
      </c>
      <c r="Y134" s="45">
        <v>39753</v>
      </c>
      <c r="Z134" s="50">
        <v>9.5299999999999994</v>
      </c>
      <c r="AA134" s="30">
        <v>7</v>
      </c>
      <c r="AB134" s="33">
        <v>39753</v>
      </c>
      <c r="AC134" s="32">
        <v>9.35</v>
      </c>
      <c r="AD134" s="41">
        <v>91960</v>
      </c>
      <c r="AE134" s="44">
        <f>AB134/AD134*100</f>
        <v>43.228577642453239</v>
      </c>
      <c r="AF134" s="41">
        <v>24.65</v>
      </c>
      <c r="AG134" s="41">
        <v>36.64</v>
      </c>
      <c r="AH134" s="41">
        <v>61.29</v>
      </c>
      <c r="AI134" s="41">
        <f>(69689/294457)*100</f>
        <v>23.666953069548356</v>
      </c>
      <c r="AJ134" s="24">
        <v>1</v>
      </c>
      <c r="AK134" s="23">
        <v>1</v>
      </c>
      <c r="AL134" s="22">
        <v>0</v>
      </c>
      <c r="AM134" s="5">
        <v>2345</v>
      </c>
      <c r="AN134" s="5">
        <v>938</v>
      </c>
      <c r="AO134" s="12">
        <v>53</v>
      </c>
      <c r="AP134" s="19">
        <v>56498577</v>
      </c>
      <c r="AQ134" s="19">
        <v>443603850</v>
      </c>
      <c r="AR134" s="12">
        <v>0</v>
      </c>
      <c r="AS134" s="13">
        <v>0.90650594234466553</v>
      </c>
      <c r="AT134" s="13">
        <v>0.42219299077987671</v>
      </c>
      <c r="AU134" s="13">
        <v>9.5325297117233276</v>
      </c>
      <c r="AV134" s="13">
        <v>7.1109649538993844</v>
      </c>
      <c r="AW134" s="42">
        <v>0.91861093044281006</v>
      </c>
      <c r="AX134" s="42">
        <v>-0.39516308903694147</v>
      </c>
      <c r="AY134" s="42">
        <v>9.5930546522140503</v>
      </c>
      <c r="AZ134" s="42">
        <v>3.0241845548152919</v>
      </c>
    </row>
    <row r="135" spans="1:52" x14ac:dyDescent="0.2">
      <c r="A135" s="5">
        <v>946</v>
      </c>
      <c r="B135" s="5" t="s">
        <v>141</v>
      </c>
      <c r="C135" s="12">
        <v>1</v>
      </c>
      <c r="D135" s="5" t="s">
        <v>454</v>
      </c>
      <c r="E135" s="1">
        <v>8</v>
      </c>
      <c r="F135" s="2" t="s">
        <v>455</v>
      </c>
      <c r="G135" s="1">
        <v>20</v>
      </c>
      <c r="H135" s="3" t="s">
        <v>275</v>
      </c>
      <c r="I135" s="5">
        <v>1</v>
      </c>
      <c r="J135">
        <v>0.91200399398803711</v>
      </c>
      <c r="K135">
        <v>0.41018137335777283</v>
      </c>
      <c r="L135">
        <v>9.5600199699401855</v>
      </c>
      <c r="M135">
        <v>7.0509068667888641</v>
      </c>
      <c r="N135" s="4" t="s">
        <v>459</v>
      </c>
      <c r="O135" s="12">
        <v>1</v>
      </c>
      <c r="P135" s="36">
        <v>42</v>
      </c>
      <c r="Q135" s="4" t="s">
        <v>204</v>
      </c>
      <c r="R135" s="5" t="s">
        <v>147</v>
      </c>
      <c r="S135" s="5" t="s">
        <v>149</v>
      </c>
      <c r="T135" s="4" t="s">
        <v>277</v>
      </c>
      <c r="U135" s="40">
        <v>0</v>
      </c>
      <c r="V135" s="28">
        <v>0</v>
      </c>
      <c r="W135" s="1">
        <v>0</v>
      </c>
      <c r="X135" s="1">
        <v>0</v>
      </c>
      <c r="Y135" s="45">
        <v>16957</v>
      </c>
      <c r="Z135" s="50">
        <v>5.56</v>
      </c>
      <c r="AA135" s="30">
        <v>7</v>
      </c>
      <c r="AB135" s="31">
        <v>16957</v>
      </c>
      <c r="AC135" s="32">
        <v>5.56</v>
      </c>
      <c r="AD135" s="41">
        <v>57773</v>
      </c>
      <c r="AE135" s="44">
        <f>AB135/AD135*100</f>
        <v>29.351080954771259</v>
      </c>
      <c r="AF135" s="41">
        <v>29.1</v>
      </c>
      <c r="AG135" s="41">
        <v>21.93</v>
      </c>
      <c r="AH135" s="41">
        <v>51.03</v>
      </c>
      <c r="AI135" s="41">
        <f>(28315/156537)*100</f>
        <v>18.088375272299839</v>
      </c>
      <c r="AJ135" s="24">
        <v>1</v>
      </c>
      <c r="AK135" s="22">
        <v>1</v>
      </c>
      <c r="AL135" s="22">
        <v>0</v>
      </c>
      <c r="AM135" s="5">
        <v>1888</v>
      </c>
      <c r="AN135" s="5">
        <v>755</v>
      </c>
      <c r="AO135" s="12">
        <v>53</v>
      </c>
      <c r="AP135" s="19">
        <v>68164413</v>
      </c>
      <c r="AQ135" s="19">
        <v>358593039</v>
      </c>
      <c r="AR135" s="12">
        <v>0</v>
      </c>
      <c r="AS135" s="13">
        <v>0.8883507251739502</v>
      </c>
      <c r="AT135" s="13">
        <v>0.45916545391082758</v>
      </c>
      <c r="AU135" s="13">
        <v>9.441753625869751</v>
      </c>
      <c r="AV135" s="13">
        <v>7.2958272695541382</v>
      </c>
      <c r="AW135" s="42">
        <v>0.93065100908279419</v>
      </c>
      <c r="AX135" s="42">
        <v>-0.36590799689292908</v>
      </c>
      <c r="AY135" s="42">
        <v>9.6532550454139709</v>
      </c>
      <c r="AZ135" s="42">
        <v>3.1704600155353551</v>
      </c>
    </row>
    <row r="136" spans="1:52" x14ac:dyDescent="0.2">
      <c r="A136" s="5">
        <v>1087</v>
      </c>
      <c r="B136" s="5" t="s">
        <v>141</v>
      </c>
      <c r="C136" s="12">
        <v>1</v>
      </c>
      <c r="D136" s="5" t="s">
        <v>482</v>
      </c>
      <c r="E136" s="1">
        <v>9</v>
      </c>
      <c r="F136" s="2" t="s">
        <v>491</v>
      </c>
      <c r="G136" s="1">
        <v>23</v>
      </c>
      <c r="H136" s="3" t="s">
        <v>500</v>
      </c>
      <c r="I136" s="5">
        <v>1</v>
      </c>
      <c r="J136">
        <v>-0.83290809392929077</v>
      </c>
      <c r="K136">
        <v>-5.5552471894770861E-4</v>
      </c>
      <c r="L136">
        <v>0.83545953035354614</v>
      </c>
      <c r="M136">
        <v>4.9972223764052606</v>
      </c>
      <c r="N136" s="4" t="s">
        <v>501</v>
      </c>
      <c r="O136" s="12">
        <v>1</v>
      </c>
      <c r="P136" s="36">
        <v>38</v>
      </c>
      <c r="Q136" s="4" t="s">
        <v>204</v>
      </c>
      <c r="R136" s="5" t="s">
        <v>159</v>
      </c>
      <c r="S136" s="5" t="s">
        <v>795</v>
      </c>
      <c r="T136" s="4" t="s">
        <v>502</v>
      </c>
      <c r="U136" s="40">
        <v>0</v>
      </c>
      <c r="V136" s="28">
        <v>0</v>
      </c>
      <c r="W136" s="1">
        <v>0</v>
      </c>
      <c r="X136" s="1">
        <v>0</v>
      </c>
      <c r="Y136" s="45">
        <v>8613</v>
      </c>
      <c r="Z136" s="50">
        <v>5.31</v>
      </c>
      <c r="AA136" s="30">
        <v>6</v>
      </c>
      <c r="AB136" s="31">
        <v>8613</v>
      </c>
      <c r="AC136" s="32">
        <v>5.31</v>
      </c>
      <c r="AD136" s="41">
        <v>17383</v>
      </c>
      <c r="AE136" s="44">
        <f>AB136/AD136*100</f>
        <v>49.548409365472011</v>
      </c>
      <c r="AF136" s="41">
        <v>39.28</v>
      </c>
      <c r="AG136" s="41">
        <v>18.04</v>
      </c>
      <c r="AH136" s="41">
        <v>57.32</v>
      </c>
      <c r="AI136" s="41">
        <f>(14879/97198)*100</f>
        <v>15.307928146669687</v>
      </c>
      <c r="AJ136" s="24">
        <v>1</v>
      </c>
      <c r="AK136" s="22">
        <v>1</v>
      </c>
      <c r="AL136" s="22">
        <v>0</v>
      </c>
      <c r="AM136" s="5">
        <v>1262</v>
      </c>
      <c r="AN136" s="5">
        <v>505</v>
      </c>
      <c r="AO136" s="12">
        <v>56</v>
      </c>
      <c r="AP136" s="19">
        <v>7192000</v>
      </c>
      <c r="AQ136" s="19">
        <v>272684360</v>
      </c>
      <c r="AR136" s="12">
        <v>1</v>
      </c>
      <c r="AS136" s="13">
        <v>-0.79377233982086182</v>
      </c>
      <c r="AT136" s="13">
        <v>7.0261545479297638E-2</v>
      </c>
      <c r="AU136" s="13">
        <v>1.0311383008956909</v>
      </c>
      <c r="AV136" s="13">
        <v>5.3513077273964882</v>
      </c>
      <c r="AW136" s="42">
        <v>-0.8293190598487854</v>
      </c>
      <c r="AX136" s="42">
        <v>-0.15003584325313571</v>
      </c>
      <c r="AY136" s="42">
        <v>0.853404700756073</v>
      </c>
      <c r="AZ136" s="42">
        <v>4.2498207837343216</v>
      </c>
    </row>
    <row r="137" spans="1:52" x14ac:dyDescent="0.2">
      <c r="A137" s="5">
        <v>427</v>
      </c>
      <c r="B137" s="5" t="s">
        <v>141</v>
      </c>
      <c r="C137" s="12">
        <v>1</v>
      </c>
      <c r="D137" s="5" t="s">
        <v>273</v>
      </c>
      <c r="E137" s="1">
        <v>5.5</v>
      </c>
      <c r="F137" s="2" t="s">
        <v>297</v>
      </c>
      <c r="G137" s="1">
        <v>9</v>
      </c>
      <c r="H137" s="3" t="s">
        <v>239</v>
      </c>
      <c r="I137" s="5">
        <v>1</v>
      </c>
      <c r="J137">
        <v>-0.3459225594997406</v>
      </c>
      <c r="K137">
        <v>-0.88898193836212158</v>
      </c>
      <c r="L137">
        <v>3.270387202501297</v>
      </c>
      <c r="M137">
        <v>0.55509030818939209</v>
      </c>
      <c r="N137" s="4" t="s">
        <v>306</v>
      </c>
      <c r="O137" s="12">
        <v>0</v>
      </c>
      <c r="P137" s="36">
        <v>32</v>
      </c>
      <c r="Q137" s="4" t="s">
        <v>174</v>
      </c>
      <c r="R137" s="5" t="s">
        <v>153</v>
      </c>
      <c r="S137" s="5" t="s">
        <v>155</v>
      </c>
      <c r="T137" s="4" t="s">
        <v>201</v>
      </c>
      <c r="U137" s="40">
        <v>1</v>
      </c>
      <c r="V137" s="28">
        <v>0</v>
      </c>
      <c r="W137" s="1">
        <v>0</v>
      </c>
      <c r="X137" s="1">
        <v>0</v>
      </c>
      <c r="Y137" s="45">
        <v>9592</v>
      </c>
      <c r="Z137" s="50">
        <v>3.03</v>
      </c>
      <c r="AA137" s="30">
        <v>6</v>
      </c>
      <c r="AB137" s="33">
        <v>9592</v>
      </c>
      <c r="AC137" s="32">
        <v>3.03</v>
      </c>
      <c r="AD137" s="41">
        <v>33803</v>
      </c>
      <c r="AE137" s="44">
        <f>AB137/AD137*100</f>
        <v>28.376179629027011</v>
      </c>
      <c r="AF137" s="41">
        <v>20.74</v>
      </c>
      <c r="AG137" s="41">
        <v>32.869999999999997</v>
      </c>
      <c r="AH137" s="41">
        <v>53.61</v>
      </c>
      <c r="AI137" s="41">
        <f>(66846/200541)*100</f>
        <v>33.332834682184689</v>
      </c>
      <c r="AJ137" s="24">
        <v>1</v>
      </c>
      <c r="AK137" s="23">
        <v>1</v>
      </c>
      <c r="AL137" s="22">
        <v>0</v>
      </c>
      <c r="AM137" s="5">
        <v>1889</v>
      </c>
      <c r="AN137" s="5">
        <v>756</v>
      </c>
      <c r="AO137" s="12">
        <v>56</v>
      </c>
      <c r="AP137" s="19">
        <v>18520000</v>
      </c>
      <c r="AQ137" s="19">
        <v>381772286</v>
      </c>
      <c r="AR137" s="12">
        <v>0</v>
      </c>
      <c r="AS137" s="13">
        <v>-0.28946578502655029</v>
      </c>
      <c r="AT137" s="13">
        <v>-0.95718842744827271</v>
      </c>
      <c r="AU137" s="13">
        <v>3.552671074867249</v>
      </c>
      <c r="AV137" s="13">
        <v>0.2140578627586365</v>
      </c>
      <c r="AW137" s="42">
        <v>-0.32438796758651728</v>
      </c>
      <c r="AX137" s="42">
        <v>-0.31236928701400762</v>
      </c>
      <c r="AY137" s="42">
        <v>3.3780601620674129</v>
      </c>
      <c r="AZ137" s="42">
        <v>3.4381535649299622</v>
      </c>
    </row>
    <row r="138" spans="1:52" x14ac:dyDescent="0.2">
      <c r="A138" s="5">
        <v>1132</v>
      </c>
      <c r="B138" s="5" t="s">
        <v>141</v>
      </c>
      <c r="C138" s="12">
        <v>1</v>
      </c>
      <c r="D138" s="5" t="s">
        <v>506</v>
      </c>
      <c r="E138" s="1">
        <v>9.5</v>
      </c>
      <c r="F138" s="2" t="s">
        <v>507</v>
      </c>
      <c r="G138" s="1">
        <v>24</v>
      </c>
      <c r="H138" s="3" t="s">
        <v>275</v>
      </c>
      <c r="I138" s="5">
        <v>1</v>
      </c>
      <c r="J138">
        <v>0.70507675409317017</v>
      </c>
      <c r="K138">
        <v>0.37207114696502691</v>
      </c>
      <c r="L138">
        <v>8.5253837704658508</v>
      </c>
      <c r="M138">
        <v>6.8603557348251343</v>
      </c>
      <c r="N138" s="4" t="s">
        <v>508</v>
      </c>
      <c r="O138" s="12">
        <v>0</v>
      </c>
      <c r="P138" s="36">
        <v>38</v>
      </c>
      <c r="Q138" s="4" t="s">
        <v>170</v>
      </c>
      <c r="R138" s="5" t="s">
        <v>147</v>
      </c>
      <c r="S138" s="5" t="s">
        <v>149</v>
      </c>
      <c r="T138" s="4" t="s">
        <v>179</v>
      </c>
      <c r="U138" s="40">
        <v>1</v>
      </c>
      <c r="V138" s="28">
        <v>0</v>
      </c>
      <c r="W138" s="1">
        <v>0</v>
      </c>
      <c r="X138" s="1">
        <v>0</v>
      </c>
      <c r="Y138" s="45">
        <v>6209</v>
      </c>
      <c r="Z138" s="50">
        <v>5.44</v>
      </c>
      <c r="AA138" s="30">
        <v>4</v>
      </c>
      <c r="AB138" s="31">
        <v>6209</v>
      </c>
      <c r="AC138" s="32">
        <v>5.44</v>
      </c>
      <c r="AD138" s="41">
        <v>24658</v>
      </c>
      <c r="AE138" s="44">
        <f>AB138/AD138*100</f>
        <v>25.180468813366858</v>
      </c>
      <c r="AF138" s="41">
        <v>33.15</v>
      </c>
      <c r="AG138" s="41">
        <v>23.17</v>
      </c>
      <c r="AH138" s="41">
        <v>56.32</v>
      </c>
      <c r="AI138" s="41">
        <f>(11317/57666)*100</f>
        <v>19.625082370894461</v>
      </c>
      <c r="AJ138" s="24">
        <v>1</v>
      </c>
      <c r="AK138" s="22">
        <v>1</v>
      </c>
      <c r="AL138" s="22">
        <v>0</v>
      </c>
      <c r="AM138" s="5">
        <v>777</v>
      </c>
      <c r="AN138" s="5">
        <v>311</v>
      </c>
      <c r="AO138" s="12">
        <v>59</v>
      </c>
      <c r="AP138" s="19">
        <v>47240000</v>
      </c>
      <c r="AQ138" s="19">
        <v>168609000</v>
      </c>
      <c r="AR138" s="12">
        <v>0</v>
      </c>
      <c r="AS138" s="13">
        <v>0.58215707540512085</v>
      </c>
      <c r="AT138" s="13">
        <v>0.35178065299987787</v>
      </c>
      <c r="AU138" s="13">
        <v>7.9107853770256042</v>
      </c>
      <c r="AV138" s="13">
        <v>6.7589032649993896</v>
      </c>
      <c r="AW138" s="42">
        <v>0.77586197853088379</v>
      </c>
      <c r="AX138" s="42">
        <v>7.4800156056880951E-2</v>
      </c>
      <c r="AY138" s="42">
        <v>8.8793098926544189</v>
      </c>
      <c r="AZ138" s="42">
        <v>5.3740007802844048</v>
      </c>
    </row>
    <row r="139" spans="1:52" x14ac:dyDescent="0.2">
      <c r="A139" s="5">
        <v>1034</v>
      </c>
      <c r="B139" s="5" t="s">
        <v>141</v>
      </c>
      <c r="C139" s="12">
        <v>1</v>
      </c>
      <c r="D139" s="5" t="s">
        <v>482</v>
      </c>
      <c r="E139" s="1">
        <v>9</v>
      </c>
      <c r="F139" s="2" t="s">
        <v>483</v>
      </c>
      <c r="G139" s="1">
        <v>22</v>
      </c>
      <c r="H139" s="3" t="s">
        <v>486</v>
      </c>
      <c r="I139" s="5">
        <v>1</v>
      </c>
      <c r="J139">
        <v>0.70474028587341309</v>
      </c>
      <c r="K139">
        <v>0.56665098667144775</v>
      </c>
      <c r="L139">
        <v>8.5237014293670654</v>
      </c>
      <c r="M139">
        <v>7.8332549333572388</v>
      </c>
      <c r="N139" s="4" t="s">
        <v>487</v>
      </c>
      <c r="O139" s="12">
        <v>0</v>
      </c>
      <c r="P139" s="36">
        <v>25</v>
      </c>
      <c r="Q139" s="4" t="s">
        <v>207</v>
      </c>
      <c r="R139" s="5" t="s">
        <v>147</v>
      </c>
      <c r="S139" s="5" t="s">
        <v>149</v>
      </c>
      <c r="T139" s="4" t="s">
        <v>179</v>
      </c>
      <c r="U139" s="40">
        <v>1</v>
      </c>
      <c r="V139" s="28">
        <v>0</v>
      </c>
      <c r="W139" s="1">
        <v>0</v>
      </c>
      <c r="X139" s="1">
        <v>0</v>
      </c>
      <c r="Y139" s="45">
        <v>7925</v>
      </c>
      <c r="Z139" s="50">
        <v>9.9600000000000009</v>
      </c>
      <c r="AA139" s="30">
        <v>3</v>
      </c>
      <c r="AB139" s="31">
        <v>7925</v>
      </c>
      <c r="AC139" s="32">
        <v>9.9600000000000009</v>
      </c>
      <c r="AD139" s="41">
        <v>23925</v>
      </c>
      <c r="AE139" s="44">
        <f>AB139/AD139*100</f>
        <v>33.124346917450367</v>
      </c>
      <c r="AF139" s="41">
        <v>48.59</v>
      </c>
      <c r="AG139" s="41">
        <v>13.33</v>
      </c>
      <c r="AH139" s="41">
        <v>61.92</v>
      </c>
      <c r="AI139" s="41">
        <f>(4384/35845)*100</f>
        <v>12.230436602036546</v>
      </c>
      <c r="AJ139" s="24">
        <v>1</v>
      </c>
      <c r="AK139" s="22">
        <v>1</v>
      </c>
      <c r="AL139" s="22">
        <v>0</v>
      </c>
      <c r="AM139" s="5">
        <v>606</v>
      </c>
      <c r="AN139" s="5">
        <v>300</v>
      </c>
      <c r="AO139" s="12">
        <v>62</v>
      </c>
      <c r="AP139" s="19">
        <v>45198015</v>
      </c>
      <c r="AQ139" s="19">
        <v>141887798</v>
      </c>
      <c r="AR139" s="12">
        <v>0</v>
      </c>
      <c r="AS139" s="13">
        <v>0.66153556108474731</v>
      </c>
      <c r="AT139" s="13">
        <v>0.45495322346687322</v>
      </c>
      <c r="AU139" s="13">
        <v>8.3076778054237366</v>
      </c>
      <c r="AV139" s="13">
        <v>7.2747661173343658</v>
      </c>
      <c r="AW139" s="42">
        <v>0.72479474544525146</v>
      </c>
      <c r="AX139" s="42">
        <v>-0.21872268617153171</v>
      </c>
      <c r="AY139" s="42">
        <v>8.6239737272262573</v>
      </c>
      <c r="AZ139" s="42">
        <v>3.9063865691423421</v>
      </c>
    </row>
    <row r="140" spans="1:52" x14ac:dyDescent="0.2">
      <c r="A140" s="5">
        <v>638</v>
      </c>
      <c r="B140" s="5" t="s">
        <v>141</v>
      </c>
      <c r="C140" s="12">
        <v>1</v>
      </c>
      <c r="D140" s="5" t="s">
        <v>273</v>
      </c>
      <c r="E140" s="1">
        <v>5.5</v>
      </c>
      <c r="F140" s="2" t="s">
        <v>340</v>
      </c>
      <c r="G140" s="1">
        <v>12</v>
      </c>
      <c r="H140" s="3" t="s">
        <v>353</v>
      </c>
      <c r="I140" s="5">
        <v>1</v>
      </c>
      <c r="J140">
        <v>-0.6125836968421936</v>
      </c>
      <c r="K140">
        <v>-9.5936417579650879E-2</v>
      </c>
      <c r="L140">
        <v>1.937081515789032</v>
      </c>
      <c r="M140">
        <v>4.5203179121017456</v>
      </c>
      <c r="N140" s="4" t="s">
        <v>354</v>
      </c>
      <c r="O140" s="12">
        <v>0</v>
      </c>
      <c r="P140" s="36">
        <v>62</v>
      </c>
      <c r="Q140" s="4" t="s">
        <v>343</v>
      </c>
      <c r="R140" s="5" t="s">
        <v>355</v>
      </c>
      <c r="S140" s="5" t="s">
        <v>793</v>
      </c>
      <c r="T140" s="4" t="s">
        <v>167</v>
      </c>
      <c r="U140" s="40">
        <v>0</v>
      </c>
      <c r="V140" s="28">
        <v>0</v>
      </c>
      <c r="W140" s="1">
        <v>1</v>
      </c>
      <c r="X140" s="1">
        <v>1</v>
      </c>
      <c r="Y140" s="45">
        <v>47081</v>
      </c>
      <c r="Z140" s="50">
        <v>12.65</v>
      </c>
      <c r="AA140" s="30">
        <v>6</v>
      </c>
      <c r="AB140" s="33">
        <v>47081</v>
      </c>
      <c r="AC140" s="32">
        <v>12.65</v>
      </c>
      <c r="AD140" s="41">
        <v>73819</v>
      </c>
      <c r="AE140" s="44">
        <f>AB140/AD140*100</f>
        <v>63.778972893157594</v>
      </c>
      <c r="AF140" s="41">
        <v>19.2</v>
      </c>
      <c r="AG140" s="41">
        <v>35.17</v>
      </c>
      <c r="AH140" s="41">
        <v>54.370000000000005</v>
      </c>
      <c r="AI140" s="41">
        <f>(63331/218467)*100</f>
        <v>28.988817533082802</v>
      </c>
      <c r="AJ140" s="24">
        <v>1</v>
      </c>
      <c r="AK140" s="23">
        <v>1</v>
      </c>
      <c r="AL140" s="22">
        <v>0</v>
      </c>
      <c r="AM140" s="5">
        <v>1938</v>
      </c>
      <c r="AN140" s="5">
        <v>775</v>
      </c>
      <c r="AO140" s="12">
        <v>63</v>
      </c>
      <c r="AP140" s="19">
        <v>11129533</v>
      </c>
      <c r="AQ140" s="19">
        <v>398324523</v>
      </c>
      <c r="AR140" s="12">
        <v>0</v>
      </c>
      <c r="AS140" s="13">
        <v>-0.47237756848335272</v>
      </c>
      <c r="AT140" s="13">
        <v>-0.21107426285743711</v>
      </c>
      <c r="AU140" s="13">
        <v>2.6381121575832371</v>
      </c>
      <c r="AV140" s="13">
        <v>3.9446286857128139</v>
      </c>
      <c r="AW140" s="42">
        <v>-0.65751528739929199</v>
      </c>
      <c r="AX140" s="42">
        <v>0.46179604530334473</v>
      </c>
      <c r="AY140" s="42">
        <v>1.71242356300354</v>
      </c>
      <c r="AZ140" s="42">
        <v>7.3089802265167236</v>
      </c>
    </row>
    <row r="141" spans="1:52" x14ac:dyDescent="0.2">
      <c r="A141" s="5">
        <v>527</v>
      </c>
      <c r="B141" s="5" t="s">
        <v>141</v>
      </c>
      <c r="C141" s="12">
        <v>1</v>
      </c>
      <c r="D141" s="5" t="s">
        <v>273</v>
      </c>
      <c r="E141" s="1">
        <v>5.5</v>
      </c>
      <c r="F141" s="2" t="s">
        <v>311</v>
      </c>
      <c r="G141" s="1">
        <v>10</v>
      </c>
      <c r="H141" s="3" t="s">
        <v>324</v>
      </c>
      <c r="I141" s="5">
        <v>1</v>
      </c>
      <c r="J141">
        <v>-0.35729196667671198</v>
      </c>
      <c r="K141">
        <v>-0.30875787138938898</v>
      </c>
      <c r="L141">
        <v>3.2135401666164398</v>
      </c>
      <c r="M141">
        <v>3.4562106430530548</v>
      </c>
      <c r="N141" s="4" t="s">
        <v>325</v>
      </c>
      <c r="O141" s="12">
        <v>1</v>
      </c>
      <c r="P141" s="36">
        <v>69</v>
      </c>
      <c r="Q141" s="4" t="s">
        <v>146</v>
      </c>
      <c r="R141" s="5" t="s">
        <v>326</v>
      </c>
      <c r="S141" s="5" t="s">
        <v>793</v>
      </c>
      <c r="T141" s="4" t="s">
        <v>167</v>
      </c>
      <c r="U141" s="40">
        <v>0</v>
      </c>
      <c r="V141" s="28">
        <v>0</v>
      </c>
      <c r="W141" s="1">
        <v>0</v>
      </c>
      <c r="X141" s="1">
        <v>0</v>
      </c>
      <c r="Y141" s="45">
        <v>31739</v>
      </c>
      <c r="Z141" s="50">
        <v>7.47</v>
      </c>
      <c r="AA141" s="30">
        <v>7</v>
      </c>
      <c r="AB141" s="33">
        <v>31739</v>
      </c>
      <c r="AC141" s="32">
        <v>7.47</v>
      </c>
      <c r="AD141" s="41">
        <v>50015</v>
      </c>
      <c r="AE141" s="44">
        <f>AB141/AD141*100</f>
        <v>63.458962311306607</v>
      </c>
      <c r="AF141" s="41">
        <v>24.65</v>
      </c>
      <c r="AG141" s="41">
        <v>36.64</v>
      </c>
      <c r="AH141" s="41">
        <v>61.29</v>
      </c>
      <c r="AI141" s="41">
        <f>(69689/294457)*100</f>
        <v>23.666953069548356</v>
      </c>
      <c r="AJ141" s="24">
        <v>1</v>
      </c>
      <c r="AK141" s="23">
        <v>1</v>
      </c>
      <c r="AL141" s="22">
        <v>0</v>
      </c>
      <c r="AM141" s="5">
        <v>2345</v>
      </c>
      <c r="AN141" s="5">
        <v>938</v>
      </c>
      <c r="AO141" s="12">
        <v>66</v>
      </c>
      <c r="AP141" s="19">
        <v>38482121</v>
      </c>
      <c r="AQ141" s="19">
        <v>443603850</v>
      </c>
      <c r="AR141" s="12">
        <v>0</v>
      </c>
      <c r="AS141" s="13">
        <v>-0.33970162272453308</v>
      </c>
      <c r="AT141" s="13">
        <v>-0.37440451979637152</v>
      </c>
      <c r="AU141" s="13">
        <v>3.301491886377335</v>
      </c>
      <c r="AV141" s="13">
        <v>3.1279774010181431</v>
      </c>
      <c r="AW141" s="42">
        <v>-0.33690258860588068</v>
      </c>
      <c r="AX141" s="42">
        <v>9.9922522902488708E-2</v>
      </c>
      <c r="AY141" s="42">
        <v>3.3154870569705959</v>
      </c>
      <c r="AZ141" s="42">
        <v>5.4996126145124444</v>
      </c>
    </row>
    <row r="142" spans="1:52" x14ac:dyDescent="0.2">
      <c r="A142" s="5">
        <v>570</v>
      </c>
      <c r="B142" s="5" t="s">
        <v>141</v>
      </c>
      <c r="C142" s="12">
        <v>1</v>
      </c>
      <c r="D142" s="5" t="s">
        <v>273</v>
      </c>
      <c r="E142" s="1">
        <v>5.5</v>
      </c>
      <c r="F142" s="2" t="s">
        <v>327</v>
      </c>
      <c r="G142" s="1">
        <v>11</v>
      </c>
      <c r="H142" s="3" t="s">
        <v>172</v>
      </c>
      <c r="I142" s="5">
        <v>1</v>
      </c>
      <c r="J142">
        <v>-0.51295775175094604</v>
      </c>
      <c r="K142">
        <v>-0.8584139347076416</v>
      </c>
      <c r="L142">
        <v>2.4352112412452702</v>
      </c>
      <c r="M142">
        <v>0.70793032646179199</v>
      </c>
      <c r="N142" s="4" t="s">
        <v>338</v>
      </c>
      <c r="O142" s="12">
        <v>1</v>
      </c>
      <c r="P142" s="36">
        <v>32</v>
      </c>
      <c r="Q142" s="4" t="s">
        <v>204</v>
      </c>
      <c r="R142" s="5" t="s">
        <v>159</v>
      </c>
      <c r="S142" s="5" t="s">
        <v>796</v>
      </c>
      <c r="T142" s="4" t="s">
        <v>339</v>
      </c>
      <c r="U142" s="40">
        <v>1</v>
      </c>
      <c r="V142" s="28">
        <v>0</v>
      </c>
      <c r="W142" s="1">
        <v>0</v>
      </c>
      <c r="X142" s="1">
        <v>0</v>
      </c>
      <c r="Y142" s="45">
        <v>21536</v>
      </c>
      <c r="Z142" s="50">
        <v>5.6</v>
      </c>
      <c r="AA142" s="30">
        <v>6</v>
      </c>
      <c r="AB142" s="33">
        <v>21536</v>
      </c>
      <c r="AC142" s="32">
        <v>5.6</v>
      </c>
      <c r="AD142" s="41">
        <v>49449</v>
      </c>
      <c r="AE142" s="44">
        <f>AB142/AD142*100</f>
        <v>43.551942405306477</v>
      </c>
      <c r="AF142" s="41">
        <v>39.79</v>
      </c>
      <c r="AG142" s="41">
        <v>17.739999999999998</v>
      </c>
      <c r="AH142" s="41">
        <v>57.53</v>
      </c>
      <c r="AI142" s="41">
        <f>(24604/296246)*100</f>
        <v>8.3052598178540809</v>
      </c>
      <c r="AJ142" s="24">
        <v>1</v>
      </c>
      <c r="AK142" s="23">
        <v>1</v>
      </c>
      <c r="AL142" s="22">
        <v>0</v>
      </c>
      <c r="AM142" s="5">
        <v>2036</v>
      </c>
      <c r="AN142" s="5">
        <v>815</v>
      </c>
      <c r="AO142" s="12">
        <v>74</v>
      </c>
      <c r="AP142" s="19">
        <v>14576747</v>
      </c>
      <c r="AQ142" s="19">
        <v>328387587</v>
      </c>
      <c r="AR142" s="12">
        <v>0</v>
      </c>
      <c r="AS142" s="13">
        <v>-0.50145941972732544</v>
      </c>
      <c r="AT142" s="13">
        <v>-0.75783002376556396</v>
      </c>
      <c r="AU142" s="13">
        <v>2.4927029013633728</v>
      </c>
      <c r="AV142" s="13">
        <v>1.21084988117218</v>
      </c>
      <c r="AW142" s="42">
        <v>-0.48433959484100342</v>
      </c>
      <c r="AX142" s="42">
        <v>-0.87488001585006714</v>
      </c>
      <c r="AY142" s="42">
        <v>2.5783020257949829</v>
      </c>
      <c r="AZ142" s="42">
        <v>0.62559992074966431</v>
      </c>
    </row>
    <row r="143" spans="1:52" x14ac:dyDescent="0.2">
      <c r="A143" s="5">
        <v>838</v>
      </c>
      <c r="B143" s="5" t="s">
        <v>141</v>
      </c>
      <c r="C143" s="12">
        <v>1</v>
      </c>
      <c r="D143" s="5" t="s">
        <v>409</v>
      </c>
      <c r="E143" s="1">
        <v>7</v>
      </c>
      <c r="F143" s="2" t="s">
        <v>410</v>
      </c>
      <c r="G143" s="1">
        <v>17</v>
      </c>
      <c r="H143" s="3" t="s">
        <v>418</v>
      </c>
      <c r="I143" s="5">
        <v>1</v>
      </c>
      <c r="J143">
        <v>-0.46011689305305481</v>
      </c>
      <c r="K143">
        <v>-0.88785827159881592</v>
      </c>
      <c r="L143">
        <v>2.699415534734726</v>
      </c>
      <c r="M143">
        <v>0.56070864200592041</v>
      </c>
      <c r="N143" s="4" t="s">
        <v>419</v>
      </c>
      <c r="O143" s="12">
        <v>0</v>
      </c>
      <c r="P143" s="36">
        <v>48</v>
      </c>
      <c r="Q143" s="4" t="s">
        <v>174</v>
      </c>
      <c r="R143" s="5" t="s">
        <v>153</v>
      </c>
      <c r="S143" s="5" t="s">
        <v>155</v>
      </c>
      <c r="T143" s="4" t="s">
        <v>420</v>
      </c>
      <c r="U143" s="40">
        <v>0</v>
      </c>
      <c r="V143" s="28">
        <v>0</v>
      </c>
      <c r="W143" s="1">
        <v>0</v>
      </c>
      <c r="X143" s="1">
        <v>0</v>
      </c>
      <c r="Y143" s="45">
        <v>9164</v>
      </c>
      <c r="Z143" s="50">
        <v>4.0199999999999996</v>
      </c>
      <c r="AA143" s="30">
        <v>7</v>
      </c>
      <c r="AB143" s="31">
        <v>9164</v>
      </c>
      <c r="AC143" s="32">
        <v>4.0199999999999996</v>
      </c>
      <c r="AD143" s="41">
        <v>31349</v>
      </c>
      <c r="AE143" s="44">
        <f>AB143/AD143*100</f>
        <v>29.232192414431079</v>
      </c>
      <c r="AF143" s="41">
        <v>28.63</v>
      </c>
      <c r="AG143" s="41">
        <v>20.6</v>
      </c>
      <c r="AH143" s="41">
        <v>49.230000000000004</v>
      </c>
      <c r="AI143" s="41">
        <f>(17687/100433)*100</f>
        <v>17.610745472105783</v>
      </c>
      <c r="AJ143" s="24">
        <v>1</v>
      </c>
      <c r="AK143" s="23">
        <v>1</v>
      </c>
      <c r="AL143" s="22">
        <v>0</v>
      </c>
      <c r="AM143" s="5">
        <v>1369</v>
      </c>
      <c r="AN143" s="5">
        <v>548</v>
      </c>
      <c r="AO143" s="12">
        <v>76</v>
      </c>
      <c r="AP143" s="19">
        <v>13255222</v>
      </c>
      <c r="AQ143" s="19">
        <v>265633177</v>
      </c>
      <c r="AR143" s="12">
        <v>0</v>
      </c>
      <c r="AS143" s="13">
        <v>-0.41285982728004461</v>
      </c>
      <c r="AT143" s="13">
        <v>-0.80962032079696655</v>
      </c>
      <c r="AU143" s="13">
        <v>2.9357008635997772</v>
      </c>
      <c r="AV143" s="13">
        <v>0.95189839601516724</v>
      </c>
      <c r="AW143" s="42">
        <v>-0.44154441356658941</v>
      </c>
      <c r="AX143" s="42">
        <v>-0.89723938703536987</v>
      </c>
      <c r="AY143" s="42">
        <v>2.7922779321670528</v>
      </c>
      <c r="AZ143" s="42">
        <v>0.51380306482315063</v>
      </c>
    </row>
    <row r="144" spans="1:52" x14ac:dyDescent="0.2">
      <c r="A144" s="5">
        <v>566</v>
      </c>
      <c r="B144" s="5" t="s">
        <v>141</v>
      </c>
      <c r="C144" s="12">
        <v>1</v>
      </c>
      <c r="D144" s="5" t="s">
        <v>273</v>
      </c>
      <c r="E144" s="1">
        <v>5.5</v>
      </c>
      <c r="F144" s="2" t="s">
        <v>327</v>
      </c>
      <c r="G144" s="1">
        <v>11</v>
      </c>
      <c r="H144" s="3" t="s">
        <v>336</v>
      </c>
      <c r="I144" s="5">
        <v>1</v>
      </c>
      <c r="J144">
        <v>-0.31632021069526672</v>
      </c>
      <c r="K144">
        <v>-0.62267190217971802</v>
      </c>
      <c r="L144">
        <v>3.4183989465236659</v>
      </c>
      <c r="M144">
        <v>1.8866404891014099</v>
      </c>
      <c r="N144" s="4" t="s">
        <v>337</v>
      </c>
      <c r="O144" s="12">
        <v>0</v>
      </c>
      <c r="P144" s="36">
        <v>51</v>
      </c>
      <c r="Q144" s="4" t="s">
        <v>146</v>
      </c>
      <c r="R144" s="5" t="s">
        <v>153</v>
      </c>
      <c r="S144" s="5" t="s">
        <v>155</v>
      </c>
      <c r="T144" s="4" t="s">
        <v>154</v>
      </c>
      <c r="U144" s="40">
        <v>0</v>
      </c>
      <c r="V144" s="28">
        <v>0</v>
      </c>
      <c r="W144" s="1">
        <v>1</v>
      </c>
      <c r="X144" s="1">
        <v>0</v>
      </c>
      <c r="Y144" s="45">
        <v>11882</v>
      </c>
      <c r="Z144" s="50">
        <v>3.09</v>
      </c>
      <c r="AA144" s="30">
        <v>6</v>
      </c>
      <c r="AB144" s="33">
        <v>11882</v>
      </c>
      <c r="AC144" s="32">
        <v>3.09</v>
      </c>
      <c r="AD144" s="41">
        <v>50792</v>
      </c>
      <c r="AE144" s="44">
        <f>AB144/AD144*100</f>
        <v>23.393447787053077</v>
      </c>
      <c r="AF144" s="41">
        <v>39.79</v>
      </c>
      <c r="AG144" s="41">
        <v>17.739999999999998</v>
      </c>
      <c r="AH144" s="41">
        <v>57.53</v>
      </c>
      <c r="AI144" s="41">
        <f>(24604/296246)*100</f>
        <v>8.3052598178540809</v>
      </c>
      <c r="AJ144" s="24">
        <v>1</v>
      </c>
      <c r="AK144" s="23">
        <v>1</v>
      </c>
      <c r="AL144" s="22">
        <v>0</v>
      </c>
      <c r="AM144" s="5">
        <v>2036</v>
      </c>
      <c r="AN144" s="5">
        <v>815</v>
      </c>
      <c r="AO144" s="12">
        <v>83</v>
      </c>
      <c r="AP144" s="19">
        <v>74186177</v>
      </c>
      <c r="AQ144" s="19">
        <v>328387587</v>
      </c>
      <c r="AR144" s="12">
        <v>0</v>
      </c>
      <c r="AS144" s="13">
        <v>-0.31024876236915588</v>
      </c>
      <c r="AT144" s="13">
        <v>-0.59075820446014404</v>
      </c>
      <c r="AU144" s="13">
        <v>3.448756188154221</v>
      </c>
      <c r="AV144" s="13">
        <v>2.0462089776992798</v>
      </c>
      <c r="AW144" s="42">
        <v>-0.29319915175437927</v>
      </c>
      <c r="AX144" s="42">
        <v>-0.14549671113491061</v>
      </c>
      <c r="AY144" s="42">
        <v>3.5340042412281041</v>
      </c>
      <c r="AZ144" s="42">
        <v>4.2725164443254471</v>
      </c>
    </row>
    <row r="145" spans="1:52" x14ac:dyDescent="0.2">
      <c r="A145" s="5">
        <v>550</v>
      </c>
      <c r="B145" s="5" t="s">
        <v>141</v>
      </c>
      <c r="C145" s="12">
        <v>1</v>
      </c>
      <c r="D145" s="5" t="s">
        <v>273</v>
      </c>
      <c r="E145" s="1">
        <v>5.5</v>
      </c>
      <c r="F145" s="2" t="s">
        <v>327</v>
      </c>
      <c r="G145" s="1">
        <v>11</v>
      </c>
      <c r="H145" s="3" t="s">
        <v>257</v>
      </c>
      <c r="I145" s="5">
        <v>1</v>
      </c>
      <c r="J145">
        <v>0.43835881352424622</v>
      </c>
      <c r="K145">
        <v>-0.1641448438167572</v>
      </c>
      <c r="L145">
        <v>7.1917940676212311</v>
      </c>
      <c r="M145">
        <v>4.179275780916214</v>
      </c>
      <c r="N145" s="4" t="s">
        <v>330</v>
      </c>
      <c r="O145" s="12">
        <v>0</v>
      </c>
      <c r="P145" s="36">
        <v>46</v>
      </c>
      <c r="Q145" s="4" t="s">
        <v>174</v>
      </c>
      <c r="R145" s="5" t="s">
        <v>147</v>
      </c>
      <c r="S145" s="5" t="s">
        <v>149</v>
      </c>
      <c r="T145" s="4" t="s">
        <v>331</v>
      </c>
      <c r="U145" s="40">
        <v>1</v>
      </c>
      <c r="V145" s="28">
        <v>0</v>
      </c>
      <c r="W145" s="1">
        <v>0</v>
      </c>
      <c r="X145" s="1">
        <v>0</v>
      </c>
      <c r="Y145" s="45">
        <v>29373</v>
      </c>
      <c r="Z145" s="50">
        <v>7.64</v>
      </c>
      <c r="AA145" s="30">
        <v>6</v>
      </c>
      <c r="AB145" s="33">
        <v>29373</v>
      </c>
      <c r="AC145" s="32">
        <v>7.64</v>
      </c>
      <c r="AD145" s="41">
        <v>168135</v>
      </c>
      <c r="AE145" s="44">
        <f>AB145/AD145*100</f>
        <v>17.469890266749932</v>
      </c>
      <c r="AF145" s="41">
        <v>39.79</v>
      </c>
      <c r="AG145" s="41">
        <v>17.739999999999998</v>
      </c>
      <c r="AH145" s="41">
        <v>57.53</v>
      </c>
      <c r="AI145" s="41">
        <f>(24604/296246)*100</f>
        <v>8.3052598178540809</v>
      </c>
      <c r="AJ145" s="24">
        <v>1</v>
      </c>
      <c r="AK145" s="23">
        <v>1</v>
      </c>
      <c r="AL145" s="22">
        <v>0</v>
      </c>
      <c r="AM145" s="5">
        <v>2036</v>
      </c>
      <c r="AN145" s="5">
        <v>815</v>
      </c>
      <c r="AO145" s="12">
        <v>85</v>
      </c>
      <c r="AP145" s="19">
        <v>124926660</v>
      </c>
      <c r="AQ145" s="19">
        <v>328387587</v>
      </c>
      <c r="AR145" s="12">
        <v>0</v>
      </c>
      <c r="AS145" s="13">
        <v>0.37127003073692322</v>
      </c>
      <c r="AT145" s="13">
        <v>3.7682443857192993E-2</v>
      </c>
      <c r="AU145" s="13">
        <v>6.8563501536846161</v>
      </c>
      <c r="AV145" s="13">
        <v>5.188412219285965</v>
      </c>
      <c r="AW145" s="42">
        <v>0.47499871253967291</v>
      </c>
      <c r="AX145" s="42">
        <v>0.72109764814376831</v>
      </c>
      <c r="AY145" s="42">
        <v>7.3749935626983643</v>
      </c>
      <c r="AZ145" s="42">
        <v>8.6054882407188416</v>
      </c>
    </row>
    <row r="146" spans="1:52" x14ac:dyDescent="0.2">
      <c r="A146" s="5">
        <v>489</v>
      </c>
      <c r="B146" s="5" t="s">
        <v>141</v>
      </c>
      <c r="C146" s="12">
        <v>1</v>
      </c>
      <c r="D146" s="5" t="s">
        <v>273</v>
      </c>
      <c r="E146" s="1">
        <v>5.5</v>
      </c>
      <c r="F146" s="2" t="s">
        <v>311</v>
      </c>
      <c r="G146" s="1">
        <v>10</v>
      </c>
      <c r="H146" s="3" t="s">
        <v>288</v>
      </c>
      <c r="I146" s="5">
        <v>1</v>
      </c>
      <c r="J146">
        <v>-0.58458936214447021</v>
      </c>
      <c r="K146">
        <v>-0.81132930517196655</v>
      </c>
      <c r="L146">
        <v>2.0770531892776489</v>
      </c>
      <c r="M146">
        <v>0.94335347414016724</v>
      </c>
      <c r="N146" s="4" t="s">
        <v>319</v>
      </c>
      <c r="O146" s="12">
        <v>1</v>
      </c>
      <c r="P146" s="36">
        <v>34</v>
      </c>
      <c r="Q146" s="4" t="s">
        <v>320</v>
      </c>
      <c r="R146" s="5" t="s">
        <v>159</v>
      </c>
      <c r="S146" s="5" t="s">
        <v>796</v>
      </c>
      <c r="T146" s="4" t="s">
        <v>265</v>
      </c>
      <c r="U146" s="40">
        <v>1</v>
      </c>
      <c r="V146" s="28">
        <v>0</v>
      </c>
      <c r="W146" s="1">
        <v>0</v>
      </c>
      <c r="X146" s="1">
        <v>0</v>
      </c>
      <c r="Y146" s="45">
        <v>3875</v>
      </c>
      <c r="Z146" s="50">
        <v>0.91</v>
      </c>
      <c r="AA146" s="30">
        <v>7</v>
      </c>
      <c r="AB146" s="33">
        <v>3875</v>
      </c>
      <c r="AC146" s="32">
        <v>0.91</v>
      </c>
      <c r="AD146" s="41">
        <v>97591</v>
      </c>
      <c r="AE146" s="44">
        <f>AB146/AD146*100</f>
        <v>3.9706530315295465</v>
      </c>
      <c r="AF146" s="41">
        <v>24.65</v>
      </c>
      <c r="AG146" s="41">
        <v>36.64</v>
      </c>
      <c r="AH146" s="41">
        <v>61.29</v>
      </c>
      <c r="AI146" s="41">
        <f>(69689/294457)*100</f>
        <v>23.666953069548356</v>
      </c>
      <c r="AJ146" s="24">
        <v>1</v>
      </c>
      <c r="AK146" s="23">
        <v>1</v>
      </c>
      <c r="AL146" s="22">
        <v>0</v>
      </c>
      <c r="AM146" s="5">
        <v>2345</v>
      </c>
      <c r="AN146" s="5">
        <v>938</v>
      </c>
      <c r="AO146" s="12">
        <v>86</v>
      </c>
      <c r="AP146" s="19">
        <v>6337099</v>
      </c>
      <c r="AQ146" s="19">
        <v>443603850</v>
      </c>
      <c r="AR146" s="12">
        <v>0</v>
      </c>
      <c r="AS146" s="13">
        <v>-0.49667102098464971</v>
      </c>
      <c r="AT146" s="13">
        <v>-0.80051273107528687</v>
      </c>
      <c r="AU146" s="13">
        <v>2.5166448950767522</v>
      </c>
      <c r="AV146" s="13">
        <v>0.99743634462356567</v>
      </c>
      <c r="AW146" s="42">
        <v>-0.52136218547821045</v>
      </c>
      <c r="AX146" s="42">
        <v>-0.74177032709121704</v>
      </c>
      <c r="AY146" s="42">
        <v>2.3931890726089482</v>
      </c>
      <c r="AZ146" s="42">
        <v>1.291148364543915</v>
      </c>
    </row>
    <row r="147" spans="1:52" x14ac:dyDescent="0.2">
      <c r="A147" s="5">
        <v>750</v>
      </c>
      <c r="B147" s="5" t="s">
        <v>141</v>
      </c>
      <c r="C147" s="12">
        <v>1</v>
      </c>
      <c r="D147" s="5" t="s">
        <v>385</v>
      </c>
      <c r="E147" s="1">
        <v>6</v>
      </c>
      <c r="F147" s="2" t="s">
        <v>386</v>
      </c>
      <c r="G147" s="1">
        <v>15</v>
      </c>
      <c r="H147" s="3" t="s">
        <v>390</v>
      </c>
      <c r="I147" s="5">
        <v>1</v>
      </c>
      <c r="J147">
        <v>0.82425904273986816</v>
      </c>
      <c r="K147">
        <v>0.42113545536994929</v>
      </c>
      <c r="L147">
        <v>9.1212952136993408</v>
      </c>
      <c r="M147">
        <v>7.1056772768497467</v>
      </c>
      <c r="N147" s="4" t="s">
        <v>391</v>
      </c>
      <c r="O147" s="12">
        <v>1</v>
      </c>
      <c r="P147" s="36">
        <v>42</v>
      </c>
      <c r="Q147" s="4" t="s">
        <v>204</v>
      </c>
      <c r="R147" s="5" t="s">
        <v>147</v>
      </c>
      <c r="S147" s="5" t="s">
        <v>149</v>
      </c>
      <c r="T147" s="4" t="s">
        <v>179</v>
      </c>
      <c r="U147" s="40">
        <v>1</v>
      </c>
      <c r="V147" s="28">
        <v>0</v>
      </c>
      <c r="W147" s="1">
        <v>0</v>
      </c>
      <c r="X147" s="1">
        <v>0</v>
      </c>
      <c r="Y147" s="45">
        <v>7402</v>
      </c>
      <c r="Z147" s="50">
        <v>4.09</v>
      </c>
      <c r="AA147" s="30">
        <v>5</v>
      </c>
      <c r="AB147" s="33">
        <v>7402</v>
      </c>
      <c r="AC147" s="32">
        <v>4.09</v>
      </c>
      <c r="AD147" s="41">
        <v>29607</v>
      </c>
      <c r="AE147" s="44">
        <f>AB147/AD147*100</f>
        <v>25.000844394906608</v>
      </c>
      <c r="AF147" s="41">
        <v>24.87</v>
      </c>
      <c r="AG147" s="41">
        <v>25.51</v>
      </c>
      <c r="AH147" s="41">
        <v>50.38</v>
      </c>
      <c r="AI147" s="41">
        <f>(17219/88810)*100</f>
        <v>19.388582366850578</v>
      </c>
      <c r="AJ147" s="24">
        <v>1</v>
      </c>
      <c r="AK147" s="23">
        <v>1</v>
      </c>
      <c r="AL147" s="22">
        <v>0</v>
      </c>
      <c r="AM147" s="5">
        <v>1019</v>
      </c>
      <c r="AN147" s="5">
        <v>408</v>
      </c>
      <c r="AO147" s="12">
        <v>91</v>
      </c>
      <c r="AP147" s="19">
        <v>65498369</v>
      </c>
      <c r="AQ147" s="19">
        <v>207308257</v>
      </c>
      <c r="AR147" s="12">
        <v>0</v>
      </c>
      <c r="AS147" s="13">
        <v>0.73190689086914062</v>
      </c>
      <c r="AT147" s="13">
        <v>0.55058777332305908</v>
      </c>
      <c r="AU147" s="13">
        <v>8.6595344543457031</v>
      </c>
      <c r="AV147" s="13">
        <v>7.7529388666152954</v>
      </c>
      <c r="AW147" s="42">
        <v>0.87591105699539185</v>
      </c>
      <c r="AX147" s="42">
        <v>-0.27353945374488831</v>
      </c>
      <c r="AY147" s="42">
        <v>9.3795552849769592</v>
      </c>
      <c r="AZ147" s="42">
        <v>3.632302731275558</v>
      </c>
    </row>
    <row r="148" spans="1:52" x14ac:dyDescent="0.2">
      <c r="A148" s="5">
        <v>552</v>
      </c>
      <c r="B148" s="5" t="s">
        <v>141</v>
      </c>
      <c r="C148" s="12">
        <v>1</v>
      </c>
      <c r="D148" s="5" t="s">
        <v>273</v>
      </c>
      <c r="E148" s="1">
        <v>5.5</v>
      </c>
      <c r="F148" s="2" t="s">
        <v>327</v>
      </c>
      <c r="G148" s="1">
        <v>11</v>
      </c>
      <c r="H148" s="3" t="s">
        <v>275</v>
      </c>
      <c r="I148" s="5">
        <v>1</v>
      </c>
      <c r="J148">
        <v>0.45740580558776861</v>
      </c>
      <c r="K148">
        <v>8.6569957435131073E-2</v>
      </c>
      <c r="L148">
        <v>7.2870290279388428</v>
      </c>
      <c r="M148">
        <v>5.4328497871756554</v>
      </c>
      <c r="N148" s="4" t="s">
        <v>332</v>
      </c>
      <c r="O148" s="12">
        <v>0</v>
      </c>
      <c r="P148" s="36">
        <v>56</v>
      </c>
      <c r="Q148" s="4" t="s">
        <v>333</v>
      </c>
      <c r="R148" s="5" t="s">
        <v>147</v>
      </c>
      <c r="S148" s="5" t="s">
        <v>149</v>
      </c>
      <c r="T148" s="4" t="s">
        <v>238</v>
      </c>
      <c r="U148" s="40">
        <v>0</v>
      </c>
      <c r="V148" s="28">
        <v>0</v>
      </c>
      <c r="W148" s="1">
        <v>0</v>
      </c>
      <c r="X148" s="1">
        <v>0</v>
      </c>
      <c r="Y148" s="45">
        <v>16728</v>
      </c>
      <c r="Z148" s="50">
        <v>4.3499999999999996</v>
      </c>
      <c r="AA148" s="30">
        <v>6</v>
      </c>
      <c r="AB148" s="33">
        <v>16728</v>
      </c>
      <c r="AC148" s="32">
        <v>4.3499999999999996</v>
      </c>
      <c r="AD148" s="41">
        <v>168135</v>
      </c>
      <c r="AE148" s="44">
        <f>AB148/AD148*100</f>
        <v>9.9491480060665527</v>
      </c>
      <c r="AF148" s="41">
        <v>39.79</v>
      </c>
      <c r="AG148" s="41">
        <v>17.739999999999998</v>
      </c>
      <c r="AH148" s="41">
        <v>57.53</v>
      </c>
      <c r="AI148" s="41">
        <f>(24604/296246)*100</f>
        <v>8.3052598178540809</v>
      </c>
      <c r="AJ148" s="24">
        <v>1</v>
      </c>
      <c r="AK148" s="23">
        <v>1</v>
      </c>
      <c r="AL148" s="22">
        <v>0</v>
      </c>
      <c r="AM148" s="5">
        <v>2036</v>
      </c>
      <c r="AN148" s="5">
        <v>815</v>
      </c>
      <c r="AO148" s="12">
        <v>92</v>
      </c>
      <c r="AP148" s="19">
        <v>133617985</v>
      </c>
      <c r="AQ148" s="19">
        <v>328387587</v>
      </c>
      <c r="AR148" s="12">
        <v>0</v>
      </c>
      <c r="AS148" s="13">
        <v>0.48350110650062561</v>
      </c>
      <c r="AT148" s="13">
        <v>0.1084672883152962</v>
      </c>
      <c r="AU148" s="13">
        <v>7.4175055325031281</v>
      </c>
      <c r="AV148" s="13">
        <v>5.5423364415764809</v>
      </c>
      <c r="AW148" s="42">
        <v>0.45645648241043091</v>
      </c>
      <c r="AX148" s="42">
        <v>0.38744795322418207</v>
      </c>
      <c r="AY148" s="42">
        <v>7.2822824120521554</v>
      </c>
      <c r="AZ148" s="42">
        <v>6.9372397661209106</v>
      </c>
    </row>
    <row r="149" spans="1:52" x14ac:dyDescent="0.2">
      <c r="A149" s="5">
        <v>555</v>
      </c>
      <c r="B149" s="5" t="s">
        <v>141</v>
      </c>
      <c r="C149" s="12">
        <v>1</v>
      </c>
      <c r="D149" s="5" t="s">
        <v>273</v>
      </c>
      <c r="E149" s="1">
        <v>5.5</v>
      </c>
      <c r="F149" s="2" t="s">
        <v>327</v>
      </c>
      <c r="G149" s="1">
        <v>11</v>
      </c>
      <c r="H149" s="3" t="s">
        <v>334</v>
      </c>
      <c r="I149" s="5">
        <v>1</v>
      </c>
      <c r="J149">
        <v>0.87252712249755859</v>
      </c>
      <c r="K149">
        <v>0.48856547474861151</v>
      </c>
      <c r="L149">
        <v>9.362635612487793</v>
      </c>
      <c r="M149">
        <v>7.4428273737430573</v>
      </c>
      <c r="N149" s="4" t="s">
        <v>335</v>
      </c>
      <c r="O149" s="12">
        <v>1</v>
      </c>
      <c r="P149" s="36">
        <v>35</v>
      </c>
      <c r="Q149" s="4" t="s">
        <v>204</v>
      </c>
      <c r="R149" s="5" t="s">
        <v>147</v>
      </c>
      <c r="S149" s="5" t="s">
        <v>149</v>
      </c>
      <c r="T149" s="4" t="s">
        <v>179</v>
      </c>
      <c r="U149" s="40">
        <v>1</v>
      </c>
      <c r="V149" s="28">
        <v>0</v>
      </c>
      <c r="W149" s="1">
        <v>0</v>
      </c>
      <c r="X149" s="1">
        <v>0</v>
      </c>
      <c r="Y149" s="45">
        <v>18806</v>
      </c>
      <c r="Z149" s="50">
        <v>4.8899999999999997</v>
      </c>
      <c r="AA149" s="30">
        <v>6</v>
      </c>
      <c r="AB149" s="33">
        <v>18806</v>
      </c>
      <c r="AC149" s="32">
        <v>4.8899999999999997</v>
      </c>
      <c r="AD149" s="41">
        <v>168135</v>
      </c>
      <c r="AE149" s="44">
        <f>AB149/AD149*100</f>
        <v>11.185059624706337</v>
      </c>
      <c r="AF149" s="41">
        <v>39.79</v>
      </c>
      <c r="AG149" s="41">
        <v>17.739999999999998</v>
      </c>
      <c r="AH149" s="41">
        <v>57.53</v>
      </c>
      <c r="AI149" s="41">
        <f>(24604/296246)*100</f>
        <v>8.3052598178540809</v>
      </c>
      <c r="AJ149" s="24">
        <v>1</v>
      </c>
      <c r="AK149" s="23">
        <v>1</v>
      </c>
      <c r="AL149" s="22">
        <v>0</v>
      </c>
      <c r="AM149" s="5">
        <v>2036</v>
      </c>
      <c r="AN149" s="5">
        <v>815</v>
      </c>
      <c r="AO149" s="12">
        <v>95</v>
      </c>
      <c r="AP149" s="19">
        <v>96361531</v>
      </c>
      <c r="AQ149" s="19">
        <v>328387587</v>
      </c>
      <c r="AR149" s="12">
        <v>0</v>
      </c>
      <c r="AS149" s="13">
        <v>0.79559355974197388</v>
      </c>
      <c r="AT149" s="13">
        <v>0.60583078861236572</v>
      </c>
      <c r="AU149" s="13">
        <v>8.9779677987098694</v>
      </c>
      <c r="AV149" s="13">
        <v>8.0291539430618286</v>
      </c>
      <c r="AW149" s="42">
        <v>0.92429512739181519</v>
      </c>
      <c r="AX149" s="42">
        <v>-0.38167846202850342</v>
      </c>
      <c r="AY149" s="42">
        <v>9.6214756369590759</v>
      </c>
      <c r="AZ149" s="42">
        <v>3.0916076898574829</v>
      </c>
    </row>
    <row r="150" spans="1:52" x14ac:dyDescent="0.2">
      <c r="A150" s="5">
        <v>288</v>
      </c>
      <c r="B150" s="5" t="s">
        <v>141</v>
      </c>
      <c r="C150" s="12">
        <v>1</v>
      </c>
      <c r="D150" s="5" t="s">
        <v>228</v>
      </c>
      <c r="E150" s="1">
        <v>5</v>
      </c>
      <c r="F150" s="2" t="s">
        <v>254</v>
      </c>
      <c r="G150" s="1">
        <v>7</v>
      </c>
      <c r="H150" s="3" t="s">
        <v>260</v>
      </c>
      <c r="I150" s="5">
        <v>1</v>
      </c>
      <c r="J150">
        <v>-0.1186030730605125</v>
      </c>
      <c r="K150">
        <v>-0.16969782114028931</v>
      </c>
      <c r="L150">
        <v>4.4069846346974373</v>
      </c>
      <c r="M150">
        <v>4.1515108942985526</v>
      </c>
      <c r="N150" s="4" t="s">
        <v>261</v>
      </c>
      <c r="O150" s="12">
        <v>0</v>
      </c>
      <c r="P150" s="36">
        <v>76</v>
      </c>
      <c r="Q150" s="4" t="s">
        <v>146</v>
      </c>
      <c r="R150" s="5" t="s">
        <v>153</v>
      </c>
      <c r="S150" s="5" t="s">
        <v>155</v>
      </c>
      <c r="T150" s="4" t="s">
        <v>154</v>
      </c>
      <c r="U150" s="40">
        <v>0</v>
      </c>
      <c r="V150" s="28">
        <v>0</v>
      </c>
      <c r="W150" s="1">
        <v>0</v>
      </c>
      <c r="X150" s="1">
        <v>1</v>
      </c>
      <c r="Y150" s="45">
        <v>17737</v>
      </c>
      <c r="Z150" s="50">
        <v>5.35</v>
      </c>
      <c r="AA150" s="30">
        <v>7</v>
      </c>
      <c r="AB150" s="33">
        <v>17737</v>
      </c>
      <c r="AC150" s="32">
        <v>5.35</v>
      </c>
      <c r="AD150" s="41">
        <v>45751</v>
      </c>
      <c r="AE150" s="44">
        <f>AB150/AD150*100</f>
        <v>38.768551507070889</v>
      </c>
      <c r="AF150" s="41">
        <v>27.8</v>
      </c>
      <c r="AG150" s="41">
        <v>29.94</v>
      </c>
      <c r="AH150" s="41">
        <v>57.74</v>
      </c>
      <c r="AI150" s="41">
        <f>(45784/184558)*100</f>
        <v>24.807377626545584</v>
      </c>
      <c r="AJ150" s="24">
        <v>1</v>
      </c>
      <c r="AK150" s="23">
        <v>1</v>
      </c>
      <c r="AL150" s="22">
        <v>0</v>
      </c>
      <c r="AM150" s="5">
        <v>1801</v>
      </c>
      <c r="AN150" s="5">
        <v>720</v>
      </c>
      <c r="AO150" s="12">
        <v>97</v>
      </c>
      <c r="AP150" s="19">
        <v>47216825</v>
      </c>
      <c r="AQ150" s="19">
        <v>363640918</v>
      </c>
      <c r="AR150" s="12">
        <v>0</v>
      </c>
      <c r="AS150" s="13">
        <v>-3.6144737154245377E-2</v>
      </c>
      <c r="AT150" s="13">
        <v>-0.14764329791069031</v>
      </c>
      <c r="AU150" s="13">
        <v>4.8192763142287731</v>
      </c>
      <c r="AV150" s="13">
        <v>4.2617835104465476</v>
      </c>
      <c r="AW150" s="42">
        <v>-0.11585207283496859</v>
      </c>
      <c r="AX150" s="42">
        <v>1.5698011964559559E-2</v>
      </c>
      <c r="AY150" s="42">
        <v>4.4207396358251572</v>
      </c>
      <c r="AZ150" s="42">
        <v>5.0784900598227978</v>
      </c>
    </row>
    <row r="151" spans="1:52" x14ac:dyDescent="0.2">
      <c r="A151" s="5">
        <v>207</v>
      </c>
      <c r="B151" s="5" t="s">
        <v>141</v>
      </c>
      <c r="C151" s="12">
        <v>1</v>
      </c>
      <c r="D151" s="5" t="s">
        <v>228</v>
      </c>
      <c r="E151" s="1">
        <v>5</v>
      </c>
      <c r="F151" s="2" t="s">
        <v>229</v>
      </c>
      <c r="G151" s="1">
        <v>6</v>
      </c>
      <c r="H151" s="3" t="s">
        <v>236</v>
      </c>
      <c r="I151" s="5">
        <v>1</v>
      </c>
      <c r="J151">
        <v>0.45046409964561462</v>
      </c>
      <c r="K151">
        <v>-0.14018663763999939</v>
      </c>
      <c r="L151">
        <v>7.2523204982280731</v>
      </c>
      <c r="M151">
        <v>4.2990668118000031</v>
      </c>
      <c r="N151" s="4" t="s">
        <v>237</v>
      </c>
      <c r="O151" s="12">
        <v>0</v>
      </c>
      <c r="P151" s="36">
        <v>34</v>
      </c>
      <c r="Q151" s="4" t="s">
        <v>174</v>
      </c>
      <c r="R151" s="5" t="s">
        <v>147</v>
      </c>
      <c r="S151" s="5" t="s">
        <v>149</v>
      </c>
      <c r="T151" s="4" t="s">
        <v>238</v>
      </c>
      <c r="U151" s="40">
        <v>0</v>
      </c>
      <c r="V151" s="28">
        <v>0</v>
      </c>
      <c r="W151" s="1">
        <v>0</v>
      </c>
      <c r="X151" s="1">
        <v>0</v>
      </c>
      <c r="Y151" s="45">
        <v>10814</v>
      </c>
      <c r="Z151" s="50">
        <v>3.29</v>
      </c>
      <c r="AA151" s="30">
        <v>8</v>
      </c>
      <c r="AB151" s="33">
        <v>10814</v>
      </c>
      <c r="AC151" s="32">
        <v>3.29</v>
      </c>
      <c r="AD151" s="41">
        <v>53945</v>
      </c>
      <c r="AE151" s="44">
        <f>AB151/AD151*100</f>
        <v>20.046343498007229</v>
      </c>
      <c r="AF151" s="41">
        <v>25.59</v>
      </c>
      <c r="AG151" s="41">
        <v>26.35</v>
      </c>
      <c r="AH151" s="41">
        <v>51.94</v>
      </c>
      <c r="AI151" s="41">
        <f>(36714/163202)*100</f>
        <v>22.496047842550947</v>
      </c>
      <c r="AJ151" s="24">
        <v>1</v>
      </c>
      <c r="AK151" s="23">
        <v>1</v>
      </c>
      <c r="AL151" s="22">
        <v>0</v>
      </c>
      <c r="AM151" s="5">
        <v>1822</v>
      </c>
      <c r="AN151" s="5">
        <v>729</v>
      </c>
      <c r="AO151" s="12">
        <v>98</v>
      </c>
      <c r="AP151" s="19">
        <v>76385283</v>
      </c>
      <c r="AQ151" s="19">
        <v>355036873</v>
      </c>
      <c r="AR151" s="12">
        <v>0</v>
      </c>
      <c r="AS151" s="13">
        <v>0.39081746339797968</v>
      </c>
      <c r="AT151" s="13">
        <v>-7.7932670712471008E-2</v>
      </c>
      <c r="AU151" s="13">
        <v>6.9540873169898987</v>
      </c>
      <c r="AV151" s="13">
        <v>4.610336646437645</v>
      </c>
      <c r="AW151" s="42">
        <v>0.48008468747138983</v>
      </c>
      <c r="AX151" s="42">
        <v>0.58280473947525024</v>
      </c>
      <c r="AY151" s="42">
        <v>7.4004234373569489</v>
      </c>
      <c r="AZ151" s="42">
        <v>7.9140236973762512</v>
      </c>
    </row>
    <row r="152" spans="1:52" x14ac:dyDescent="0.2">
      <c r="A152" s="5">
        <v>787</v>
      </c>
      <c r="B152" s="5" t="s">
        <v>141</v>
      </c>
      <c r="C152" s="12">
        <v>1</v>
      </c>
      <c r="D152" s="5" t="s">
        <v>385</v>
      </c>
      <c r="E152" s="1">
        <v>6</v>
      </c>
      <c r="F152" s="2" t="s">
        <v>399</v>
      </c>
      <c r="G152" s="1">
        <v>16</v>
      </c>
      <c r="H152" s="3" t="s">
        <v>177</v>
      </c>
      <c r="I152" s="5">
        <v>1</v>
      </c>
      <c r="J152">
        <v>0.70816075801849365</v>
      </c>
      <c r="K152">
        <v>0.45327103137969971</v>
      </c>
      <c r="L152">
        <v>8.5408037900924683</v>
      </c>
      <c r="M152">
        <v>7.2663551568984994</v>
      </c>
      <c r="N152" s="4" t="s">
        <v>400</v>
      </c>
      <c r="O152" s="12">
        <v>0</v>
      </c>
      <c r="P152" s="36">
        <v>33</v>
      </c>
      <c r="Q152" s="4" t="s">
        <v>174</v>
      </c>
      <c r="R152" s="5" t="s">
        <v>147</v>
      </c>
      <c r="S152" s="5" t="s">
        <v>149</v>
      </c>
      <c r="T152" s="4" t="s">
        <v>148</v>
      </c>
      <c r="U152" s="40">
        <v>0</v>
      </c>
      <c r="V152" s="28">
        <v>0</v>
      </c>
      <c r="W152" s="1">
        <v>0</v>
      </c>
      <c r="X152" s="1">
        <v>0</v>
      </c>
      <c r="Y152" s="45">
        <v>11772</v>
      </c>
      <c r="Z152" s="50">
        <v>8.2899999999999991</v>
      </c>
      <c r="AA152" s="30">
        <v>4</v>
      </c>
      <c r="AB152" s="33">
        <v>11772</v>
      </c>
      <c r="AC152" s="32">
        <v>8.2899999999999991</v>
      </c>
      <c r="AD152" s="41">
        <v>33126</v>
      </c>
      <c r="AE152" s="44">
        <f>AB152/AD152*100</f>
        <v>35.537040391233468</v>
      </c>
      <c r="AF152" s="41">
        <v>26.15</v>
      </c>
      <c r="AG152" s="41">
        <v>22.23</v>
      </c>
      <c r="AH152" s="41">
        <v>48.379999999999995</v>
      </c>
      <c r="AI152" s="41">
        <f>(9477/53646)*100</f>
        <v>17.665809193602506</v>
      </c>
      <c r="AJ152" s="24">
        <v>1</v>
      </c>
      <c r="AK152" s="23">
        <v>1</v>
      </c>
      <c r="AL152" s="22">
        <v>0</v>
      </c>
      <c r="AM152" s="5">
        <v>749</v>
      </c>
      <c r="AN152" s="5">
        <v>300</v>
      </c>
      <c r="AO152" s="12">
        <v>108</v>
      </c>
      <c r="AP152" s="19">
        <v>85613350</v>
      </c>
      <c r="AQ152" s="19">
        <v>159350393</v>
      </c>
      <c r="AR152" s="12">
        <v>0</v>
      </c>
      <c r="AS152" s="13">
        <v>0.59566748142242432</v>
      </c>
      <c r="AT152" s="13">
        <v>0.42494642734527588</v>
      </c>
      <c r="AU152" s="13">
        <v>7.9783374071121216</v>
      </c>
      <c r="AV152" s="13">
        <v>7.1247321367263794</v>
      </c>
      <c r="AW152" s="42">
        <v>0.76447248458862305</v>
      </c>
      <c r="AX152" s="42">
        <v>2.7696726843714711E-2</v>
      </c>
      <c r="AY152" s="42">
        <v>8.8223624229431152</v>
      </c>
      <c r="AZ152" s="42">
        <v>5.1384836342185736</v>
      </c>
    </row>
    <row r="153" spans="1:52" x14ac:dyDescent="0.2">
      <c r="A153" s="5">
        <v>488</v>
      </c>
      <c r="B153" s="5" t="s">
        <v>141</v>
      </c>
      <c r="C153" s="12">
        <v>1</v>
      </c>
      <c r="D153" s="5" t="s">
        <v>273</v>
      </c>
      <c r="E153" s="1">
        <v>5.5</v>
      </c>
      <c r="F153" s="2" t="s">
        <v>311</v>
      </c>
      <c r="G153" s="1">
        <v>10</v>
      </c>
      <c r="H153" s="3" t="s">
        <v>285</v>
      </c>
      <c r="I153" s="5">
        <v>1</v>
      </c>
      <c r="J153">
        <v>-0.32904720306396479</v>
      </c>
      <c r="K153">
        <v>-0.94431346654891968</v>
      </c>
      <c r="L153">
        <v>3.3547639846801758</v>
      </c>
      <c r="M153">
        <v>0.27843266725540161</v>
      </c>
      <c r="N153" s="4" t="s">
        <v>318</v>
      </c>
      <c r="O153" s="12">
        <v>0</v>
      </c>
      <c r="P153" s="36">
        <v>52</v>
      </c>
      <c r="Q153" s="4" t="s">
        <v>174</v>
      </c>
      <c r="R153" s="5" t="s">
        <v>159</v>
      </c>
      <c r="S153" s="5" t="s">
        <v>796</v>
      </c>
      <c r="T153" s="4" t="s">
        <v>290</v>
      </c>
      <c r="U153" s="40">
        <v>0</v>
      </c>
      <c r="V153" s="28">
        <v>0</v>
      </c>
      <c r="W153" s="1">
        <v>0</v>
      </c>
      <c r="X153" s="1">
        <v>0</v>
      </c>
      <c r="Y153" s="45">
        <v>52556</v>
      </c>
      <c r="Z153" s="50">
        <v>12.36</v>
      </c>
      <c r="AA153" s="30">
        <v>7</v>
      </c>
      <c r="AB153" s="33">
        <v>52556</v>
      </c>
      <c r="AC153" s="32">
        <v>12.36</v>
      </c>
      <c r="AD153" s="41">
        <v>97591</v>
      </c>
      <c r="AE153" s="44">
        <f>AB153/AD153*100</f>
        <v>53.853326638726926</v>
      </c>
      <c r="AF153" s="41">
        <v>24.65</v>
      </c>
      <c r="AG153" s="41">
        <v>36.64</v>
      </c>
      <c r="AH153" s="41">
        <v>61.29</v>
      </c>
      <c r="AI153" s="41">
        <f>(69689/294457)*100</f>
        <v>23.666953069548356</v>
      </c>
      <c r="AJ153" s="24">
        <v>1</v>
      </c>
      <c r="AK153" s="23">
        <v>1</v>
      </c>
      <c r="AL153" s="22">
        <v>0</v>
      </c>
      <c r="AM153" s="5">
        <v>2345</v>
      </c>
      <c r="AN153" s="5">
        <v>938</v>
      </c>
      <c r="AO153" s="12">
        <v>109</v>
      </c>
      <c r="AP153" s="19">
        <v>53315364</v>
      </c>
      <c r="AQ153" s="19">
        <v>443603850</v>
      </c>
      <c r="AR153" s="12">
        <v>0</v>
      </c>
      <c r="AS153" s="13">
        <v>-0.43524080514907842</v>
      </c>
      <c r="AT153" s="13">
        <v>-0.85359811782836914</v>
      </c>
      <c r="AU153" s="13">
        <v>2.8237959742546082</v>
      </c>
      <c r="AV153" s="13">
        <v>0.7320094108581543</v>
      </c>
      <c r="AW153" s="42">
        <v>-0.28860101103782648</v>
      </c>
      <c r="AX153" s="42">
        <v>-0.95744943618774414</v>
      </c>
      <c r="AY153" s="42">
        <v>3.5569949448108669</v>
      </c>
      <c r="AZ153" s="42">
        <v>0.2127528190612793</v>
      </c>
    </row>
    <row r="154" spans="1:52" s="30" customFormat="1" x14ac:dyDescent="0.2">
      <c r="A154" s="5">
        <v>416</v>
      </c>
      <c r="B154" s="5" t="s">
        <v>141</v>
      </c>
      <c r="C154" s="12">
        <v>1</v>
      </c>
      <c r="D154" s="5" t="s">
        <v>273</v>
      </c>
      <c r="E154" s="1">
        <v>5.5</v>
      </c>
      <c r="F154" s="2" t="s">
        <v>297</v>
      </c>
      <c r="G154" s="1">
        <v>9</v>
      </c>
      <c r="H154" s="3" t="s">
        <v>257</v>
      </c>
      <c r="I154" s="5">
        <v>1</v>
      </c>
      <c r="J154">
        <v>0.74437481164932251</v>
      </c>
      <c r="K154">
        <v>0.6677621603012085</v>
      </c>
      <c r="L154">
        <v>8.7218740582466125</v>
      </c>
      <c r="M154">
        <v>8.3388108015060425</v>
      </c>
      <c r="N154" s="4" t="s">
        <v>305</v>
      </c>
      <c r="O154" s="12">
        <v>0</v>
      </c>
      <c r="P154" s="36">
        <v>38</v>
      </c>
      <c r="Q154" s="4" t="s">
        <v>252</v>
      </c>
      <c r="R154" s="5" t="s">
        <v>147</v>
      </c>
      <c r="S154" s="5" t="s">
        <v>149</v>
      </c>
      <c r="T154" s="4" t="s">
        <v>179</v>
      </c>
      <c r="U154" s="40">
        <v>1</v>
      </c>
      <c r="V154" s="28">
        <v>0</v>
      </c>
      <c r="W154" s="1">
        <v>0</v>
      </c>
      <c r="X154" s="1">
        <v>1</v>
      </c>
      <c r="Y154" s="45">
        <v>11571</v>
      </c>
      <c r="Z154" s="50">
        <v>3.65</v>
      </c>
      <c r="AA154" s="30">
        <v>6</v>
      </c>
      <c r="AB154" s="33">
        <v>11571</v>
      </c>
      <c r="AC154" s="32">
        <v>3.65</v>
      </c>
      <c r="AD154" s="41">
        <v>36834</v>
      </c>
      <c r="AE154" s="44">
        <f>AB154/AD154*100</f>
        <v>31.413911060433296</v>
      </c>
      <c r="AF154" s="41">
        <v>20.74</v>
      </c>
      <c r="AG154" s="41">
        <v>32.869999999999997</v>
      </c>
      <c r="AH154" s="41">
        <v>53.61</v>
      </c>
      <c r="AI154" s="41">
        <f>(66846/200541)*100</f>
        <v>33.332834682184689</v>
      </c>
      <c r="AJ154" s="24">
        <v>1</v>
      </c>
      <c r="AK154" s="23">
        <v>1</v>
      </c>
      <c r="AL154" s="22">
        <v>0</v>
      </c>
      <c r="AM154" s="5">
        <v>1889</v>
      </c>
      <c r="AN154" s="5">
        <v>756</v>
      </c>
      <c r="AO154" s="12">
        <v>123</v>
      </c>
      <c r="AP154" s="19">
        <v>113970151</v>
      </c>
      <c r="AQ154" s="19">
        <v>381772286</v>
      </c>
      <c r="AR154" s="12">
        <v>0</v>
      </c>
      <c r="AS154" s="13">
        <v>0.68729746341705322</v>
      </c>
      <c r="AT154" s="13">
        <v>0.57818359136581421</v>
      </c>
      <c r="AU154" s="13">
        <v>8.4364873170852661</v>
      </c>
      <c r="AV154" s="13">
        <v>7.890917956829071</v>
      </c>
      <c r="AW154" s="42">
        <v>0.78221005201339722</v>
      </c>
      <c r="AX154" s="42">
        <v>-9.5391154289245605E-2</v>
      </c>
      <c r="AY154" s="42">
        <v>8.9110502600669861</v>
      </c>
      <c r="AZ154" s="42">
        <v>4.523044228553772</v>
      </c>
    </row>
    <row r="155" spans="1:52" x14ac:dyDescent="0.2">
      <c r="A155" s="5">
        <v>879</v>
      </c>
      <c r="B155" s="5" t="s">
        <v>141</v>
      </c>
      <c r="C155" s="12">
        <v>1</v>
      </c>
      <c r="D155" s="5" t="s">
        <v>409</v>
      </c>
      <c r="E155" s="1">
        <v>7</v>
      </c>
      <c r="F155" s="2" t="s">
        <v>428</v>
      </c>
      <c r="G155" s="1">
        <v>18</v>
      </c>
      <c r="H155" s="3" t="s">
        <v>431</v>
      </c>
      <c r="I155" s="5">
        <v>1</v>
      </c>
      <c r="J155">
        <v>-0.32381510734558111</v>
      </c>
      <c r="K155">
        <v>-0.9461205005645752</v>
      </c>
      <c r="L155">
        <v>3.3809244632720952</v>
      </c>
      <c r="M155">
        <v>0.26939749717712402</v>
      </c>
      <c r="N155" s="4" t="s">
        <v>432</v>
      </c>
      <c r="O155" s="12">
        <v>0</v>
      </c>
      <c r="P155" s="36">
        <v>37</v>
      </c>
      <c r="Q155" s="4" t="s">
        <v>174</v>
      </c>
      <c r="R155" s="5" t="s">
        <v>153</v>
      </c>
      <c r="S155" s="5" t="s">
        <v>155</v>
      </c>
      <c r="T155" s="4" t="s">
        <v>201</v>
      </c>
      <c r="U155" s="40">
        <v>1</v>
      </c>
      <c r="V155" s="28">
        <v>0</v>
      </c>
      <c r="W155" s="1">
        <v>0</v>
      </c>
      <c r="X155" s="1">
        <v>0</v>
      </c>
      <c r="Y155" s="45">
        <v>6113</v>
      </c>
      <c r="Z155" s="50">
        <v>5.49</v>
      </c>
      <c r="AA155" s="30">
        <v>4</v>
      </c>
      <c r="AB155" s="31">
        <v>6113</v>
      </c>
      <c r="AC155" s="32">
        <v>5.49</v>
      </c>
      <c r="AD155" s="41">
        <v>23734</v>
      </c>
      <c r="AE155" s="44">
        <f>AB155/AD155*100</f>
        <v>25.75629898036572</v>
      </c>
      <c r="AF155" s="41">
        <v>37.54</v>
      </c>
      <c r="AG155" s="41">
        <v>17.37</v>
      </c>
      <c r="AH155" s="41">
        <v>54.91</v>
      </c>
      <c r="AI155" s="41">
        <f>(6139/42685)*100</f>
        <v>14.382101440787162</v>
      </c>
      <c r="AJ155" s="24">
        <v>1</v>
      </c>
      <c r="AK155" s="22">
        <v>1</v>
      </c>
      <c r="AL155" s="22">
        <v>0</v>
      </c>
      <c r="AM155" s="5">
        <v>680</v>
      </c>
      <c r="AN155" s="5">
        <v>300</v>
      </c>
      <c r="AO155" s="12">
        <v>125</v>
      </c>
      <c r="AP155" s="19">
        <v>29427000</v>
      </c>
      <c r="AQ155" s="19">
        <v>149696465</v>
      </c>
      <c r="AR155" s="12">
        <v>0</v>
      </c>
      <c r="AS155" s="13">
        <v>-0.29687225818634028</v>
      </c>
      <c r="AT155" s="13">
        <v>-0.95491719245910645</v>
      </c>
      <c r="AU155" s="13">
        <v>3.5156387090682979</v>
      </c>
      <c r="AV155" s="13">
        <v>0.2254140377044678</v>
      </c>
      <c r="AW155" s="42">
        <v>-0.31696823239326483</v>
      </c>
      <c r="AX155" s="42">
        <v>-0.51975721120834351</v>
      </c>
      <c r="AY155" s="42">
        <v>3.4151588380336761</v>
      </c>
      <c r="AZ155" s="42">
        <v>2.401213943958282</v>
      </c>
    </row>
    <row r="156" spans="1:52" x14ac:dyDescent="0.2">
      <c r="A156" s="5">
        <v>299</v>
      </c>
      <c r="B156" s="5" t="s">
        <v>141</v>
      </c>
      <c r="C156" s="12">
        <v>1</v>
      </c>
      <c r="D156" s="5" t="s">
        <v>228</v>
      </c>
      <c r="E156" s="1">
        <v>5</v>
      </c>
      <c r="F156" s="2" t="s">
        <v>254</v>
      </c>
      <c r="G156" s="1">
        <v>7</v>
      </c>
      <c r="H156" s="3" t="s">
        <v>262</v>
      </c>
      <c r="I156" s="5">
        <v>1</v>
      </c>
      <c r="J156">
        <v>-0.50309604406356812</v>
      </c>
      <c r="K156">
        <v>-0.86423057317733765</v>
      </c>
      <c r="L156">
        <v>2.484519779682159</v>
      </c>
      <c r="M156">
        <v>0.67884713411331177</v>
      </c>
      <c r="N156" s="4" t="s">
        <v>263</v>
      </c>
      <c r="O156" s="12">
        <v>0</v>
      </c>
      <c r="P156" s="36">
        <v>44</v>
      </c>
      <c r="Q156" s="4" t="s">
        <v>174</v>
      </c>
      <c r="R156" s="5" t="s">
        <v>159</v>
      </c>
      <c r="S156" s="5" t="s">
        <v>796</v>
      </c>
      <c r="T156" s="4" t="s">
        <v>227</v>
      </c>
      <c r="U156" s="40">
        <v>0</v>
      </c>
      <c r="V156" s="28">
        <v>1</v>
      </c>
      <c r="W156" s="1">
        <v>0</v>
      </c>
      <c r="X156" s="1">
        <v>0</v>
      </c>
      <c r="Y156" s="45">
        <v>43450</v>
      </c>
      <c r="Z156" s="50">
        <v>13.12</v>
      </c>
      <c r="AA156" s="30">
        <v>7</v>
      </c>
      <c r="AB156" s="33">
        <v>43450</v>
      </c>
      <c r="AC156" s="32">
        <v>13.12</v>
      </c>
      <c r="AD156" s="41">
        <v>79305</v>
      </c>
      <c r="AE156" s="44">
        <f>AB156/AD156*100</f>
        <v>54.788474875480745</v>
      </c>
      <c r="AF156" s="41">
        <v>27.8</v>
      </c>
      <c r="AG156" s="41">
        <v>29.94</v>
      </c>
      <c r="AH156" s="41">
        <v>57.74</v>
      </c>
      <c r="AI156" s="41">
        <f>(45784/184558)*100</f>
        <v>24.807377626545584</v>
      </c>
      <c r="AJ156" s="24">
        <v>1</v>
      </c>
      <c r="AK156" s="23">
        <v>1</v>
      </c>
      <c r="AL156" s="22">
        <v>0</v>
      </c>
      <c r="AM156" s="5">
        <v>1801</v>
      </c>
      <c r="AN156" s="5">
        <v>720</v>
      </c>
      <c r="AO156" s="12">
        <v>149</v>
      </c>
      <c r="AP156" s="19">
        <v>7590311</v>
      </c>
      <c r="AQ156" s="19">
        <v>363640918</v>
      </c>
      <c r="AR156" s="12">
        <v>0</v>
      </c>
      <c r="AS156" s="13">
        <v>-0.47420576214790339</v>
      </c>
      <c r="AT156" s="13">
        <v>-0.70022374391555786</v>
      </c>
      <c r="AU156" s="13">
        <v>2.6289711892604828</v>
      </c>
      <c r="AV156" s="13">
        <v>1.4988812804222109</v>
      </c>
      <c r="AW156" s="42">
        <v>-0.46885785460472112</v>
      </c>
      <c r="AX156" s="42">
        <v>-0.88327360153198242</v>
      </c>
      <c r="AY156" s="42">
        <v>2.6557107269763951</v>
      </c>
      <c r="AZ156" s="42">
        <v>0.58363199234008789</v>
      </c>
    </row>
    <row r="157" spans="1:52" x14ac:dyDescent="0.2">
      <c r="R157" s="22"/>
      <c r="S157" s="22"/>
      <c r="T157" s="22"/>
      <c r="AD157" s="41"/>
      <c r="AJ157" s="22"/>
      <c r="AK157" s="22"/>
      <c r="AN157" s="22"/>
    </row>
    <row r="158" spans="1:52" x14ac:dyDescent="0.2">
      <c r="R158" s="22"/>
      <c r="S158" s="22"/>
      <c r="T158" s="22"/>
      <c r="AJ158" s="22"/>
      <c r="AK158" s="22"/>
      <c r="AN158" s="22"/>
    </row>
    <row r="159" spans="1:52" x14ac:dyDescent="0.2">
      <c r="R159" s="22"/>
      <c r="S159" s="22"/>
      <c r="T159" s="22"/>
      <c r="AJ159" s="22"/>
      <c r="AK159" s="22"/>
      <c r="AN159" s="22"/>
    </row>
    <row r="160" spans="1:52" x14ac:dyDescent="0.2">
      <c r="R160" s="22"/>
      <c r="S160" s="22"/>
      <c r="T160" s="22"/>
      <c r="AJ160" s="22"/>
      <c r="AK160" s="22"/>
      <c r="AN160" s="22"/>
    </row>
    <row r="161" spans="18:40" x14ac:dyDescent="0.2">
      <c r="R161" s="22"/>
      <c r="S161" s="22"/>
      <c r="T161" s="22"/>
      <c r="AJ161" s="22"/>
      <c r="AK161" s="22"/>
      <c r="AN161" s="22"/>
    </row>
    <row r="162" spans="18:40" x14ac:dyDescent="0.2">
      <c r="R162" s="22"/>
      <c r="S162" s="22"/>
      <c r="T162" s="22"/>
      <c r="AJ162" s="22"/>
      <c r="AK162" s="22"/>
      <c r="AN162" s="22"/>
    </row>
    <row r="163" spans="18:40" x14ac:dyDescent="0.2">
      <c r="R163" s="22"/>
      <c r="S163" s="22"/>
      <c r="T163" s="22"/>
      <c r="AJ163" s="22"/>
      <c r="AK163" s="22"/>
      <c r="AN163" s="22"/>
    </row>
    <row r="164" spans="18:40" x14ac:dyDescent="0.2">
      <c r="R164" s="22"/>
      <c r="S164" s="22"/>
      <c r="T164" s="22"/>
      <c r="AJ164" s="22"/>
      <c r="AK164" s="22"/>
      <c r="AN164" s="22"/>
    </row>
    <row r="165" spans="18:40" x14ac:dyDescent="0.2">
      <c r="R165" s="22"/>
      <c r="S165" s="22"/>
      <c r="T165" s="22"/>
      <c r="AJ165" s="22"/>
      <c r="AK165" s="22"/>
      <c r="AN165" s="22"/>
    </row>
    <row r="166" spans="18:40" x14ac:dyDescent="0.2">
      <c r="R166" s="22"/>
      <c r="S166" s="22"/>
      <c r="T166" s="22"/>
      <c r="AJ166" s="22"/>
      <c r="AK166" s="22"/>
      <c r="AN166" s="22"/>
    </row>
    <row r="167" spans="18:40" x14ac:dyDescent="0.2">
      <c r="R167" s="22"/>
      <c r="S167" s="22"/>
      <c r="T167" s="22"/>
      <c r="AJ167" s="22"/>
      <c r="AK167" s="22"/>
      <c r="AN167" s="22"/>
    </row>
    <row r="168" spans="18:40" x14ac:dyDescent="0.2">
      <c r="R168" s="22"/>
      <c r="S168" s="22"/>
      <c r="T168" s="22"/>
      <c r="AJ168" s="22"/>
      <c r="AK168" s="22"/>
      <c r="AN168" s="22"/>
    </row>
    <row r="169" spans="18:40" x14ac:dyDescent="0.2">
      <c r="R169" s="22"/>
      <c r="S169" s="22"/>
      <c r="T169" s="22"/>
      <c r="AJ169" s="22"/>
      <c r="AK169" s="22"/>
      <c r="AN169" s="22"/>
    </row>
    <row r="170" spans="18:40" x14ac:dyDescent="0.2">
      <c r="R170" s="22"/>
      <c r="S170" s="22"/>
      <c r="T170" s="22"/>
      <c r="AJ170" s="22"/>
      <c r="AK170" s="22"/>
      <c r="AN170" s="22"/>
    </row>
    <row r="171" spans="18:40" x14ac:dyDescent="0.2">
      <c r="R171" s="22"/>
      <c r="S171" s="22"/>
      <c r="T171" s="22"/>
      <c r="AJ171" s="22"/>
      <c r="AK171" s="22"/>
      <c r="AN171" s="22"/>
    </row>
    <row r="172" spans="18:40" x14ac:dyDescent="0.2">
      <c r="R172" s="22"/>
      <c r="S172" s="22"/>
      <c r="T172" s="22"/>
      <c r="AJ172" s="22"/>
      <c r="AK172" s="22"/>
      <c r="AN172" s="22"/>
    </row>
    <row r="173" spans="18:40" x14ac:dyDescent="0.2">
      <c r="R173" s="22"/>
      <c r="S173" s="22"/>
      <c r="T173" s="22"/>
      <c r="AJ173" s="22"/>
      <c r="AK173" s="22"/>
      <c r="AN173" s="22"/>
    </row>
    <row r="174" spans="18:40" x14ac:dyDescent="0.2">
      <c r="R174" s="22"/>
      <c r="S174" s="22"/>
      <c r="T174" s="22"/>
      <c r="AJ174" s="22"/>
      <c r="AK174" s="22"/>
      <c r="AN174" s="22"/>
    </row>
    <row r="175" spans="18:40" x14ac:dyDescent="0.2">
      <c r="R175" s="22"/>
      <c r="S175" s="22"/>
      <c r="T175" s="22"/>
      <c r="AJ175" s="22"/>
      <c r="AK175" s="22"/>
      <c r="AN175" s="22"/>
    </row>
    <row r="176" spans="18:40" x14ac:dyDescent="0.2">
      <c r="R176" s="22"/>
      <c r="S176" s="22"/>
      <c r="T176" s="22"/>
      <c r="AJ176" s="22"/>
      <c r="AK176" s="22"/>
      <c r="AN176" s="22"/>
    </row>
    <row r="177" spans="18:40" x14ac:dyDescent="0.2">
      <c r="R177" s="22"/>
      <c r="S177" s="22"/>
      <c r="T177" s="22"/>
      <c r="AJ177" s="22"/>
      <c r="AK177" s="22"/>
      <c r="AN177" s="22"/>
    </row>
    <row r="178" spans="18:40" x14ac:dyDescent="0.2">
      <c r="R178" s="22"/>
      <c r="S178" s="22"/>
      <c r="T178" s="22"/>
      <c r="AJ178" s="22"/>
      <c r="AK178" s="22"/>
      <c r="AN178" s="22"/>
    </row>
    <row r="179" spans="18:40" x14ac:dyDescent="0.2">
      <c r="R179" s="22"/>
      <c r="S179" s="22"/>
      <c r="T179" s="22"/>
      <c r="AJ179" s="22"/>
      <c r="AK179" s="22"/>
      <c r="AN179" s="22"/>
    </row>
    <row r="180" spans="18:40" x14ac:dyDescent="0.2">
      <c r="R180" s="22"/>
      <c r="S180" s="22"/>
      <c r="T180" s="22"/>
      <c r="AJ180" s="22"/>
      <c r="AK180" s="22"/>
      <c r="AN180" s="22"/>
    </row>
    <row r="181" spans="18:40" x14ac:dyDescent="0.2">
      <c r="R181" s="22"/>
      <c r="S181" s="22"/>
      <c r="T181" s="22"/>
      <c r="AJ181" s="22"/>
      <c r="AK181" s="22"/>
      <c r="AN181" s="22"/>
    </row>
    <row r="182" spans="18:40" x14ac:dyDescent="0.2">
      <c r="R182" s="22"/>
      <c r="S182" s="22"/>
      <c r="T182" s="22"/>
      <c r="AJ182" s="22"/>
      <c r="AK182" s="22"/>
      <c r="AN182" s="22"/>
    </row>
    <row r="183" spans="18:40" x14ac:dyDescent="0.2">
      <c r="R183" s="22"/>
      <c r="S183" s="22"/>
      <c r="T183" s="22"/>
      <c r="AJ183" s="22"/>
      <c r="AK183" s="22"/>
      <c r="AN183" s="22"/>
    </row>
    <row r="184" spans="18:40" x14ac:dyDescent="0.2">
      <c r="R184" s="22"/>
      <c r="S184" s="22"/>
      <c r="T184" s="22"/>
      <c r="AJ184" s="22"/>
      <c r="AK184" s="22"/>
      <c r="AN184" s="22"/>
    </row>
    <row r="185" spans="18:40" x14ac:dyDescent="0.2">
      <c r="R185" s="22"/>
      <c r="S185" s="22"/>
      <c r="T185" s="22"/>
      <c r="AJ185" s="22"/>
      <c r="AK185" s="22"/>
      <c r="AN185" s="22"/>
    </row>
    <row r="186" spans="18:40" x14ac:dyDescent="0.2">
      <c r="R186" s="22"/>
      <c r="S186" s="22"/>
      <c r="T186" s="22"/>
      <c r="AJ186" s="22"/>
      <c r="AK186" s="22"/>
      <c r="AN186" s="22"/>
    </row>
    <row r="187" spans="18:40" x14ac:dyDescent="0.2">
      <c r="R187" s="22"/>
      <c r="S187" s="22"/>
      <c r="T187" s="22"/>
      <c r="AJ187" s="22"/>
      <c r="AK187" s="22"/>
      <c r="AN187" s="22"/>
    </row>
    <row r="188" spans="18:40" x14ac:dyDescent="0.2">
      <c r="R188" s="22"/>
      <c r="S188" s="22"/>
      <c r="T188" s="22"/>
      <c r="AJ188" s="22"/>
      <c r="AK188" s="22"/>
      <c r="AN188" s="22"/>
    </row>
    <row r="189" spans="18:40" x14ac:dyDescent="0.2">
      <c r="R189" s="22"/>
      <c r="S189" s="22"/>
      <c r="T189" s="22"/>
      <c r="AJ189" s="22"/>
      <c r="AK189" s="22"/>
      <c r="AN189" s="22"/>
    </row>
    <row r="190" spans="18:40" x14ac:dyDescent="0.2">
      <c r="R190" s="22"/>
      <c r="S190" s="22"/>
      <c r="T190" s="22"/>
      <c r="AJ190" s="22"/>
      <c r="AK190" s="22"/>
      <c r="AN190" s="22"/>
    </row>
    <row r="191" spans="18:40" x14ac:dyDescent="0.2">
      <c r="R191" s="22"/>
      <c r="S191" s="22"/>
      <c r="T191" s="22"/>
      <c r="AJ191" s="22"/>
      <c r="AK191" s="22"/>
      <c r="AN191" s="22"/>
    </row>
    <row r="192" spans="18:40" x14ac:dyDescent="0.2">
      <c r="R192" s="22"/>
      <c r="S192" s="22"/>
      <c r="T192" s="22"/>
      <c r="AJ192" s="22"/>
      <c r="AK192" s="22"/>
      <c r="AN192" s="22"/>
    </row>
    <row r="193" spans="18:40" x14ac:dyDescent="0.2">
      <c r="R193" s="22"/>
      <c r="S193" s="22"/>
      <c r="T193" s="22"/>
      <c r="AJ193" s="22"/>
      <c r="AK193" s="22"/>
      <c r="AN193" s="22"/>
    </row>
    <row r="194" spans="18:40" x14ac:dyDescent="0.2">
      <c r="R194" s="22"/>
      <c r="S194" s="22"/>
      <c r="T194" s="22"/>
      <c r="AJ194" s="22"/>
      <c r="AK194" s="22"/>
      <c r="AN194" s="22"/>
    </row>
    <row r="195" spans="18:40" x14ac:dyDescent="0.2">
      <c r="R195" s="22"/>
      <c r="S195" s="22"/>
      <c r="T195" s="22"/>
      <c r="AJ195" s="22"/>
      <c r="AK195" s="22"/>
      <c r="AN195" s="22"/>
    </row>
    <row r="196" spans="18:40" x14ac:dyDescent="0.2">
      <c r="R196" s="22"/>
      <c r="S196" s="22"/>
      <c r="T196" s="22"/>
      <c r="AJ196" s="22"/>
      <c r="AK196" s="22"/>
      <c r="AN196" s="22"/>
    </row>
    <row r="197" spans="18:40" x14ac:dyDescent="0.2">
      <c r="R197" s="22"/>
      <c r="S197" s="22"/>
      <c r="T197" s="22"/>
      <c r="AJ197" s="22"/>
      <c r="AK197" s="22"/>
      <c r="AN197" s="22"/>
    </row>
    <row r="198" spans="18:40" x14ac:dyDescent="0.2">
      <c r="R198" s="22"/>
      <c r="S198" s="22"/>
      <c r="T198" s="22"/>
      <c r="AJ198" s="22"/>
      <c r="AK198" s="22"/>
      <c r="AN198" s="22"/>
    </row>
    <row r="199" spans="18:40" x14ac:dyDescent="0.2">
      <c r="R199" s="22"/>
      <c r="S199" s="22"/>
      <c r="T199" s="22"/>
      <c r="AJ199" s="22"/>
      <c r="AK199" s="22"/>
      <c r="AN199" s="22"/>
    </row>
    <row r="200" spans="18:40" x14ac:dyDescent="0.2">
      <c r="R200" s="22"/>
      <c r="S200" s="22"/>
      <c r="T200" s="22"/>
      <c r="AJ200" s="22"/>
      <c r="AK200" s="22"/>
      <c r="AN200" s="22"/>
    </row>
    <row r="201" spans="18:40" x14ac:dyDescent="0.2">
      <c r="R201" s="22"/>
      <c r="S201" s="22"/>
      <c r="T201" s="22"/>
      <c r="AJ201" s="22"/>
      <c r="AK201" s="22"/>
      <c r="AN201" s="22"/>
    </row>
    <row r="202" spans="18:40" x14ac:dyDescent="0.2">
      <c r="R202" s="22"/>
      <c r="S202" s="22"/>
      <c r="T202" s="22"/>
      <c r="AJ202" s="22"/>
      <c r="AK202" s="22"/>
      <c r="AN202" s="22"/>
    </row>
    <row r="203" spans="18:40" x14ac:dyDescent="0.2">
      <c r="R203" s="22"/>
      <c r="S203" s="22"/>
      <c r="T203" s="22"/>
      <c r="AJ203" s="22"/>
      <c r="AK203" s="22"/>
      <c r="AN203" s="22"/>
    </row>
    <row r="204" spans="18:40" x14ac:dyDescent="0.2">
      <c r="R204" s="22"/>
      <c r="S204" s="22"/>
      <c r="T204" s="22"/>
      <c r="AJ204" s="22"/>
      <c r="AK204" s="22"/>
      <c r="AN204" s="22"/>
    </row>
    <row r="205" spans="18:40" x14ac:dyDescent="0.2">
      <c r="R205" s="22"/>
      <c r="S205" s="22"/>
      <c r="T205" s="22"/>
      <c r="AJ205" s="22"/>
      <c r="AK205" s="22"/>
      <c r="AN205" s="22"/>
    </row>
    <row r="206" spans="18:40" x14ac:dyDescent="0.2">
      <c r="R206" s="22"/>
      <c r="S206" s="22"/>
      <c r="T206" s="22"/>
      <c r="AJ206" s="22"/>
      <c r="AK206" s="22"/>
      <c r="AN206" s="22"/>
    </row>
    <row r="207" spans="18:40" x14ac:dyDescent="0.2">
      <c r="R207" s="22"/>
      <c r="S207" s="22"/>
      <c r="T207" s="22"/>
      <c r="AJ207" s="22"/>
      <c r="AK207" s="22"/>
      <c r="AN207" s="22"/>
    </row>
    <row r="208" spans="18:40" x14ac:dyDescent="0.2">
      <c r="R208" s="22"/>
      <c r="S208" s="22"/>
      <c r="T208" s="22"/>
      <c r="AJ208" s="22"/>
      <c r="AK208" s="22"/>
      <c r="AN208" s="22"/>
    </row>
    <row r="209" spans="18:40" x14ac:dyDescent="0.2">
      <c r="R209" s="22"/>
      <c r="S209" s="22"/>
      <c r="T209" s="22"/>
      <c r="AJ209" s="22"/>
      <c r="AK209" s="22"/>
      <c r="AN209" s="22"/>
    </row>
    <row r="210" spans="18:40" x14ac:dyDescent="0.2">
      <c r="R210" s="22"/>
      <c r="S210" s="22"/>
      <c r="T210" s="22"/>
      <c r="AJ210" s="22"/>
      <c r="AK210" s="22"/>
      <c r="AN210" s="22"/>
    </row>
    <row r="211" spans="18:40" x14ac:dyDescent="0.2">
      <c r="R211" s="22"/>
      <c r="S211" s="22"/>
      <c r="T211" s="22"/>
      <c r="AJ211" s="22"/>
      <c r="AK211" s="22"/>
      <c r="AN211" s="22"/>
    </row>
    <row r="212" spans="18:40" x14ac:dyDescent="0.2">
      <c r="R212" s="22"/>
      <c r="S212" s="22"/>
      <c r="T212" s="22"/>
      <c r="AJ212" s="22"/>
      <c r="AK212" s="22"/>
      <c r="AN212" s="22"/>
    </row>
    <row r="213" spans="18:40" x14ac:dyDescent="0.2">
      <c r="R213" s="22"/>
      <c r="S213" s="22"/>
      <c r="T213" s="22"/>
      <c r="AJ213" s="22"/>
      <c r="AK213" s="22"/>
      <c r="AN213" s="22"/>
    </row>
    <row r="214" spans="18:40" x14ac:dyDescent="0.2">
      <c r="R214" s="22"/>
      <c r="S214" s="22"/>
      <c r="T214" s="22"/>
      <c r="AJ214" s="22"/>
      <c r="AK214" s="22"/>
      <c r="AN214" s="22"/>
    </row>
    <row r="215" spans="18:40" x14ac:dyDescent="0.2">
      <c r="R215" s="22"/>
      <c r="S215" s="22"/>
      <c r="T215" s="22"/>
      <c r="AJ215" s="22"/>
      <c r="AK215" s="22"/>
      <c r="AN215" s="22"/>
    </row>
    <row r="216" spans="18:40" x14ac:dyDescent="0.2">
      <c r="R216" s="22"/>
      <c r="S216" s="22"/>
      <c r="T216" s="22"/>
      <c r="AJ216" s="22"/>
      <c r="AK216" s="22"/>
      <c r="AN216" s="22"/>
    </row>
    <row r="217" spans="18:40" x14ac:dyDescent="0.2">
      <c r="R217" s="22"/>
      <c r="S217" s="22"/>
      <c r="T217" s="22"/>
      <c r="AJ217" s="22"/>
      <c r="AK217" s="22"/>
      <c r="AN217" s="22"/>
    </row>
    <row r="218" spans="18:40" x14ac:dyDescent="0.2">
      <c r="R218" s="22"/>
      <c r="S218" s="22"/>
      <c r="T218" s="22"/>
      <c r="AJ218" s="22"/>
      <c r="AK218" s="22"/>
      <c r="AN218" s="22"/>
    </row>
    <row r="219" spans="18:40" x14ac:dyDescent="0.2">
      <c r="R219" s="22"/>
      <c r="S219" s="22"/>
      <c r="T219" s="22"/>
      <c r="AJ219" s="22"/>
      <c r="AK219" s="22"/>
      <c r="AN219" s="22"/>
    </row>
    <row r="220" spans="18:40" x14ac:dyDescent="0.2">
      <c r="R220" s="22"/>
      <c r="S220" s="22"/>
      <c r="T220" s="22"/>
      <c r="AJ220" s="22"/>
      <c r="AK220" s="22"/>
      <c r="AN220" s="22"/>
    </row>
    <row r="221" spans="18:40" x14ac:dyDescent="0.2">
      <c r="R221" s="22"/>
      <c r="S221" s="22"/>
      <c r="T221" s="22"/>
      <c r="AJ221" s="22"/>
      <c r="AK221" s="22"/>
      <c r="AN221" s="22"/>
    </row>
    <row r="222" spans="18:40" x14ac:dyDescent="0.2">
      <c r="R222" s="22"/>
      <c r="S222" s="22"/>
      <c r="T222" s="22"/>
      <c r="AJ222" s="22"/>
      <c r="AK222" s="22"/>
      <c r="AN222" s="22"/>
    </row>
    <row r="223" spans="18:40" x14ac:dyDescent="0.2">
      <c r="R223" s="22"/>
      <c r="S223" s="22"/>
      <c r="T223" s="22"/>
      <c r="AJ223" s="22"/>
      <c r="AK223" s="22"/>
      <c r="AN223" s="22"/>
    </row>
    <row r="224" spans="18:40" x14ac:dyDescent="0.2">
      <c r="R224" s="22"/>
      <c r="S224" s="22"/>
      <c r="T224" s="22"/>
      <c r="AJ224" s="22"/>
      <c r="AK224" s="22"/>
      <c r="AN224" s="22"/>
    </row>
    <row r="225" spans="18:40" x14ac:dyDescent="0.2">
      <c r="R225" s="22"/>
      <c r="S225" s="22"/>
      <c r="T225" s="22"/>
      <c r="AJ225" s="22"/>
      <c r="AK225" s="22"/>
      <c r="AN225" s="22"/>
    </row>
    <row r="226" spans="18:40" x14ac:dyDescent="0.2">
      <c r="R226" s="22"/>
      <c r="S226" s="22"/>
      <c r="T226" s="22"/>
      <c r="AJ226" s="22"/>
      <c r="AK226" s="22"/>
      <c r="AN226" s="22"/>
    </row>
    <row r="227" spans="18:40" x14ac:dyDescent="0.2">
      <c r="R227" s="22"/>
      <c r="S227" s="22"/>
      <c r="T227" s="22"/>
      <c r="AJ227" s="22"/>
      <c r="AK227" s="22"/>
      <c r="AN227" s="22"/>
    </row>
    <row r="228" spans="18:40" x14ac:dyDescent="0.2">
      <c r="R228" s="22"/>
      <c r="S228" s="22"/>
      <c r="T228" s="22"/>
      <c r="AJ228" s="22"/>
      <c r="AK228" s="22"/>
      <c r="AN228" s="22"/>
    </row>
    <row r="229" spans="18:40" x14ac:dyDescent="0.2">
      <c r="R229" s="22"/>
      <c r="S229" s="22"/>
      <c r="T229" s="22"/>
      <c r="AJ229" s="22"/>
      <c r="AK229" s="22"/>
      <c r="AN229" s="22"/>
    </row>
    <row r="230" spans="18:40" x14ac:dyDescent="0.2">
      <c r="R230" s="22"/>
      <c r="S230" s="22"/>
      <c r="T230" s="22"/>
      <c r="AJ230" s="22"/>
      <c r="AK230" s="22"/>
      <c r="AN230" s="22"/>
    </row>
    <row r="231" spans="18:40" x14ac:dyDescent="0.2">
      <c r="R231" s="22"/>
      <c r="S231" s="22"/>
      <c r="T231" s="22"/>
      <c r="AJ231" s="22"/>
      <c r="AK231" s="22"/>
      <c r="AN231" s="22"/>
    </row>
    <row r="232" spans="18:40" x14ac:dyDescent="0.2">
      <c r="R232" s="22"/>
      <c r="S232" s="22"/>
      <c r="T232" s="22"/>
      <c r="AJ232" s="22"/>
      <c r="AK232" s="22"/>
      <c r="AN232" s="22"/>
    </row>
    <row r="233" spans="18:40" x14ac:dyDescent="0.2">
      <c r="R233" s="22"/>
      <c r="S233" s="22"/>
      <c r="T233" s="22"/>
      <c r="AJ233" s="22"/>
      <c r="AK233" s="22"/>
      <c r="AN233" s="22"/>
    </row>
    <row r="234" spans="18:40" x14ac:dyDescent="0.2">
      <c r="R234" s="22"/>
      <c r="S234" s="22"/>
      <c r="T234" s="22"/>
      <c r="AJ234" s="22"/>
      <c r="AK234" s="22"/>
      <c r="AN234" s="22"/>
    </row>
    <row r="235" spans="18:40" x14ac:dyDescent="0.2">
      <c r="R235" s="22"/>
      <c r="S235" s="22"/>
      <c r="T235" s="22"/>
      <c r="AJ235" s="22"/>
      <c r="AK235" s="22"/>
      <c r="AN235" s="22"/>
    </row>
    <row r="236" spans="18:40" x14ac:dyDescent="0.2">
      <c r="R236" s="22"/>
      <c r="S236" s="22"/>
      <c r="T236" s="22"/>
      <c r="AJ236" s="22"/>
      <c r="AK236" s="22"/>
      <c r="AN236" s="22"/>
    </row>
    <row r="237" spans="18:40" x14ac:dyDescent="0.2">
      <c r="R237" s="22"/>
      <c r="S237" s="22"/>
      <c r="T237" s="22"/>
      <c r="AJ237" s="22"/>
      <c r="AK237" s="22"/>
      <c r="AN237" s="22"/>
    </row>
    <row r="238" spans="18:40" x14ac:dyDescent="0.2">
      <c r="R238" s="22"/>
      <c r="S238" s="22"/>
      <c r="T238" s="22"/>
      <c r="AJ238" s="22"/>
      <c r="AK238" s="22"/>
      <c r="AN238" s="22"/>
    </row>
    <row r="239" spans="18:40" x14ac:dyDescent="0.2">
      <c r="R239" s="22"/>
      <c r="S239" s="22"/>
      <c r="T239" s="22"/>
      <c r="AJ239" s="22"/>
      <c r="AK239" s="22"/>
      <c r="AN239" s="22"/>
    </row>
    <row r="240" spans="18:40" x14ac:dyDescent="0.2">
      <c r="R240" s="22"/>
      <c r="S240" s="22"/>
      <c r="T240" s="22"/>
      <c r="AJ240" s="22"/>
      <c r="AK240" s="22"/>
      <c r="AN240" s="22"/>
    </row>
    <row r="241" spans="18:40" x14ac:dyDescent="0.2">
      <c r="R241" s="22"/>
      <c r="S241" s="22"/>
      <c r="T241" s="22"/>
      <c r="AJ241" s="22"/>
      <c r="AK241" s="22"/>
      <c r="AN241" s="22"/>
    </row>
    <row r="242" spans="18:40" x14ac:dyDescent="0.2">
      <c r="R242" s="22"/>
      <c r="S242" s="22"/>
      <c r="T242" s="22"/>
      <c r="AJ242" s="22"/>
      <c r="AK242" s="22"/>
      <c r="AN242" s="22"/>
    </row>
    <row r="243" spans="18:40" x14ac:dyDescent="0.2">
      <c r="R243" s="22"/>
      <c r="S243" s="22"/>
      <c r="T243" s="22"/>
      <c r="AJ243" s="22"/>
      <c r="AK243" s="22"/>
      <c r="AN243" s="22"/>
    </row>
    <row r="244" spans="18:40" x14ac:dyDescent="0.2">
      <c r="R244" s="22"/>
      <c r="S244" s="22"/>
      <c r="T244" s="22"/>
      <c r="AJ244" s="22"/>
      <c r="AK244" s="22"/>
      <c r="AN244" s="22"/>
    </row>
    <row r="245" spans="18:40" x14ac:dyDescent="0.2">
      <c r="R245" s="22"/>
      <c r="S245" s="22"/>
      <c r="T245" s="22"/>
      <c r="AJ245" s="22"/>
      <c r="AK245" s="22"/>
      <c r="AN245" s="22"/>
    </row>
    <row r="246" spans="18:40" x14ac:dyDescent="0.2">
      <c r="R246" s="22"/>
      <c r="S246" s="22"/>
      <c r="T246" s="22"/>
      <c r="AJ246" s="22"/>
      <c r="AK246" s="22"/>
      <c r="AN246" s="22"/>
    </row>
    <row r="247" spans="18:40" x14ac:dyDescent="0.2">
      <c r="R247" s="22"/>
      <c r="S247" s="22"/>
      <c r="T247" s="22"/>
      <c r="AJ247" s="22"/>
      <c r="AK247" s="22"/>
      <c r="AN247" s="22"/>
    </row>
    <row r="248" spans="18:40" x14ac:dyDescent="0.2">
      <c r="R248" s="22"/>
      <c r="S248" s="22"/>
      <c r="T248" s="22"/>
      <c r="AJ248" s="22"/>
      <c r="AK248" s="22"/>
      <c r="AN248" s="22"/>
    </row>
    <row r="249" spans="18:40" x14ac:dyDescent="0.2">
      <c r="R249" s="22"/>
      <c r="S249" s="22"/>
      <c r="T249" s="22"/>
      <c r="AJ249" s="22"/>
      <c r="AK249" s="22"/>
      <c r="AN249" s="22"/>
    </row>
    <row r="250" spans="18:40" x14ac:dyDescent="0.2">
      <c r="R250" s="22"/>
      <c r="S250" s="22"/>
      <c r="T250" s="22"/>
      <c r="AJ250" s="22"/>
      <c r="AK250" s="22"/>
      <c r="AN250" s="22"/>
    </row>
    <row r="251" spans="18:40" x14ac:dyDescent="0.2">
      <c r="R251" s="22"/>
      <c r="S251" s="22"/>
      <c r="T251" s="22"/>
      <c r="AJ251" s="22"/>
      <c r="AK251" s="22"/>
      <c r="AN251" s="22"/>
    </row>
    <row r="252" spans="18:40" x14ac:dyDescent="0.2">
      <c r="R252" s="22"/>
      <c r="S252" s="22"/>
      <c r="T252" s="22"/>
      <c r="AJ252" s="22"/>
      <c r="AK252" s="22"/>
      <c r="AN252" s="22"/>
    </row>
    <row r="253" spans="18:40" x14ac:dyDescent="0.2">
      <c r="R253" s="22"/>
      <c r="S253" s="22"/>
      <c r="T253" s="22"/>
      <c r="AJ253" s="22"/>
      <c r="AK253" s="22"/>
      <c r="AN253" s="22"/>
    </row>
    <row r="254" spans="18:40" x14ac:dyDescent="0.2">
      <c r="R254" s="22"/>
      <c r="S254" s="22"/>
      <c r="T254" s="22"/>
      <c r="AJ254" s="22"/>
      <c r="AK254" s="22"/>
      <c r="AN254" s="22"/>
    </row>
    <row r="255" spans="18:40" x14ac:dyDescent="0.2">
      <c r="R255" s="22"/>
      <c r="S255" s="22"/>
      <c r="T255" s="22"/>
      <c r="AJ255" s="22"/>
      <c r="AK255" s="22"/>
      <c r="AN255" s="22"/>
    </row>
    <row r="256" spans="18:40" x14ac:dyDescent="0.2">
      <c r="R256" s="22"/>
      <c r="S256" s="22"/>
      <c r="T256" s="22"/>
      <c r="AJ256" s="22"/>
      <c r="AK256" s="22"/>
      <c r="AN256" s="22"/>
    </row>
    <row r="257" spans="18:40" x14ac:dyDescent="0.2">
      <c r="R257" s="22"/>
      <c r="S257" s="22"/>
      <c r="T257" s="22"/>
      <c r="AJ257" s="22"/>
      <c r="AK257" s="22"/>
      <c r="AN257" s="22"/>
    </row>
    <row r="258" spans="18:40" x14ac:dyDescent="0.2">
      <c r="R258" s="22"/>
      <c r="S258" s="22"/>
      <c r="T258" s="22"/>
      <c r="AJ258" s="22"/>
      <c r="AK258" s="22"/>
      <c r="AN258" s="22"/>
    </row>
    <row r="259" spans="18:40" x14ac:dyDescent="0.2">
      <c r="R259" s="22"/>
      <c r="S259" s="22"/>
      <c r="T259" s="22"/>
      <c r="AJ259" s="22"/>
      <c r="AK259" s="22"/>
      <c r="AN259" s="22"/>
    </row>
    <row r="260" spans="18:40" x14ac:dyDescent="0.2">
      <c r="R260" s="22"/>
      <c r="S260" s="22"/>
      <c r="T260" s="22"/>
      <c r="AJ260" s="22"/>
      <c r="AK260" s="22"/>
      <c r="AN260" s="22"/>
    </row>
    <row r="261" spans="18:40" x14ac:dyDescent="0.2">
      <c r="R261" s="22"/>
      <c r="S261" s="22"/>
      <c r="T261" s="22"/>
      <c r="AJ261" s="22"/>
      <c r="AK261" s="22"/>
      <c r="AN261" s="22"/>
    </row>
    <row r="262" spans="18:40" x14ac:dyDescent="0.2">
      <c r="R262" s="22"/>
      <c r="S262" s="22"/>
      <c r="T262" s="22"/>
      <c r="AJ262" s="22"/>
      <c r="AK262" s="22"/>
      <c r="AN262" s="22"/>
    </row>
    <row r="263" spans="18:40" x14ac:dyDescent="0.2">
      <c r="R263" s="22"/>
      <c r="S263" s="22"/>
      <c r="T263" s="22"/>
      <c r="AJ263" s="22"/>
      <c r="AK263" s="22"/>
      <c r="AN263" s="22"/>
    </row>
    <row r="264" spans="18:40" x14ac:dyDescent="0.2">
      <c r="R264" s="22"/>
      <c r="S264" s="22"/>
      <c r="T264" s="22"/>
      <c r="AJ264" s="22"/>
      <c r="AK264" s="22"/>
      <c r="AN264" s="22"/>
    </row>
    <row r="265" spans="18:40" x14ac:dyDescent="0.2">
      <c r="R265" s="22"/>
      <c r="S265" s="22"/>
      <c r="T265" s="22"/>
      <c r="AJ265" s="22"/>
      <c r="AK265" s="22"/>
      <c r="AN265" s="22"/>
    </row>
    <row r="266" spans="18:40" x14ac:dyDescent="0.2">
      <c r="R266" s="22"/>
      <c r="S266" s="22"/>
      <c r="T266" s="22"/>
      <c r="AJ266" s="22"/>
      <c r="AK266" s="22"/>
      <c r="AN266" s="22"/>
    </row>
    <row r="267" spans="18:40" x14ac:dyDescent="0.2">
      <c r="R267" s="22"/>
      <c r="S267" s="22"/>
      <c r="T267" s="22"/>
      <c r="AJ267" s="22"/>
      <c r="AK267" s="22"/>
      <c r="AN267" s="22"/>
    </row>
    <row r="268" spans="18:40" x14ac:dyDescent="0.2">
      <c r="R268" s="22"/>
      <c r="S268" s="22"/>
      <c r="T268" s="22"/>
      <c r="AJ268" s="22"/>
      <c r="AK268" s="22"/>
      <c r="AN268" s="22"/>
    </row>
    <row r="269" spans="18:40" x14ac:dyDescent="0.2">
      <c r="R269" s="22"/>
      <c r="S269" s="22"/>
      <c r="T269" s="22"/>
      <c r="AJ269" s="22"/>
      <c r="AK269" s="22"/>
      <c r="AN269" s="22"/>
    </row>
    <row r="270" spans="18:40" x14ac:dyDescent="0.2">
      <c r="R270" s="22"/>
      <c r="S270" s="22"/>
      <c r="T270" s="22"/>
      <c r="AJ270" s="22"/>
      <c r="AK270" s="22"/>
      <c r="AN270" s="22"/>
    </row>
    <row r="271" spans="18:40" x14ac:dyDescent="0.2">
      <c r="R271" s="22"/>
      <c r="S271" s="22"/>
      <c r="T271" s="22"/>
      <c r="AJ271" s="22"/>
      <c r="AK271" s="22"/>
      <c r="AN271" s="22"/>
    </row>
    <row r="272" spans="18:40" x14ac:dyDescent="0.2">
      <c r="R272" s="22"/>
      <c r="S272" s="22"/>
      <c r="T272" s="22"/>
      <c r="AJ272" s="22"/>
      <c r="AK272" s="22"/>
      <c r="AN272" s="22"/>
    </row>
    <row r="273" spans="18:40" x14ac:dyDescent="0.2">
      <c r="R273" s="22"/>
      <c r="S273" s="22"/>
      <c r="T273" s="22"/>
      <c r="AJ273" s="22"/>
      <c r="AK273" s="22"/>
      <c r="AN273" s="22"/>
    </row>
    <row r="274" spans="18:40" x14ac:dyDescent="0.2">
      <c r="R274" s="22"/>
      <c r="S274" s="22"/>
      <c r="T274" s="22"/>
      <c r="AJ274" s="22"/>
      <c r="AK274" s="22"/>
      <c r="AN274" s="22"/>
    </row>
    <row r="275" spans="18:40" x14ac:dyDescent="0.2">
      <c r="R275" s="22"/>
      <c r="S275" s="22"/>
      <c r="T275" s="22"/>
      <c r="AJ275" s="22"/>
      <c r="AK275" s="22"/>
      <c r="AN275" s="22"/>
    </row>
    <row r="276" spans="18:40" x14ac:dyDescent="0.2">
      <c r="R276" s="22"/>
      <c r="S276" s="22"/>
      <c r="T276" s="22"/>
      <c r="AJ276" s="22"/>
      <c r="AK276" s="22"/>
      <c r="AN276" s="22"/>
    </row>
    <row r="277" spans="18:40" x14ac:dyDescent="0.2">
      <c r="R277" s="22"/>
      <c r="S277" s="22"/>
      <c r="T277" s="22"/>
      <c r="AJ277" s="22"/>
      <c r="AK277" s="22"/>
      <c r="AN277" s="22"/>
    </row>
    <row r="278" spans="18:40" x14ac:dyDescent="0.2">
      <c r="R278" s="22"/>
      <c r="S278" s="22"/>
      <c r="T278" s="22"/>
      <c r="AJ278" s="22"/>
      <c r="AK278" s="22"/>
      <c r="AN278" s="22"/>
    </row>
    <row r="279" spans="18:40" x14ac:dyDescent="0.2">
      <c r="R279" s="22"/>
      <c r="S279" s="22"/>
      <c r="T279" s="22"/>
      <c r="AJ279" s="22"/>
      <c r="AK279" s="22"/>
      <c r="AN279" s="22"/>
    </row>
    <row r="280" spans="18:40" x14ac:dyDescent="0.2">
      <c r="R280" s="22"/>
      <c r="S280" s="22"/>
      <c r="T280" s="22"/>
      <c r="AJ280" s="22"/>
      <c r="AK280" s="22"/>
      <c r="AN280" s="22"/>
    </row>
    <row r="281" spans="18:40" x14ac:dyDescent="0.2">
      <c r="R281" s="22"/>
      <c r="S281" s="22"/>
      <c r="T281" s="22"/>
      <c r="AJ281" s="22"/>
      <c r="AK281" s="22"/>
      <c r="AN281" s="22"/>
    </row>
    <row r="282" spans="18:40" x14ac:dyDescent="0.2">
      <c r="R282" s="22"/>
      <c r="S282" s="22"/>
      <c r="T282" s="22"/>
      <c r="AJ282" s="22"/>
      <c r="AK282" s="22"/>
      <c r="AN282" s="22"/>
    </row>
    <row r="283" spans="18:40" x14ac:dyDescent="0.2">
      <c r="R283" s="22"/>
      <c r="S283" s="22"/>
      <c r="T283" s="22"/>
      <c r="AJ283" s="22"/>
      <c r="AK283" s="22"/>
      <c r="AN283" s="22"/>
    </row>
    <row r="284" spans="18:40" x14ac:dyDescent="0.2">
      <c r="R284" s="22"/>
      <c r="S284" s="22"/>
      <c r="T284" s="22"/>
      <c r="AJ284" s="22"/>
      <c r="AK284" s="22"/>
      <c r="AN284" s="22"/>
    </row>
    <row r="285" spans="18:40" x14ac:dyDescent="0.2">
      <c r="R285" s="22"/>
      <c r="S285" s="22"/>
      <c r="T285" s="22"/>
      <c r="AJ285" s="22"/>
      <c r="AK285" s="22"/>
      <c r="AN285" s="22"/>
    </row>
    <row r="286" spans="18:40" x14ac:dyDescent="0.2">
      <c r="R286" s="22"/>
      <c r="S286" s="22"/>
      <c r="T286" s="22"/>
      <c r="AJ286" s="22"/>
      <c r="AK286" s="22"/>
      <c r="AN286" s="22"/>
    </row>
    <row r="287" spans="18:40" x14ac:dyDescent="0.2">
      <c r="R287" s="22"/>
      <c r="S287" s="22"/>
      <c r="T287" s="22"/>
      <c r="AJ287" s="22"/>
      <c r="AK287" s="22"/>
      <c r="AN287" s="22"/>
    </row>
    <row r="288" spans="18:40" x14ac:dyDescent="0.2">
      <c r="R288" s="22"/>
      <c r="S288" s="22"/>
      <c r="T288" s="22"/>
      <c r="AJ288" s="22"/>
      <c r="AK288" s="22"/>
      <c r="AN288" s="22"/>
    </row>
    <row r="289" spans="18:40" x14ac:dyDescent="0.2">
      <c r="R289" s="22"/>
      <c r="S289" s="22"/>
      <c r="T289" s="22"/>
      <c r="AJ289" s="22"/>
      <c r="AK289" s="22"/>
      <c r="AN289" s="22"/>
    </row>
    <row r="290" spans="18:40" x14ac:dyDescent="0.2">
      <c r="R290" s="22"/>
      <c r="S290" s="22"/>
      <c r="T290" s="22"/>
      <c r="AJ290" s="22"/>
      <c r="AK290" s="22"/>
      <c r="AN290" s="22"/>
    </row>
    <row r="291" spans="18:40" x14ac:dyDescent="0.2">
      <c r="R291" s="22"/>
      <c r="S291" s="22"/>
      <c r="T291" s="22"/>
      <c r="AJ291" s="22"/>
      <c r="AK291" s="22"/>
      <c r="AN291" s="22"/>
    </row>
    <row r="292" spans="18:40" x14ac:dyDescent="0.2">
      <c r="R292" s="22"/>
      <c r="S292" s="22"/>
      <c r="T292" s="22"/>
      <c r="AJ292" s="22"/>
      <c r="AK292" s="22"/>
      <c r="AN292" s="22"/>
    </row>
    <row r="293" spans="18:40" x14ac:dyDescent="0.2">
      <c r="R293" s="22"/>
      <c r="S293" s="22"/>
      <c r="T293" s="22"/>
      <c r="AJ293" s="22"/>
      <c r="AK293" s="22"/>
      <c r="AN293" s="22"/>
    </row>
    <row r="294" spans="18:40" x14ac:dyDescent="0.2">
      <c r="R294" s="22"/>
      <c r="S294" s="22"/>
      <c r="T294" s="22"/>
      <c r="AJ294" s="22"/>
      <c r="AK294" s="22"/>
      <c r="AN294" s="22"/>
    </row>
    <row r="295" spans="18:40" x14ac:dyDescent="0.2">
      <c r="R295" s="22"/>
      <c r="S295" s="22"/>
      <c r="T295" s="22"/>
      <c r="AJ295" s="22"/>
      <c r="AK295" s="22"/>
      <c r="AN295" s="22"/>
    </row>
    <row r="296" spans="18:40" x14ac:dyDescent="0.2">
      <c r="R296" s="22"/>
      <c r="S296" s="22"/>
      <c r="T296" s="22"/>
      <c r="AJ296" s="22"/>
      <c r="AK296" s="22"/>
      <c r="AN296" s="22"/>
    </row>
    <row r="297" spans="18:40" x14ac:dyDescent="0.2">
      <c r="R297" s="22"/>
      <c r="S297" s="22"/>
      <c r="T297" s="22"/>
      <c r="AJ297" s="22"/>
      <c r="AK297" s="22"/>
      <c r="AN297" s="22"/>
    </row>
    <row r="298" spans="18:40" x14ac:dyDescent="0.2">
      <c r="R298" s="22"/>
      <c r="S298" s="22"/>
      <c r="T298" s="22"/>
      <c r="AJ298" s="22"/>
      <c r="AK298" s="22"/>
      <c r="AN298" s="22"/>
    </row>
    <row r="299" spans="18:40" x14ac:dyDescent="0.2">
      <c r="R299" s="22"/>
      <c r="S299" s="22"/>
      <c r="T299" s="22"/>
      <c r="AJ299" s="22"/>
      <c r="AK299" s="22"/>
      <c r="AN299" s="22"/>
    </row>
    <row r="300" spans="18:40" x14ac:dyDescent="0.2">
      <c r="R300" s="22"/>
      <c r="S300" s="22"/>
      <c r="T300" s="22"/>
      <c r="AJ300" s="22"/>
      <c r="AK300" s="22"/>
      <c r="AN300" s="22"/>
    </row>
    <row r="301" spans="18:40" x14ac:dyDescent="0.2">
      <c r="R301" s="22"/>
      <c r="S301" s="22"/>
      <c r="T301" s="22"/>
      <c r="AJ301" s="22"/>
      <c r="AK301" s="22"/>
      <c r="AN301" s="22"/>
    </row>
    <row r="302" spans="18:40" x14ac:dyDescent="0.2">
      <c r="R302" s="22"/>
      <c r="S302" s="22"/>
      <c r="T302" s="22"/>
      <c r="AJ302" s="22"/>
      <c r="AK302" s="22"/>
      <c r="AN302" s="22"/>
    </row>
    <row r="303" spans="18:40" x14ac:dyDescent="0.2">
      <c r="R303" s="22"/>
      <c r="S303" s="22"/>
      <c r="T303" s="22"/>
      <c r="AJ303" s="22"/>
      <c r="AK303" s="22"/>
      <c r="AN303" s="22"/>
    </row>
    <row r="304" spans="18:40" x14ac:dyDescent="0.2">
      <c r="R304" s="22"/>
      <c r="S304" s="22"/>
      <c r="T304" s="22"/>
      <c r="AJ304" s="22"/>
      <c r="AK304" s="22"/>
      <c r="AN304" s="22"/>
    </row>
    <row r="305" spans="18:40" x14ac:dyDescent="0.2">
      <c r="R305" s="22"/>
      <c r="S305" s="22"/>
      <c r="T305" s="22"/>
      <c r="AJ305" s="22"/>
      <c r="AK305" s="22"/>
      <c r="AN305" s="22"/>
    </row>
    <row r="306" spans="18:40" x14ac:dyDescent="0.2">
      <c r="R306" s="22"/>
      <c r="S306" s="22"/>
      <c r="T306" s="22"/>
      <c r="AJ306" s="22"/>
      <c r="AK306" s="22"/>
      <c r="AN306" s="22"/>
    </row>
    <row r="307" spans="18:40" x14ac:dyDescent="0.2">
      <c r="R307" s="22"/>
      <c r="S307" s="22"/>
      <c r="T307" s="22"/>
      <c r="AJ307" s="22"/>
      <c r="AK307" s="22"/>
      <c r="AN307" s="22"/>
    </row>
    <row r="308" spans="18:40" x14ac:dyDescent="0.2">
      <c r="R308" s="22"/>
      <c r="S308" s="22"/>
      <c r="T308" s="22"/>
      <c r="AJ308" s="22"/>
      <c r="AK308" s="22"/>
      <c r="AN308" s="22"/>
    </row>
    <row r="309" spans="18:40" x14ac:dyDescent="0.2">
      <c r="R309" s="22"/>
      <c r="S309" s="22"/>
      <c r="T309" s="22"/>
      <c r="AJ309" s="22"/>
      <c r="AK309" s="22"/>
      <c r="AN309" s="22"/>
    </row>
    <row r="310" spans="18:40" x14ac:dyDescent="0.2">
      <c r="R310" s="22"/>
      <c r="S310" s="22"/>
      <c r="T310" s="22"/>
      <c r="AJ310" s="22"/>
      <c r="AK310" s="22"/>
      <c r="AN310" s="22"/>
    </row>
    <row r="311" spans="18:40" x14ac:dyDescent="0.2">
      <c r="R311" s="22"/>
      <c r="S311" s="22"/>
      <c r="T311" s="22"/>
      <c r="AJ311" s="22"/>
      <c r="AK311" s="22"/>
      <c r="AN311" s="22"/>
    </row>
    <row r="312" spans="18:40" x14ac:dyDescent="0.2">
      <c r="R312" s="22"/>
      <c r="S312" s="22"/>
      <c r="T312" s="22"/>
      <c r="AJ312" s="22"/>
      <c r="AK312" s="22"/>
      <c r="AN312" s="22"/>
    </row>
    <row r="313" spans="18:40" x14ac:dyDescent="0.2">
      <c r="R313" s="22"/>
      <c r="S313" s="22"/>
      <c r="T313" s="22"/>
      <c r="AJ313" s="22"/>
      <c r="AK313" s="22"/>
      <c r="AN313" s="22"/>
    </row>
    <row r="314" spans="18:40" x14ac:dyDescent="0.2">
      <c r="R314" s="22"/>
      <c r="S314" s="22"/>
      <c r="T314" s="22"/>
      <c r="AJ314" s="22"/>
      <c r="AK314" s="22"/>
      <c r="AN314" s="22"/>
    </row>
    <row r="315" spans="18:40" x14ac:dyDescent="0.2">
      <c r="R315" s="22"/>
      <c r="S315" s="22"/>
      <c r="T315" s="22"/>
      <c r="AJ315" s="22"/>
      <c r="AK315" s="22"/>
      <c r="AN315" s="22"/>
    </row>
    <row r="316" spans="18:40" x14ac:dyDescent="0.2">
      <c r="R316" s="22"/>
      <c r="S316" s="22"/>
      <c r="T316" s="22"/>
      <c r="AJ316" s="22"/>
      <c r="AK316" s="22"/>
      <c r="AN316" s="22"/>
    </row>
    <row r="317" spans="18:40" x14ac:dyDescent="0.2">
      <c r="R317" s="22"/>
      <c r="S317" s="22"/>
      <c r="T317" s="22"/>
      <c r="AJ317" s="22"/>
      <c r="AK317" s="22"/>
      <c r="AN317" s="22"/>
    </row>
    <row r="318" spans="18:40" x14ac:dyDescent="0.2">
      <c r="R318" s="22"/>
      <c r="S318" s="22"/>
      <c r="T318" s="22"/>
      <c r="AJ318" s="22"/>
      <c r="AK318" s="22"/>
      <c r="AN318" s="22"/>
    </row>
    <row r="319" spans="18:40" x14ac:dyDescent="0.2">
      <c r="R319" s="22"/>
      <c r="S319" s="22"/>
      <c r="T319" s="22"/>
      <c r="AJ319" s="22"/>
      <c r="AK319" s="22"/>
      <c r="AN319" s="22"/>
    </row>
    <row r="320" spans="18:40" x14ac:dyDescent="0.2">
      <c r="R320" s="22"/>
      <c r="S320" s="22"/>
      <c r="T320" s="22"/>
      <c r="AJ320" s="22"/>
      <c r="AK320" s="22"/>
      <c r="AN320" s="22"/>
    </row>
    <row r="321" spans="18:40" x14ac:dyDescent="0.2">
      <c r="R321" s="22"/>
      <c r="S321" s="22"/>
      <c r="T321" s="22"/>
      <c r="AJ321" s="22"/>
      <c r="AK321" s="22"/>
      <c r="AN321" s="22"/>
    </row>
    <row r="322" spans="18:40" x14ac:dyDescent="0.2">
      <c r="R322" s="22"/>
      <c r="S322" s="22"/>
      <c r="T322" s="22"/>
      <c r="AJ322" s="22"/>
      <c r="AK322" s="22"/>
      <c r="AN322" s="22"/>
    </row>
    <row r="323" spans="18:40" x14ac:dyDescent="0.2">
      <c r="R323" s="22"/>
      <c r="S323" s="22"/>
      <c r="T323" s="22"/>
      <c r="AJ323" s="22"/>
      <c r="AK323" s="22"/>
      <c r="AN323" s="22"/>
    </row>
    <row r="324" spans="18:40" x14ac:dyDescent="0.2">
      <c r="R324" s="22"/>
      <c r="S324" s="22"/>
      <c r="T324" s="22"/>
      <c r="AJ324" s="22"/>
      <c r="AK324" s="22"/>
      <c r="AN324" s="22"/>
    </row>
    <row r="325" spans="18:40" x14ac:dyDescent="0.2">
      <c r="R325" s="22"/>
      <c r="S325" s="22"/>
      <c r="T325" s="22"/>
      <c r="AJ325" s="22"/>
      <c r="AK325" s="22"/>
      <c r="AN325" s="22"/>
    </row>
    <row r="326" spans="18:40" x14ac:dyDescent="0.2">
      <c r="R326" s="22"/>
      <c r="S326" s="22"/>
      <c r="T326" s="22"/>
      <c r="AJ326" s="22"/>
      <c r="AK326" s="22"/>
      <c r="AN326" s="22"/>
    </row>
    <row r="327" spans="18:40" x14ac:dyDescent="0.2">
      <c r="R327" s="22"/>
      <c r="S327" s="22"/>
      <c r="T327" s="22"/>
      <c r="AJ327" s="22"/>
      <c r="AK327" s="22"/>
      <c r="AN327" s="22"/>
    </row>
    <row r="328" spans="18:40" x14ac:dyDescent="0.2">
      <c r="R328" s="22"/>
      <c r="S328" s="22"/>
      <c r="T328" s="22"/>
      <c r="AJ328" s="22"/>
      <c r="AK328" s="22"/>
      <c r="AN328" s="22"/>
    </row>
    <row r="329" spans="18:40" x14ac:dyDescent="0.2">
      <c r="R329" s="22"/>
      <c r="S329" s="22"/>
      <c r="T329" s="22"/>
      <c r="AJ329" s="22"/>
      <c r="AK329" s="22"/>
      <c r="AN329" s="22"/>
    </row>
    <row r="330" spans="18:40" x14ac:dyDescent="0.2">
      <c r="R330" s="22"/>
      <c r="S330" s="22"/>
      <c r="T330" s="22"/>
      <c r="AJ330" s="22"/>
      <c r="AK330" s="22"/>
      <c r="AN330" s="22"/>
    </row>
    <row r="331" spans="18:40" x14ac:dyDescent="0.2">
      <c r="R331" s="22"/>
      <c r="S331" s="22"/>
      <c r="T331" s="22"/>
      <c r="AJ331" s="22"/>
      <c r="AK331" s="22"/>
      <c r="AN331" s="22"/>
    </row>
    <row r="332" spans="18:40" x14ac:dyDescent="0.2">
      <c r="R332" s="22"/>
      <c r="S332" s="22"/>
      <c r="T332" s="22"/>
      <c r="AJ332" s="22"/>
      <c r="AK332" s="22"/>
      <c r="AN332" s="22"/>
    </row>
    <row r="333" spans="18:40" x14ac:dyDescent="0.2">
      <c r="R333" s="22"/>
      <c r="S333" s="22"/>
      <c r="T333" s="22"/>
      <c r="AJ333" s="22"/>
      <c r="AK333" s="22"/>
      <c r="AN333" s="22"/>
    </row>
    <row r="334" spans="18:40" x14ac:dyDescent="0.2">
      <c r="R334" s="22"/>
      <c r="S334" s="22"/>
      <c r="T334" s="22"/>
      <c r="AJ334" s="22"/>
      <c r="AK334" s="22"/>
      <c r="AN334" s="22"/>
    </row>
    <row r="335" spans="18:40" x14ac:dyDescent="0.2">
      <c r="R335" s="22"/>
      <c r="S335" s="22"/>
      <c r="T335" s="22"/>
      <c r="AJ335" s="22"/>
      <c r="AK335" s="22"/>
      <c r="AN335" s="22"/>
    </row>
    <row r="336" spans="18:40" x14ac:dyDescent="0.2">
      <c r="R336" s="22"/>
      <c r="S336" s="22"/>
      <c r="T336" s="22"/>
      <c r="AJ336" s="22"/>
      <c r="AK336" s="22"/>
      <c r="AN336" s="22"/>
    </row>
    <row r="337" spans="18:40" x14ac:dyDescent="0.2">
      <c r="R337" s="22"/>
      <c r="S337" s="22"/>
      <c r="T337" s="22"/>
      <c r="AJ337" s="22"/>
      <c r="AK337" s="22"/>
      <c r="AN337" s="22"/>
    </row>
    <row r="338" spans="18:40" x14ac:dyDescent="0.2">
      <c r="R338" s="22"/>
      <c r="S338" s="22"/>
      <c r="T338" s="22"/>
      <c r="AJ338" s="22"/>
      <c r="AK338" s="22"/>
      <c r="AN338" s="22"/>
    </row>
    <row r="339" spans="18:40" x14ac:dyDescent="0.2">
      <c r="R339" s="22"/>
      <c r="S339" s="22"/>
      <c r="T339" s="22"/>
      <c r="AJ339" s="22"/>
      <c r="AK339" s="22"/>
      <c r="AN339" s="22"/>
    </row>
    <row r="340" spans="18:40" x14ac:dyDescent="0.2">
      <c r="R340" s="22"/>
      <c r="S340" s="22"/>
      <c r="T340" s="22"/>
      <c r="AJ340" s="22"/>
      <c r="AK340" s="22"/>
      <c r="AN340" s="22"/>
    </row>
    <row r="341" spans="18:40" x14ac:dyDescent="0.2">
      <c r="R341" s="22"/>
      <c r="S341" s="22"/>
      <c r="T341" s="22"/>
      <c r="AJ341" s="22"/>
      <c r="AK341" s="22"/>
      <c r="AN341" s="22"/>
    </row>
    <row r="342" spans="18:40" x14ac:dyDescent="0.2">
      <c r="R342" s="22"/>
      <c r="S342" s="22"/>
      <c r="T342" s="22"/>
      <c r="AJ342" s="22"/>
      <c r="AK342" s="22"/>
      <c r="AN342" s="22"/>
    </row>
    <row r="343" spans="18:40" x14ac:dyDescent="0.2">
      <c r="R343" s="22"/>
      <c r="S343" s="22"/>
      <c r="T343" s="22"/>
      <c r="AJ343" s="22"/>
      <c r="AK343" s="22"/>
      <c r="AN343" s="22"/>
    </row>
    <row r="344" spans="18:40" x14ac:dyDescent="0.2">
      <c r="R344" s="22"/>
      <c r="S344" s="22"/>
      <c r="T344" s="22"/>
      <c r="AJ344" s="22"/>
      <c r="AK344" s="22"/>
      <c r="AN344" s="22"/>
    </row>
    <row r="345" spans="18:40" x14ac:dyDescent="0.2">
      <c r="R345" s="22"/>
      <c r="S345" s="22"/>
      <c r="T345" s="22"/>
      <c r="AJ345" s="22"/>
      <c r="AK345" s="22"/>
      <c r="AN345" s="22"/>
    </row>
    <row r="346" spans="18:40" x14ac:dyDescent="0.2">
      <c r="R346" s="22"/>
      <c r="S346" s="22"/>
      <c r="T346" s="22"/>
      <c r="AJ346" s="22"/>
      <c r="AK346" s="22"/>
      <c r="AN346" s="22"/>
    </row>
    <row r="347" spans="18:40" x14ac:dyDescent="0.2">
      <c r="R347" s="22"/>
      <c r="S347" s="22"/>
      <c r="T347" s="22"/>
      <c r="AJ347" s="22"/>
      <c r="AK347" s="22"/>
      <c r="AN347" s="22"/>
    </row>
    <row r="348" spans="18:40" x14ac:dyDescent="0.2">
      <c r="R348" s="22"/>
      <c r="S348" s="22"/>
      <c r="T348" s="22"/>
      <c r="AJ348" s="22"/>
      <c r="AK348" s="22"/>
      <c r="AN348" s="22"/>
    </row>
    <row r="349" spans="18:40" x14ac:dyDescent="0.2">
      <c r="R349" s="22"/>
      <c r="S349" s="22"/>
      <c r="T349" s="22"/>
      <c r="AJ349" s="22"/>
      <c r="AK349" s="22"/>
      <c r="AN349" s="22"/>
    </row>
    <row r="350" spans="18:40" x14ac:dyDescent="0.2">
      <c r="R350" s="22"/>
      <c r="S350" s="22"/>
      <c r="T350" s="22"/>
      <c r="AJ350" s="22"/>
      <c r="AK350" s="22"/>
      <c r="AN350" s="22"/>
    </row>
    <row r="351" spans="18:40" x14ac:dyDescent="0.2">
      <c r="R351" s="22"/>
      <c r="S351" s="22"/>
      <c r="T351" s="22"/>
      <c r="AJ351" s="22"/>
      <c r="AK351" s="22"/>
      <c r="AN351" s="22"/>
    </row>
    <row r="352" spans="18:40" x14ac:dyDescent="0.2">
      <c r="R352" s="22"/>
      <c r="S352" s="22"/>
      <c r="T352" s="22"/>
      <c r="AJ352" s="22"/>
      <c r="AK352" s="22"/>
      <c r="AN352" s="22"/>
    </row>
    <row r="353" spans="18:40" x14ac:dyDescent="0.2">
      <c r="R353" s="22"/>
      <c r="S353" s="22"/>
      <c r="T353" s="22"/>
      <c r="AJ353" s="22"/>
      <c r="AK353" s="22"/>
      <c r="AN353" s="22"/>
    </row>
    <row r="354" spans="18:40" x14ac:dyDescent="0.2">
      <c r="R354" s="22"/>
      <c r="S354" s="22"/>
      <c r="T354" s="22"/>
      <c r="AJ354" s="22"/>
      <c r="AK354" s="22"/>
      <c r="AN354" s="22"/>
    </row>
    <row r="355" spans="18:40" x14ac:dyDescent="0.2">
      <c r="R355" s="22"/>
      <c r="S355" s="22"/>
      <c r="T355" s="22"/>
      <c r="AJ355" s="22"/>
      <c r="AK355" s="22"/>
      <c r="AN355" s="22"/>
    </row>
    <row r="356" spans="18:40" x14ac:dyDescent="0.2">
      <c r="R356" s="22"/>
      <c r="S356" s="22"/>
      <c r="T356" s="22"/>
      <c r="AJ356" s="22"/>
      <c r="AK356" s="22"/>
      <c r="AN356" s="22"/>
    </row>
    <row r="357" spans="18:40" x14ac:dyDescent="0.2">
      <c r="R357" s="22"/>
      <c r="S357" s="22"/>
      <c r="T357" s="22"/>
      <c r="AJ357" s="22"/>
      <c r="AK357" s="22"/>
      <c r="AN357" s="22"/>
    </row>
    <row r="358" spans="18:40" x14ac:dyDescent="0.2">
      <c r="R358" s="22"/>
      <c r="S358" s="22"/>
      <c r="T358" s="22"/>
      <c r="AJ358" s="22"/>
      <c r="AK358" s="22"/>
      <c r="AN358" s="22"/>
    </row>
    <row r="359" spans="18:40" x14ac:dyDescent="0.2">
      <c r="R359" s="22"/>
      <c r="S359" s="22"/>
      <c r="T359" s="22"/>
      <c r="AJ359" s="22"/>
      <c r="AK359" s="22"/>
      <c r="AN359" s="22"/>
    </row>
    <row r="360" spans="18:40" x14ac:dyDescent="0.2">
      <c r="R360" s="22"/>
      <c r="S360" s="22"/>
      <c r="T360" s="22"/>
      <c r="AJ360" s="22"/>
      <c r="AK360" s="22"/>
      <c r="AN360" s="22"/>
    </row>
    <row r="361" spans="18:40" x14ac:dyDescent="0.2">
      <c r="R361" s="22"/>
      <c r="S361" s="22"/>
      <c r="T361" s="22"/>
      <c r="AJ361" s="22"/>
      <c r="AK361" s="22"/>
      <c r="AN361" s="22"/>
    </row>
    <row r="362" spans="18:40" x14ac:dyDescent="0.2">
      <c r="R362" s="22"/>
      <c r="S362" s="22"/>
      <c r="T362" s="22"/>
      <c r="AJ362" s="22"/>
      <c r="AK362" s="22"/>
      <c r="AN362" s="22"/>
    </row>
    <row r="363" spans="18:40" x14ac:dyDescent="0.2">
      <c r="R363" s="22"/>
      <c r="S363" s="22"/>
      <c r="T363" s="22"/>
      <c r="AJ363" s="22"/>
      <c r="AK363" s="22"/>
      <c r="AN363" s="22"/>
    </row>
    <row r="364" spans="18:40" x14ac:dyDescent="0.2">
      <c r="R364" s="22"/>
      <c r="S364" s="22"/>
      <c r="T364" s="22"/>
      <c r="AJ364" s="22"/>
      <c r="AK364" s="22"/>
      <c r="AN364" s="22"/>
    </row>
    <row r="365" spans="18:40" x14ac:dyDescent="0.2">
      <c r="R365" s="22"/>
      <c r="S365" s="22"/>
      <c r="T365" s="22"/>
      <c r="AJ365" s="22"/>
      <c r="AK365" s="22"/>
      <c r="AN365" s="22"/>
    </row>
    <row r="366" spans="18:40" x14ac:dyDescent="0.2">
      <c r="R366" s="22"/>
      <c r="S366" s="22"/>
      <c r="T366" s="22"/>
      <c r="AJ366" s="22"/>
      <c r="AK366" s="22"/>
      <c r="AN366" s="22"/>
    </row>
    <row r="367" spans="18:40" x14ac:dyDescent="0.2">
      <c r="R367" s="22"/>
      <c r="S367" s="22"/>
      <c r="T367" s="22"/>
      <c r="AJ367" s="22"/>
      <c r="AK367" s="22"/>
      <c r="AN367" s="22"/>
    </row>
    <row r="368" spans="18:40" x14ac:dyDescent="0.2">
      <c r="R368" s="22"/>
      <c r="S368" s="22"/>
      <c r="T368" s="22"/>
      <c r="AJ368" s="22"/>
      <c r="AK368" s="22"/>
      <c r="AN368" s="22"/>
    </row>
    <row r="369" spans="18:40" x14ac:dyDescent="0.2">
      <c r="R369" s="22"/>
      <c r="S369" s="22"/>
      <c r="T369" s="22"/>
      <c r="AJ369" s="22"/>
      <c r="AK369" s="22"/>
      <c r="AN369" s="22"/>
    </row>
    <row r="370" spans="18:40" x14ac:dyDescent="0.2">
      <c r="R370" s="22"/>
      <c r="S370" s="22"/>
      <c r="T370" s="22"/>
      <c r="AJ370" s="22"/>
      <c r="AK370" s="22"/>
      <c r="AN370" s="22"/>
    </row>
    <row r="371" spans="18:40" x14ac:dyDescent="0.2">
      <c r="R371" s="22"/>
      <c r="S371" s="22"/>
      <c r="T371" s="22"/>
      <c r="AJ371" s="22"/>
      <c r="AK371" s="22"/>
      <c r="AN371" s="22"/>
    </row>
    <row r="372" spans="18:40" x14ac:dyDescent="0.2">
      <c r="R372" s="22"/>
      <c r="S372" s="22"/>
      <c r="T372" s="22"/>
      <c r="AJ372" s="22"/>
      <c r="AK372" s="22"/>
      <c r="AN372" s="22"/>
    </row>
    <row r="373" spans="18:40" x14ac:dyDescent="0.2">
      <c r="R373" s="22"/>
      <c r="S373" s="22"/>
      <c r="T373" s="22"/>
      <c r="AJ373" s="22"/>
      <c r="AK373" s="22"/>
      <c r="AN373" s="22"/>
    </row>
    <row r="374" spans="18:40" x14ac:dyDescent="0.2">
      <c r="R374" s="22"/>
      <c r="S374" s="22"/>
      <c r="T374" s="22"/>
      <c r="AJ374" s="22"/>
      <c r="AK374" s="22"/>
      <c r="AN374" s="22"/>
    </row>
    <row r="375" spans="18:40" x14ac:dyDescent="0.2">
      <c r="R375" s="22"/>
      <c r="S375" s="22"/>
      <c r="T375" s="22"/>
      <c r="AJ375" s="22"/>
      <c r="AK375" s="22"/>
      <c r="AN375" s="22"/>
    </row>
    <row r="376" spans="18:40" x14ac:dyDescent="0.2">
      <c r="R376" s="22"/>
      <c r="S376" s="22"/>
      <c r="T376" s="22"/>
      <c r="AJ376" s="22"/>
      <c r="AK376" s="22"/>
      <c r="AN376" s="22"/>
    </row>
    <row r="377" spans="18:40" x14ac:dyDescent="0.2">
      <c r="R377" s="22"/>
      <c r="S377" s="22"/>
      <c r="T377" s="22"/>
      <c r="AJ377" s="22"/>
      <c r="AK377" s="22"/>
      <c r="AN377" s="22"/>
    </row>
    <row r="378" spans="18:40" x14ac:dyDescent="0.2">
      <c r="R378" s="22"/>
      <c r="S378" s="22"/>
      <c r="T378" s="22"/>
      <c r="AJ378" s="22"/>
      <c r="AK378" s="22"/>
      <c r="AN378" s="22"/>
    </row>
    <row r="379" spans="18:40" x14ac:dyDescent="0.2">
      <c r="R379" s="22"/>
      <c r="S379" s="22"/>
      <c r="T379" s="22"/>
      <c r="AJ379" s="22"/>
      <c r="AK379" s="22"/>
      <c r="AN379" s="22"/>
    </row>
    <row r="380" spans="18:40" x14ac:dyDescent="0.2">
      <c r="R380" s="22"/>
      <c r="S380" s="22"/>
      <c r="T380" s="22"/>
      <c r="AJ380" s="22"/>
      <c r="AK380" s="22"/>
      <c r="AN380" s="22"/>
    </row>
    <row r="381" spans="18:40" x14ac:dyDescent="0.2">
      <c r="R381" s="22"/>
      <c r="S381" s="22"/>
      <c r="T381" s="22"/>
      <c r="AJ381" s="22"/>
      <c r="AK381" s="22"/>
      <c r="AN381" s="22"/>
    </row>
    <row r="382" spans="18:40" x14ac:dyDescent="0.2">
      <c r="R382" s="22"/>
      <c r="S382" s="22"/>
      <c r="T382" s="22"/>
      <c r="AJ382" s="22"/>
      <c r="AK382" s="22"/>
      <c r="AN382" s="22"/>
    </row>
    <row r="383" spans="18:40" x14ac:dyDescent="0.2">
      <c r="R383" s="22"/>
      <c r="S383" s="22"/>
      <c r="T383" s="22"/>
      <c r="AJ383" s="22"/>
      <c r="AK383" s="22"/>
      <c r="AN383" s="22"/>
    </row>
    <row r="384" spans="18:40" x14ac:dyDescent="0.2">
      <c r="R384" s="22"/>
      <c r="S384" s="22"/>
      <c r="T384" s="22"/>
      <c r="AJ384" s="22"/>
      <c r="AK384" s="22"/>
      <c r="AN384" s="22"/>
    </row>
    <row r="385" spans="18:40" x14ac:dyDescent="0.2">
      <c r="R385" s="22"/>
      <c r="S385" s="22"/>
      <c r="T385" s="22"/>
      <c r="AJ385" s="22"/>
      <c r="AK385" s="22"/>
      <c r="AN385" s="22"/>
    </row>
    <row r="386" spans="18:40" x14ac:dyDescent="0.2">
      <c r="R386" s="22"/>
      <c r="S386" s="22"/>
      <c r="T386" s="22"/>
      <c r="AJ386" s="22"/>
      <c r="AK386" s="22"/>
      <c r="AN386" s="22"/>
    </row>
    <row r="387" spans="18:40" x14ac:dyDescent="0.2">
      <c r="R387" s="22"/>
      <c r="S387" s="22"/>
      <c r="T387" s="22"/>
      <c r="AJ387" s="22"/>
      <c r="AK387" s="22"/>
      <c r="AN387" s="22"/>
    </row>
    <row r="388" spans="18:40" x14ac:dyDescent="0.2">
      <c r="R388" s="22"/>
      <c r="S388" s="22"/>
      <c r="T388" s="22"/>
      <c r="AJ388" s="22"/>
      <c r="AK388" s="22"/>
      <c r="AN388" s="22"/>
    </row>
    <row r="389" spans="18:40" x14ac:dyDescent="0.2">
      <c r="R389" s="22"/>
      <c r="S389" s="22"/>
      <c r="T389" s="22"/>
      <c r="AJ389" s="22"/>
      <c r="AK389" s="22"/>
      <c r="AN389" s="22"/>
    </row>
    <row r="390" spans="18:40" x14ac:dyDescent="0.2">
      <c r="R390" s="22"/>
      <c r="S390" s="22"/>
      <c r="T390" s="22"/>
      <c r="AJ390" s="22"/>
      <c r="AK390" s="22"/>
      <c r="AN390" s="22"/>
    </row>
    <row r="391" spans="18:40" x14ac:dyDescent="0.2">
      <c r="R391" s="22"/>
      <c r="S391" s="22"/>
      <c r="T391" s="22"/>
      <c r="AJ391" s="22"/>
      <c r="AK391" s="22"/>
      <c r="AN391" s="22"/>
    </row>
    <row r="392" spans="18:40" x14ac:dyDescent="0.2">
      <c r="R392" s="22"/>
      <c r="S392" s="22"/>
      <c r="T392" s="22"/>
      <c r="AJ392" s="22"/>
      <c r="AK392" s="22"/>
      <c r="AN392" s="22"/>
    </row>
    <row r="393" spans="18:40" x14ac:dyDescent="0.2">
      <c r="R393" s="22"/>
      <c r="S393" s="22"/>
      <c r="T393" s="22"/>
      <c r="AJ393" s="22"/>
      <c r="AK393" s="22"/>
      <c r="AN393" s="22"/>
    </row>
    <row r="394" spans="18:40" x14ac:dyDescent="0.2">
      <c r="R394" s="22"/>
      <c r="S394" s="22"/>
      <c r="T394" s="22"/>
      <c r="AJ394" s="22"/>
      <c r="AK394" s="22"/>
      <c r="AN394" s="22"/>
    </row>
    <row r="395" spans="18:40" x14ac:dyDescent="0.2">
      <c r="R395" s="22"/>
      <c r="S395" s="22"/>
      <c r="T395" s="22"/>
      <c r="AJ395" s="22"/>
      <c r="AK395" s="22"/>
      <c r="AN395" s="22"/>
    </row>
    <row r="396" spans="18:40" x14ac:dyDescent="0.2">
      <c r="R396" s="22"/>
      <c r="S396" s="22"/>
      <c r="T396" s="22"/>
      <c r="AJ396" s="22"/>
      <c r="AK396" s="22"/>
      <c r="AN396" s="22"/>
    </row>
    <row r="397" spans="18:40" x14ac:dyDescent="0.2">
      <c r="R397" s="22"/>
      <c r="S397" s="22"/>
      <c r="T397" s="22"/>
      <c r="AJ397" s="22"/>
      <c r="AK397" s="22"/>
      <c r="AN397" s="22"/>
    </row>
    <row r="398" spans="18:40" x14ac:dyDescent="0.2">
      <c r="R398" s="22"/>
      <c r="S398" s="22"/>
      <c r="T398" s="22"/>
      <c r="AJ398" s="22"/>
      <c r="AK398" s="22"/>
      <c r="AN398" s="22"/>
    </row>
    <row r="399" spans="18:40" x14ac:dyDescent="0.2">
      <c r="R399" s="22"/>
      <c r="S399" s="22"/>
      <c r="T399" s="22"/>
      <c r="AJ399" s="22"/>
      <c r="AK399" s="22"/>
      <c r="AN399" s="22"/>
    </row>
    <row r="400" spans="18:40" x14ac:dyDescent="0.2">
      <c r="R400" s="22"/>
      <c r="S400" s="22"/>
      <c r="T400" s="22"/>
      <c r="AJ400" s="22"/>
      <c r="AK400" s="22"/>
      <c r="AN400" s="22"/>
    </row>
    <row r="401" spans="18:40" x14ac:dyDescent="0.2">
      <c r="R401" s="22"/>
      <c r="S401" s="22"/>
      <c r="T401" s="22"/>
      <c r="AJ401" s="22"/>
      <c r="AK401" s="22"/>
      <c r="AN401" s="22"/>
    </row>
    <row r="402" spans="18:40" x14ac:dyDescent="0.2">
      <c r="R402" s="22"/>
      <c r="S402" s="22"/>
      <c r="T402" s="22"/>
      <c r="AJ402" s="22"/>
      <c r="AK402" s="22"/>
      <c r="AN402" s="22"/>
    </row>
    <row r="403" spans="18:40" x14ac:dyDescent="0.2">
      <c r="R403" s="22"/>
      <c r="S403" s="22"/>
      <c r="T403" s="22"/>
      <c r="AJ403" s="22"/>
      <c r="AK403" s="22"/>
      <c r="AN403" s="22"/>
    </row>
  </sheetData>
  <autoFilter ref="A1:AZ156" xr:uid="{437DA93D-D33A-1945-9A7B-FE98F7F4ABF3}">
    <sortState xmlns:xlrd2="http://schemas.microsoft.com/office/spreadsheetml/2017/richdata2" ref="A2:AZ156">
      <sortCondition ref="AO1:AO156"/>
    </sortState>
  </autoFilter>
  <sortState xmlns:xlrd2="http://schemas.microsoft.com/office/spreadsheetml/2017/richdata2" ref="A2:AZ403">
    <sortCondition ref="G2:G40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52A7-01B6-7B4C-80F3-E76E7869F3B8}">
  <dimension ref="A1:C167"/>
  <sheetViews>
    <sheetView topLeftCell="A10" workbookViewId="0">
      <selection activeCell="B26" sqref="B26:C40"/>
    </sheetView>
  </sheetViews>
  <sheetFormatPr baseColWidth="10" defaultColWidth="11" defaultRowHeight="16" x14ac:dyDescent="0.2"/>
  <cols>
    <col min="1" max="1" width="23.33203125" customWidth="1"/>
    <col min="2" max="2" width="73.6640625" customWidth="1"/>
    <col min="3" max="3" width="39.6640625" customWidth="1"/>
  </cols>
  <sheetData>
    <row r="1" spans="1:3" x14ac:dyDescent="0.2">
      <c r="A1" s="8" t="s">
        <v>570</v>
      </c>
      <c r="B1" s="8" t="s">
        <v>571</v>
      </c>
      <c r="C1" s="8" t="s">
        <v>572</v>
      </c>
    </row>
    <row r="2" spans="1:3" x14ac:dyDescent="0.2">
      <c r="A2" s="9" t="s">
        <v>0</v>
      </c>
      <c r="B2" t="s">
        <v>573</v>
      </c>
    </row>
    <row r="3" spans="1:3" x14ac:dyDescent="0.2">
      <c r="A3" s="9" t="s">
        <v>1</v>
      </c>
      <c r="B3" s="10" t="s">
        <v>574</v>
      </c>
      <c r="C3" s="10"/>
    </row>
    <row r="4" spans="1:3" s="13" customFormat="1" x14ac:dyDescent="0.2">
      <c r="A4" s="16" t="s">
        <v>2</v>
      </c>
      <c r="B4" s="18" t="s">
        <v>574</v>
      </c>
      <c r="C4" s="18" t="s">
        <v>575</v>
      </c>
    </row>
    <row r="5" spans="1:3" x14ac:dyDescent="0.2">
      <c r="A5" s="6" t="s">
        <v>3</v>
      </c>
      <c r="B5" s="11" t="s">
        <v>576</v>
      </c>
      <c r="C5" s="11"/>
    </row>
    <row r="6" spans="1:3" x14ac:dyDescent="0.2">
      <c r="A6" s="6" t="s">
        <v>4</v>
      </c>
      <c r="B6" s="11" t="s">
        <v>577</v>
      </c>
      <c r="C6" s="11"/>
    </row>
    <row r="7" spans="1:3" x14ac:dyDescent="0.2">
      <c r="A7" s="6" t="s">
        <v>5</v>
      </c>
      <c r="B7" s="11" t="s">
        <v>578</v>
      </c>
      <c r="C7" s="11"/>
    </row>
    <row r="8" spans="1:3" x14ac:dyDescent="0.2">
      <c r="A8" s="9" t="s">
        <v>6</v>
      </c>
      <c r="B8" s="11" t="s">
        <v>579</v>
      </c>
      <c r="C8" s="11"/>
    </row>
    <row r="9" spans="1:3" x14ac:dyDescent="0.2">
      <c r="A9" s="6" t="s">
        <v>7</v>
      </c>
      <c r="B9" s="11" t="s">
        <v>580</v>
      </c>
      <c r="C9" s="11"/>
    </row>
    <row r="10" spans="1:3" x14ac:dyDescent="0.2">
      <c r="A10" s="9" t="s">
        <v>8</v>
      </c>
      <c r="B10" s="11" t="s">
        <v>581</v>
      </c>
      <c r="C10" s="11"/>
    </row>
    <row r="11" spans="1:3" x14ac:dyDescent="0.2">
      <c r="A11" s="9" t="s">
        <v>9</v>
      </c>
      <c r="B11" s="11" t="s">
        <v>9</v>
      </c>
      <c r="C11" s="11"/>
    </row>
    <row r="12" spans="1:3" x14ac:dyDescent="0.2">
      <c r="A12" s="9" t="s">
        <v>10</v>
      </c>
      <c r="B12" s="11" t="s">
        <v>582</v>
      </c>
    </row>
    <row r="13" spans="1:3" x14ac:dyDescent="0.2">
      <c r="A13" s="9" t="s">
        <v>11</v>
      </c>
      <c r="B13" s="11" t="s">
        <v>583</v>
      </c>
      <c r="C13" s="11"/>
    </row>
    <row r="14" spans="1:3" x14ac:dyDescent="0.2">
      <c r="A14" s="9" t="s">
        <v>12</v>
      </c>
      <c r="B14" s="11" t="s">
        <v>584</v>
      </c>
      <c r="C14" s="11"/>
    </row>
    <row r="15" spans="1:3" x14ac:dyDescent="0.2">
      <c r="A15" s="9" t="s">
        <v>13</v>
      </c>
      <c r="B15" s="11" t="s">
        <v>13</v>
      </c>
      <c r="C15" s="11" t="s">
        <v>585</v>
      </c>
    </row>
    <row r="16" spans="1:3" x14ac:dyDescent="0.2">
      <c r="A16" s="9" t="s">
        <v>14</v>
      </c>
      <c r="B16" s="11" t="s">
        <v>13</v>
      </c>
      <c r="C16" s="11" t="s">
        <v>586</v>
      </c>
    </row>
    <row r="17" spans="1:3" s="13" customFormat="1" x14ac:dyDescent="0.2">
      <c r="A17" s="16" t="s">
        <v>587</v>
      </c>
      <c r="B17" s="14" t="s">
        <v>588</v>
      </c>
      <c r="C17" s="14"/>
    </row>
    <row r="18" spans="1:3" x14ac:dyDescent="0.2">
      <c r="A18" s="9" t="s">
        <v>16</v>
      </c>
      <c r="B18" s="11" t="s">
        <v>589</v>
      </c>
      <c r="C18" s="11"/>
    </row>
    <row r="19" spans="1:3" x14ac:dyDescent="0.2">
      <c r="A19" s="6" t="s">
        <v>17</v>
      </c>
      <c r="B19" s="11" t="s">
        <v>590</v>
      </c>
      <c r="C19" s="11"/>
    </row>
    <row r="20" spans="1:3" s="13" customFormat="1" x14ac:dyDescent="0.2">
      <c r="A20" s="17" t="s">
        <v>18</v>
      </c>
      <c r="B20" s="14" t="s">
        <v>591</v>
      </c>
      <c r="C20" s="14" t="s">
        <v>760</v>
      </c>
    </row>
    <row r="21" spans="1:3" s="13" customFormat="1" x14ac:dyDescent="0.2">
      <c r="A21" s="17" t="s">
        <v>19</v>
      </c>
      <c r="B21" s="14" t="s">
        <v>592</v>
      </c>
      <c r="C21" s="14" t="s">
        <v>761</v>
      </c>
    </row>
    <row r="22" spans="1:3" s="13" customFormat="1" x14ac:dyDescent="0.2">
      <c r="A22" s="17" t="s">
        <v>20</v>
      </c>
      <c r="B22" s="14" t="s">
        <v>592</v>
      </c>
      <c r="C22" s="14" t="s">
        <v>777</v>
      </c>
    </row>
    <row r="23" spans="1:3" x14ac:dyDescent="0.2">
      <c r="A23" s="9" t="s">
        <v>21</v>
      </c>
      <c r="B23" s="11" t="s">
        <v>593</v>
      </c>
      <c r="C23" s="11"/>
    </row>
    <row r="24" spans="1:3" x14ac:dyDescent="0.2">
      <c r="A24" s="6" t="s">
        <v>22</v>
      </c>
      <c r="B24" s="11" t="s">
        <v>594</v>
      </c>
      <c r="C24" s="11"/>
    </row>
    <row r="25" spans="1:3" s="39" customFormat="1" x14ac:dyDescent="0.2">
      <c r="A25" s="37" t="s">
        <v>762</v>
      </c>
      <c r="B25" s="38" t="s">
        <v>763</v>
      </c>
      <c r="C25" s="38" t="s">
        <v>764</v>
      </c>
    </row>
    <row r="26" spans="1:3" x14ac:dyDescent="0.2">
      <c r="A26" s="6" t="s">
        <v>23</v>
      </c>
      <c r="B26" s="11" t="s">
        <v>595</v>
      </c>
    </row>
    <row r="27" spans="1:3" x14ac:dyDescent="0.2">
      <c r="A27" s="6" t="s">
        <v>745</v>
      </c>
      <c r="B27" s="11"/>
    </row>
    <row r="28" spans="1:3" s="39" customFormat="1" x14ac:dyDescent="0.2">
      <c r="A28" s="37" t="s">
        <v>765</v>
      </c>
      <c r="B28" s="38" t="s">
        <v>766</v>
      </c>
      <c r="C28" s="38" t="s">
        <v>601</v>
      </c>
    </row>
    <row r="29" spans="1:3" x14ac:dyDescent="0.2">
      <c r="A29" s="7" t="s">
        <v>24</v>
      </c>
      <c r="B29" s="11" t="s">
        <v>596</v>
      </c>
    </row>
    <row r="30" spans="1:3" s="13" customFormat="1" x14ac:dyDescent="0.2">
      <c r="A30" s="17" t="s">
        <v>25</v>
      </c>
      <c r="B30" s="14" t="s">
        <v>597</v>
      </c>
      <c r="C30" s="14" t="s">
        <v>778</v>
      </c>
    </row>
    <row r="31" spans="1:3" s="13" customFormat="1" x14ac:dyDescent="0.2">
      <c r="A31" s="17" t="s">
        <v>779</v>
      </c>
      <c r="B31" s="14" t="s">
        <v>597</v>
      </c>
      <c r="C31" s="14"/>
    </row>
    <row r="32" spans="1:3" x14ac:dyDescent="0.2">
      <c r="A32" s="6" t="s">
        <v>26</v>
      </c>
      <c r="B32" s="11" t="s">
        <v>598</v>
      </c>
      <c r="C32" s="11" t="s">
        <v>599</v>
      </c>
    </row>
    <row r="33" spans="1:3" x14ac:dyDescent="0.2">
      <c r="A33" s="6" t="s">
        <v>27</v>
      </c>
      <c r="B33" s="11" t="s">
        <v>600</v>
      </c>
      <c r="C33" s="11" t="s">
        <v>601</v>
      </c>
    </row>
    <row r="34" spans="1:3" x14ac:dyDescent="0.2">
      <c r="A34" s="6" t="s">
        <v>28</v>
      </c>
      <c r="B34" s="11" t="s">
        <v>602</v>
      </c>
      <c r="C34" s="11" t="s">
        <v>601</v>
      </c>
    </row>
    <row r="35" spans="1:3" x14ac:dyDescent="0.2">
      <c r="A35" s="6" t="s">
        <v>29</v>
      </c>
      <c r="B35" s="11" t="s">
        <v>603</v>
      </c>
      <c r="C35" s="11" t="s">
        <v>601</v>
      </c>
    </row>
    <row r="36" spans="1:3" x14ac:dyDescent="0.2">
      <c r="A36" s="6" t="s">
        <v>30</v>
      </c>
      <c r="B36" s="11" t="s">
        <v>604</v>
      </c>
      <c r="C36" s="11" t="s">
        <v>601</v>
      </c>
    </row>
    <row r="37" spans="1:3" x14ac:dyDescent="0.2">
      <c r="A37" s="6" t="s">
        <v>31</v>
      </c>
      <c r="B37" s="11" t="s">
        <v>605</v>
      </c>
      <c r="C37" s="11" t="s">
        <v>601</v>
      </c>
    </row>
    <row r="38" spans="1:3" x14ac:dyDescent="0.2">
      <c r="A38" s="6" t="s">
        <v>32</v>
      </c>
      <c r="B38" s="11" t="s">
        <v>606</v>
      </c>
      <c r="C38" s="11" t="s">
        <v>601</v>
      </c>
    </row>
    <row r="39" spans="1:3" x14ac:dyDescent="0.2">
      <c r="A39" s="6" t="s">
        <v>33</v>
      </c>
      <c r="B39" s="11" t="s">
        <v>607</v>
      </c>
      <c r="C39" s="11" t="s">
        <v>601</v>
      </c>
    </row>
    <row r="40" spans="1:3" x14ac:dyDescent="0.2">
      <c r="A40" s="6" t="s">
        <v>34</v>
      </c>
      <c r="B40" s="11" t="s">
        <v>608</v>
      </c>
      <c r="C40" s="11" t="s">
        <v>601</v>
      </c>
    </row>
    <row r="41" spans="1:3" s="13" customFormat="1" x14ac:dyDescent="0.2">
      <c r="A41" s="17" t="s">
        <v>758</v>
      </c>
      <c r="B41" s="14" t="s">
        <v>759</v>
      </c>
      <c r="C41" s="14" t="s">
        <v>601</v>
      </c>
    </row>
    <row r="42" spans="1:3" x14ac:dyDescent="0.2">
      <c r="A42" s="6" t="s">
        <v>35</v>
      </c>
      <c r="B42" s="11" t="s">
        <v>609</v>
      </c>
      <c r="C42" s="11" t="s">
        <v>601</v>
      </c>
    </row>
    <row r="43" spans="1:3" x14ac:dyDescent="0.2">
      <c r="A43" s="6" t="s">
        <v>36</v>
      </c>
      <c r="B43" s="11" t="s">
        <v>610</v>
      </c>
      <c r="C43" s="11" t="s">
        <v>601</v>
      </c>
    </row>
    <row r="44" spans="1:3" x14ac:dyDescent="0.2">
      <c r="A44" s="6" t="s">
        <v>37</v>
      </c>
      <c r="B44" s="11" t="s">
        <v>611</v>
      </c>
      <c r="C44" s="11" t="s">
        <v>601</v>
      </c>
    </row>
    <row r="45" spans="1:3" x14ac:dyDescent="0.2">
      <c r="A45" s="6" t="s">
        <v>38</v>
      </c>
      <c r="B45" s="11" t="s">
        <v>612</v>
      </c>
      <c r="C45" s="11" t="s">
        <v>601</v>
      </c>
    </row>
    <row r="46" spans="1:3" x14ac:dyDescent="0.2">
      <c r="A46" s="6" t="s">
        <v>39</v>
      </c>
      <c r="B46" s="11" t="s">
        <v>613</v>
      </c>
      <c r="C46" s="11" t="s">
        <v>601</v>
      </c>
    </row>
    <row r="47" spans="1:3" x14ac:dyDescent="0.2">
      <c r="A47" s="6" t="s">
        <v>40</v>
      </c>
      <c r="B47" s="11" t="s">
        <v>614</v>
      </c>
      <c r="C47" s="11" t="s">
        <v>601</v>
      </c>
    </row>
    <row r="48" spans="1:3" x14ac:dyDescent="0.2">
      <c r="A48" s="6" t="s">
        <v>41</v>
      </c>
      <c r="B48" s="11" t="s">
        <v>615</v>
      </c>
      <c r="C48" s="11" t="s">
        <v>601</v>
      </c>
    </row>
    <row r="49" spans="1:3" x14ac:dyDescent="0.2">
      <c r="A49" s="6" t="s">
        <v>42</v>
      </c>
      <c r="B49" s="11" t="s">
        <v>616</v>
      </c>
      <c r="C49" s="11" t="s">
        <v>601</v>
      </c>
    </row>
    <row r="50" spans="1:3" x14ac:dyDescent="0.2">
      <c r="A50" s="6" t="s">
        <v>43</v>
      </c>
      <c r="B50" s="11" t="s">
        <v>617</v>
      </c>
      <c r="C50" s="11" t="s">
        <v>601</v>
      </c>
    </row>
    <row r="51" spans="1:3" x14ac:dyDescent="0.2">
      <c r="A51" s="6" t="s">
        <v>44</v>
      </c>
      <c r="B51" s="11" t="s">
        <v>618</v>
      </c>
      <c r="C51" s="11" t="s">
        <v>601</v>
      </c>
    </row>
    <row r="52" spans="1:3" x14ac:dyDescent="0.2">
      <c r="A52" s="6" t="s">
        <v>45</v>
      </c>
      <c r="B52" s="11" t="s">
        <v>619</v>
      </c>
      <c r="C52" s="11" t="s">
        <v>601</v>
      </c>
    </row>
    <row r="53" spans="1:3" x14ac:dyDescent="0.2">
      <c r="A53" s="6" t="s">
        <v>46</v>
      </c>
      <c r="B53" s="11" t="s">
        <v>620</v>
      </c>
      <c r="C53" s="11" t="s">
        <v>601</v>
      </c>
    </row>
    <row r="54" spans="1:3" x14ac:dyDescent="0.2">
      <c r="A54" s="6" t="s">
        <v>47</v>
      </c>
      <c r="B54" s="11" t="s">
        <v>621</v>
      </c>
      <c r="C54" s="11" t="s">
        <v>601</v>
      </c>
    </row>
    <row r="55" spans="1:3" x14ac:dyDescent="0.2">
      <c r="A55" s="6" t="s">
        <v>48</v>
      </c>
      <c r="B55" s="11" t="s">
        <v>622</v>
      </c>
      <c r="C55" s="11" t="s">
        <v>601</v>
      </c>
    </row>
    <row r="56" spans="1:3" x14ac:dyDescent="0.2">
      <c r="A56" s="6" t="s">
        <v>49</v>
      </c>
      <c r="B56" s="11" t="s">
        <v>623</v>
      </c>
      <c r="C56" s="11" t="s">
        <v>601</v>
      </c>
    </row>
    <row r="57" spans="1:3" x14ac:dyDescent="0.2">
      <c r="A57" s="6" t="s">
        <v>50</v>
      </c>
      <c r="B57" s="11" t="s">
        <v>624</v>
      </c>
      <c r="C57" s="11"/>
    </row>
    <row r="58" spans="1:3" x14ac:dyDescent="0.2">
      <c r="A58" s="6" t="s">
        <v>51</v>
      </c>
      <c r="B58" s="11" t="s">
        <v>625</v>
      </c>
      <c r="C58" s="11"/>
    </row>
    <row r="59" spans="1:3" x14ac:dyDescent="0.2">
      <c r="A59" s="6" t="s">
        <v>52</v>
      </c>
      <c r="B59" s="11" t="s">
        <v>626</v>
      </c>
      <c r="C59" s="11"/>
    </row>
    <row r="60" spans="1:3" x14ac:dyDescent="0.2">
      <c r="A60" s="6" t="s">
        <v>53</v>
      </c>
      <c r="B60" s="11" t="s">
        <v>627</v>
      </c>
      <c r="C60" s="11"/>
    </row>
    <row r="61" spans="1:3" x14ac:dyDescent="0.2">
      <c r="A61" s="6" t="s">
        <v>54</v>
      </c>
      <c r="B61" s="11" t="s">
        <v>628</v>
      </c>
      <c r="C61" s="11"/>
    </row>
    <row r="62" spans="1:3" x14ac:dyDescent="0.2">
      <c r="A62" s="6" t="s">
        <v>55</v>
      </c>
      <c r="B62" s="11" t="s">
        <v>629</v>
      </c>
      <c r="C62" s="11"/>
    </row>
    <row r="63" spans="1:3" x14ac:dyDescent="0.2">
      <c r="A63" s="6" t="s">
        <v>56</v>
      </c>
      <c r="B63" s="11" t="s">
        <v>630</v>
      </c>
      <c r="C63" s="11"/>
    </row>
    <row r="64" spans="1:3" x14ac:dyDescent="0.2">
      <c r="A64" s="6" t="s">
        <v>57</v>
      </c>
      <c r="B64" s="11" t="s">
        <v>631</v>
      </c>
      <c r="C64" s="11"/>
    </row>
    <row r="65" spans="1:3" x14ac:dyDescent="0.2">
      <c r="A65" s="6" t="s">
        <v>58</v>
      </c>
      <c r="B65" s="11" t="s">
        <v>632</v>
      </c>
      <c r="C65" s="11"/>
    </row>
    <row r="66" spans="1:3" x14ac:dyDescent="0.2">
      <c r="A66" s="6" t="s">
        <v>59</v>
      </c>
      <c r="B66" s="11" t="s">
        <v>633</v>
      </c>
      <c r="C66" s="11"/>
    </row>
    <row r="67" spans="1:3" x14ac:dyDescent="0.2">
      <c r="A67" s="6" t="s">
        <v>60</v>
      </c>
      <c r="B67" s="11" t="s">
        <v>634</v>
      </c>
      <c r="C67" s="11"/>
    </row>
    <row r="68" spans="1:3" x14ac:dyDescent="0.2">
      <c r="A68" s="6" t="s">
        <v>61</v>
      </c>
      <c r="B68" s="11" t="s">
        <v>635</v>
      </c>
      <c r="C68" s="11"/>
    </row>
    <row r="69" spans="1:3" x14ac:dyDescent="0.2">
      <c r="A69" s="6" t="s">
        <v>62</v>
      </c>
      <c r="B69" s="11" t="s">
        <v>636</v>
      </c>
      <c r="C69" s="11"/>
    </row>
    <row r="70" spans="1:3" x14ac:dyDescent="0.2">
      <c r="A70" s="6" t="s">
        <v>63</v>
      </c>
      <c r="B70" s="11" t="s">
        <v>637</v>
      </c>
      <c r="C70" s="11"/>
    </row>
    <row r="71" spans="1:3" x14ac:dyDescent="0.2">
      <c r="A71" s="6" t="s">
        <v>64</v>
      </c>
      <c r="B71" s="11" t="s">
        <v>638</v>
      </c>
      <c r="C71" s="11" t="s">
        <v>601</v>
      </c>
    </row>
    <row r="72" spans="1:3" x14ac:dyDescent="0.2">
      <c r="A72" s="6" t="s">
        <v>65</v>
      </c>
      <c r="B72" s="11" t="s">
        <v>639</v>
      </c>
      <c r="C72" s="11" t="s">
        <v>601</v>
      </c>
    </row>
    <row r="73" spans="1:3" x14ac:dyDescent="0.2">
      <c r="A73" s="9" t="s">
        <v>66</v>
      </c>
      <c r="B73" s="11" t="s">
        <v>640</v>
      </c>
      <c r="C73" s="11"/>
    </row>
    <row r="74" spans="1:3" x14ac:dyDescent="0.2">
      <c r="A74" s="9" t="s">
        <v>67</v>
      </c>
      <c r="B74" s="11" t="s">
        <v>641</v>
      </c>
      <c r="C74" s="11"/>
    </row>
    <row r="75" spans="1:3" x14ac:dyDescent="0.2">
      <c r="A75" s="9" t="s">
        <v>68</v>
      </c>
      <c r="B75" s="11" t="s">
        <v>642</v>
      </c>
      <c r="C75" s="11"/>
    </row>
    <row r="76" spans="1:3" x14ac:dyDescent="0.2">
      <c r="A76" s="9" t="s">
        <v>69</v>
      </c>
      <c r="B76" s="11" t="s">
        <v>643</v>
      </c>
      <c r="C76" s="11"/>
    </row>
    <row r="77" spans="1:3" x14ac:dyDescent="0.2">
      <c r="A77" s="9" t="s">
        <v>70</v>
      </c>
      <c r="B77" s="11" t="s">
        <v>644</v>
      </c>
      <c r="C77" s="11"/>
    </row>
    <row r="78" spans="1:3" x14ac:dyDescent="0.2">
      <c r="A78" s="9" t="s">
        <v>71</v>
      </c>
      <c r="B78" s="11" t="s">
        <v>645</v>
      </c>
      <c r="C78" s="11"/>
    </row>
    <row r="79" spans="1:3" x14ac:dyDescent="0.2">
      <c r="A79" s="9" t="s">
        <v>72</v>
      </c>
      <c r="B79" s="11" t="s">
        <v>646</v>
      </c>
      <c r="C79" s="11"/>
    </row>
    <row r="80" spans="1:3" x14ac:dyDescent="0.2">
      <c r="A80" s="9" t="s">
        <v>73</v>
      </c>
      <c r="B80" s="11" t="s">
        <v>647</v>
      </c>
      <c r="C80" s="11"/>
    </row>
    <row r="81" spans="1:3" x14ac:dyDescent="0.2">
      <c r="A81" s="9" t="s">
        <v>74</v>
      </c>
      <c r="B81" s="11" t="s">
        <v>648</v>
      </c>
      <c r="C81" s="11"/>
    </row>
    <row r="82" spans="1:3" x14ac:dyDescent="0.2">
      <c r="A82" s="9" t="s">
        <v>75</v>
      </c>
      <c r="B82" s="11" t="s">
        <v>649</v>
      </c>
      <c r="C82" s="11" t="s">
        <v>650</v>
      </c>
    </row>
    <row r="83" spans="1:3" x14ac:dyDescent="0.2">
      <c r="A83" s="9" t="s">
        <v>76</v>
      </c>
      <c r="B83" s="11" t="s">
        <v>651</v>
      </c>
      <c r="C83" s="11" t="s">
        <v>652</v>
      </c>
    </row>
    <row r="84" spans="1:3" x14ac:dyDescent="0.2">
      <c r="A84" s="9" t="s">
        <v>77</v>
      </c>
      <c r="B84" s="11" t="s">
        <v>651</v>
      </c>
      <c r="C84" s="11" t="s">
        <v>653</v>
      </c>
    </row>
    <row r="85" spans="1:3" x14ac:dyDescent="0.2">
      <c r="A85" s="9" t="s">
        <v>78</v>
      </c>
      <c r="B85" s="11" t="s">
        <v>651</v>
      </c>
      <c r="C85" s="11" t="s">
        <v>654</v>
      </c>
    </row>
    <row r="86" spans="1:3" x14ac:dyDescent="0.2">
      <c r="A86" s="9" t="s">
        <v>79</v>
      </c>
      <c r="B86" s="11" t="s">
        <v>655</v>
      </c>
      <c r="C86" s="11" t="s">
        <v>650</v>
      </c>
    </row>
    <row r="87" spans="1:3" x14ac:dyDescent="0.2">
      <c r="A87" s="9" t="s">
        <v>80</v>
      </c>
      <c r="B87" s="11" t="s">
        <v>656</v>
      </c>
      <c r="C87" s="11" t="s">
        <v>657</v>
      </c>
    </row>
    <row r="88" spans="1:3" x14ac:dyDescent="0.2">
      <c r="A88" s="9" t="s">
        <v>658</v>
      </c>
      <c r="B88" s="11" t="s">
        <v>659</v>
      </c>
      <c r="C88" s="11" t="s">
        <v>660</v>
      </c>
    </row>
    <row r="89" spans="1:3" x14ac:dyDescent="0.2">
      <c r="A89" s="9" t="s">
        <v>81</v>
      </c>
      <c r="B89" s="11" t="s">
        <v>661</v>
      </c>
      <c r="C89" s="11" t="s">
        <v>650</v>
      </c>
    </row>
    <row r="90" spans="1:3" x14ac:dyDescent="0.2">
      <c r="A90" s="9" t="s">
        <v>82</v>
      </c>
      <c r="B90" s="11" t="s">
        <v>662</v>
      </c>
      <c r="C90" s="11" t="s">
        <v>663</v>
      </c>
    </row>
    <row r="91" spans="1:3" x14ac:dyDescent="0.2">
      <c r="A91" s="9" t="s">
        <v>83</v>
      </c>
      <c r="B91" s="11" t="s">
        <v>664</v>
      </c>
      <c r="C91" s="11" t="s">
        <v>665</v>
      </c>
    </row>
    <row r="92" spans="1:3" x14ac:dyDescent="0.2">
      <c r="A92" s="9" t="s">
        <v>84</v>
      </c>
      <c r="B92" s="11" t="s">
        <v>666</v>
      </c>
      <c r="C92" s="11" t="s">
        <v>650</v>
      </c>
    </row>
    <row r="93" spans="1:3" x14ac:dyDescent="0.2">
      <c r="A93" s="9" t="s">
        <v>85</v>
      </c>
      <c r="B93" s="11" t="s">
        <v>667</v>
      </c>
      <c r="C93" s="11" t="s">
        <v>668</v>
      </c>
    </row>
    <row r="94" spans="1:3" x14ac:dyDescent="0.2">
      <c r="A94" s="9" t="s">
        <v>86</v>
      </c>
      <c r="B94" s="11" t="s">
        <v>669</v>
      </c>
      <c r="C94" s="11" t="s">
        <v>670</v>
      </c>
    </row>
    <row r="95" spans="1:3" x14ac:dyDescent="0.2">
      <c r="A95" s="9" t="s">
        <v>87</v>
      </c>
      <c r="B95" s="11" t="s">
        <v>671</v>
      </c>
      <c r="C95" s="11" t="s">
        <v>672</v>
      </c>
    </row>
    <row r="96" spans="1:3" x14ac:dyDescent="0.2">
      <c r="A96" s="9" t="s">
        <v>88</v>
      </c>
      <c r="B96" s="11" t="s">
        <v>671</v>
      </c>
      <c r="C96" s="11" t="s">
        <v>673</v>
      </c>
    </row>
    <row r="97" spans="1:3" x14ac:dyDescent="0.2">
      <c r="A97" s="9" t="s">
        <v>89</v>
      </c>
      <c r="B97" s="11" t="s">
        <v>674</v>
      </c>
      <c r="C97" s="11" t="s">
        <v>672</v>
      </c>
    </row>
    <row r="98" spans="1:3" x14ac:dyDescent="0.2">
      <c r="A98" s="9" t="s">
        <v>90</v>
      </c>
      <c r="B98" s="11" t="s">
        <v>675</v>
      </c>
      <c r="C98" s="11" t="s">
        <v>673</v>
      </c>
    </row>
    <row r="99" spans="1:3" x14ac:dyDescent="0.2">
      <c r="A99" s="9" t="s">
        <v>91</v>
      </c>
      <c r="B99" s="11" t="s">
        <v>676</v>
      </c>
      <c r="C99" s="11" t="s">
        <v>672</v>
      </c>
    </row>
    <row r="100" spans="1:3" x14ac:dyDescent="0.2">
      <c r="A100" s="9" t="s">
        <v>92</v>
      </c>
      <c r="B100" s="11" t="s">
        <v>677</v>
      </c>
      <c r="C100" s="11" t="s">
        <v>673</v>
      </c>
    </row>
    <row r="101" spans="1:3" x14ac:dyDescent="0.2">
      <c r="A101" s="9" t="s">
        <v>93</v>
      </c>
      <c r="B101" s="11" t="s">
        <v>678</v>
      </c>
      <c r="C101" s="11" t="s">
        <v>672</v>
      </c>
    </row>
    <row r="102" spans="1:3" x14ac:dyDescent="0.2">
      <c r="A102" s="9" t="s">
        <v>94</v>
      </c>
      <c r="B102" s="11" t="s">
        <v>679</v>
      </c>
      <c r="C102" s="11" t="s">
        <v>673</v>
      </c>
    </row>
    <row r="103" spans="1:3" x14ac:dyDescent="0.2">
      <c r="A103" s="9" t="s">
        <v>95</v>
      </c>
      <c r="B103" s="11" t="s">
        <v>676</v>
      </c>
      <c r="C103" s="11" t="s">
        <v>672</v>
      </c>
    </row>
    <row r="104" spans="1:3" x14ac:dyDescent="0.2">
      <c r="A104" s="9" t="s">
        <v>96</v>
      </c>
      <c r="B104" s="11" t="s">
        <v>680</v>
      </c>
      <c r="C104" s="11" t="s">
        <v>673</v>
      </c>
    </row>
    <row r="105" spans="1:3" x14ac:dyDescent="0.2">
      <c r="A105" s="9" t="s">
        <v>97</v>
      </c>
      <c r="B105" s="11" t="s">
        <v>681</v>
      </c>
      <c r="C105" s="11" t="s">
        <v>681</v>
      </c>
    </row>
    <row r="106" spans="1:3" x14ac:dyDescent="0.2">
      <c r="A106" s="9" t="s">
        <v>98</v>
      </c>
      <c r="B106" s="11" t="s">
        <v>682</v>
      </c>
      <c r="C106" s="11" t="s">
        <v>682</v>
      </c>
    </row>
    <row r="107" spans="1:3" x14ac:dyDescent="0.2">
      <c r="A107" s="9" t="s">
        <v>99</v>
      </c>
      <c r="B107" s="11" t="s">
        <v>683</v>
      </c>
      <c r="C107" s="11" t="s">
        <v>684</v>
      </c>
    </row>
    <row r="108" spans="1:3" x14ac:dyDescent="0.2">
      <c r="A108" s="9" t="s">
        <v>685</v>
      </c>
      <c r="B108" s="11" t="s">
        <v>686</v>
      </c>
      <c r="C108" s="11" t="s">
        <v>687</v>
      </c>
    </row>
    <row r="109" spans="1:3" x14ac:dyDescent="0.2">
      <c r="A109" s="9" t="s">
        <v>100</v>
      </c>
      <c r="B109" s="11" t="s">
        <v>688</v>
      </c>
      <c r="C109" s="11" t="s">
        <v>689</v>
      </c>
    </row>
    <row r="110" spans="1:3" x14ac:dyDescent="0.2">
      <c r="A110" s="9" t="s">
        <v>690</v>
      </c>
      <c r="B110" s="11" t="s">
        <v>691</v>
      </c>
      <c r="C110" s="11" t="s">
        <v>692</v>
      </c>
    </row>
    <row r="111" spans="1:3" x14ac:dyDescent="0.2">
      <c r="A111" s="9" t="s">
        <v>101</v>
      </c>
      <c r="B111" s="11" t="s">
        <v>693</v>
      </c>
      <c r="C111" s="11" t="s">
        <v>694</v>
      </c>
    </row>
    <row r="112" spans="1:3" x14ac:dyDescent="0.2">
      <c r="A112" s="9" t="s">
        <v>102</v>
      </c>
      <c r="B112" s="11" t="s">
        <v>695</v>
      </c>
      <c r="C112" s="11" t="s">
        <v>684</v>
      </c>
    </row>
    <row r="113" spans="1:3" x14ac:dyDescent="0.2">
      <c r="A113" s="9" t="s">
        <v>103</v>
      </c>
      <c r="B113" s="11" t="s">
        <v>696</v>
      </c>
      <c r="C113" s="11" t="s">
        <v>697</v>
      </c>
    </row>
    <row r="114" spans="1:3" x14ac:dyDescent="0.2">
      <c r="A114" s="9" t="s">
        <v>104</v>
      </c>
      <c r="B114" s="11" t="s">
        <v>696</v>
      </c>
      <c r="C114" s="11" t="s">
        <v>698</v>
      </c>
    </row>
    <row r="115" spans="1:3" x14ac:dyDescent="0.2">
      <c r="A115" s="9" t="s">
        <v>105</v>
      </c>
      <c r="B115" s="11" t="s">
        <v>699</v>
      </c>
      <c r="C115" s="11" t="s">
        <v>700</v>
      </c>
    </row>
    <row r="116" spans="1:3" x14ac:dyDescent="0.2">
      <c r="A116" s="9" t="s">
        <v>106</v>
      </c>
      <c r="B116" s="11" t="s">
        <v>701</v>
      </c>
      <c r="C116" s="11" t="s">
        <v>697</v>
      </c>
    </row>
    <row r="117" spans="1:3" x14ac:dyDescent="0.2">
      <c r="A117" s="9" t="s">
        <v>107</v>
      </c>
      <c r="B117" s="11" t="s">
        <v>701</v>
      </c>
      <c r="C117" s="11" t="s">
        <v>698</v>
      </c>
    </row>
    <row r="118" spans="1:3" x14ac:dyDescent="0.2">
      <c r="A118" s="9" t="s">
        <v>108</v>
      </c>
      <c r="B118" s="11" t="s">
        <v>702</v>
      </c>
      <c r="C118" s="11" t="s">
        <v>700</v>
      </c>
    </row>
    <row r="119" spans="1:3" x14ac:dyDescent="0.2">
      <c r="A119" s="9" t="s">
        <v>109</v>
      </c>
      <c r="B119" s="11" t="s">
        <v>703</v>
      </c>
      <c r="C119" s="11" t="s">
        <v>704</v>
      </c>
    </row>
    <row r="120" spans="1:3" x14ac:dyDescent="0.2">
      <c r="A120" s="9" t="s">
        <v>110</v>
      </c>
      <c r="B120" s="11" t="s">
        <v>705</v>
      </c>
      <c r="C120" s="11" t="s">
        <v>706</v>
      </c>
    </row>
    <row r="121" spans="1:3" x14ac:dyDescent="0.2">
      <c r="A121" s="9" t="s">
        <v>111</v>
      </c>
      <c r="B121" s="11" t="s">
        <v>707</v>
      </c>
      <c r="C121" s="11" t="s">
        <v>708</v>
      </c>
    </row>
    <row r="122" spans="1:3" x14ac:dyDescent="0.2">
      <c r="A122" s="9" t="s">
        <v>112</v>
      </c>
      <c r="B122" s="11" t="s">
        <v>709</v>
      </c>
      <c r="C122" s="11" t="s">
        <v>710</v>
      </c>
    </row>
    <row r="123" spans="1:3" x14ac:dyDescent="0.2">
      <c r="A123" s="9" t="s">
        <v>113</v>
      </c>
      <c r="B123" s="11" t="s">
        <v>711</v>
      </c>
      <c r="C123" s="11" t="s">
        <v>712</v>
      </c>
    </row>
    <row r="124" spans="1:3" x14ac:dyDescent="0.2">
      <c r="A124" s="9" t="s">
        <v>114</v>
      </c>
      <c r="B124" s="11" t="s">
        <v>713</v>
      </c>
      <c r="C124" s="11" t="s">
        <v>601</v>
      </c>
    </row>
    <row r="125" spans="1:3" x14ac:dyDescent="0.2">
      <c r="A125" s="9" t="s">
        <v>115</v>
      </c>
      <c r="B125" s="11" t="s">
        <v>714</v>
      </c>
      <c r="C125" s="11" t="s">
        <v>650</v>
      </c>
    </row>
    <row r="126" spans="1:3" x14ac:dyDescent="0.2">
      <c r="A126" s="9" t="s">
        <v>116</v>
      </c>
      <c r="B126" s="11" t="s">
        <v>715</v>
      </c>
      <c r="C126" s="11"/>
    </row>
    <row r="127" spans="1:3" x14ac:dyDescent="0.2">
      <c r="A127" s="9" t="s">
        <v>117</v>
      </c>
      <c r="B127" s="11" t="s">
        <v>716</v>
      </c>
      <c r="C127" s="11"/>
    </row>
    <row r="128" spans="1:3" x14ac:dyDescent="0.2">
      <c r="A128" s="9" t="s">
        <v>118</v>
      </c>
      <c r="B128" s="11" t="s">
        <v>717</v>
      </c>
      <c r="C128" s="11" t="s">
        <v>601</v>
      </c>
    </row>
    <row r="129" spans="1:3" x14ac:dyDescent="0.2">
      <c r="A129" s="5" t="s">
        <v>119</v>
      </c>
      <c r="B129" s="11" t="s">
        <v>718</v>
      </c>
    </row>
    <row r="130" spans="1:3" x14ac:dyDescent="0.2">
      <c r="A130" s="5" t="s">
        <v>120</v>
      </c>
      <c r="B130" s="11" t="s">
        <v>719</v>
      </c>
    </row>
    <row r="131" spans="1:3" x14ac:dyDescent="0.2">
      <c r="A131" s="5" t="s">
        <v>121</v>
      </c>
      <c r="B131" s="11" t="s">
        <v>720</v>
      </c>
    </row>
    <row r="132" spans="1:3" x14ac:dyDescent="0.2">
      <c r="A132" s="9" t="s">
        <v>122</v>
      </c>
      <c r="B132" s="11" t="s">
        <v>721</v>
      </c>
    </row>
    <row r="133" spans="1:3" x14ac:dyDescent="0.2">
      <c r="A133" s="9" t="s">
        <v>123</v>
      </c>
      <c r="B133" s="11" t="s">
        <v>722</v>
      </c>
      <c r="C133" s="11" t="s">
        <v>601</v>
      </c>
    </row>
    <row r="134" spans="1:3" x14ac:dyDescent="0.2">
      <c r="A134" t="s">
        <v>124</v>
      </c>
      <c r="B134" s="11" t="s">
        <v>723</v>
      </c>
    </row>
    <row r="135" spans="1:3" x14ac:dyDescent="0.2">
      <c r="A135" t="s">
        <v>125</v>
      </c>
      <c r="B135" s="11" t="s">
        <v>724</v>
      </c>
    </row>
    <row r="136" spans="1:3" x14ac:dyDescent="0.2">
      <c r="A136" t="s">
        <v>126</v>
      </c>
      <c r="B136" s="11" t="s">
        <v>725</v>
      </c>
    </row>
    <row r="137" spans="1:3" x14ac:dyDescent="0.2">
      <c r="A137" t="s">
        <v>127</v>
      </c>
      <c r="B137" s="11" t="s">
        <v>726</v>
      </c>
    </row>
    <row r="138" spans="1:3" x14ac:dyDescent="0.2">
      <c r="A138" t="s">
        <v>128</v>
      </c>
      <c r="B138" s="11" t="s">
        <v>727</v>
      </c>
    </row>
    <row r="139" spans="1:3" x14ac:dyDescent="0.2">
      <c r="A139" t="s">
        <v>129</v>
      </c>
      <c r="B139" s="11" t="s">
        <v>728</v>
      </c>
    </row>
    <row r="140" spans="1:3" s="13" customFormat="1" x14ac:dyDescent="0.2">
      <c r="A140" s="13" t="s">
        <v>130</v>
      </c>
      <c r="B140" s="14" t="s">
        <v>729</v>
      </c>
    </row>
    <row r="141" spans="1:3" s="13" customFormat="1" x14ac:dyDescent="0.2">
      <c r="A141" s="13" t="s">
        <v>131</v>
      </c>
      <c r="B141" s="14" t="s">
        <v>730</v>
      </c>
    </row>
    <row r="142" spans="1:3" s="42" customFormat="1" x14ac:dyDescent="0.2">
      <c r="A142" s="42" t="s">
        <v>776</v>
      </c>
      <c r="B142" s="43" t="s">
        <v>774</v>
      </c>
    </row>
    <row r="143" spans="1:3" s="42" customFormat="1" x14ac:dyDescent="0.2">
      <c r="A143" s="42" t="s">
        <v>773</v>
      </c>
      <c r="B143" s="43" t="s">
        <v>775</v>
      </c>
    </row>
    <row r="144" spans="1:3" s="39" customFormat="1" x14ac:dyDescent="0.2">
      <c r="A144" s="40" t="s">
        <v>767</v>
      </c>
      <c r="B144" s="38" t="s">
        <v>769</v>
      </c>
    </row>
    <row r="145" spans="1:3" s="39" customFormat="1" x14ac:dyDescent="0.2">
      <c r="A145" s="40" t="s">
        <v>768</v>
      </c>
      <c r="B145" s="38" t="s">
        <v>770</v>
      </c>
    </row>
    <row r="146" spans="1:3" s="39" customFormat="1" x14ac:dyDescent="0.2">
      <c r="A146" s="40" t="s">
        <v>772</v>
      </c>
      <c r="B146" s="38" t="s">
        <v>771</v>
      </c>
    </row>
    <row r="147" spans="1:3" x14ac:dyDescent="0.2">
      <c r="A147" t="s">
        <v>132</v>
      </c>
      <c r="B147" s="11" t="s">
        <v>731</v>
      </c>
      <c r="C147" t="s">
        <v>732</v>
      </c>
    </row>
    <row r="148" spans="1:3" x14ac:dyDescent="0.2">
      <c r="A148" t="s">
        <v>133</v>
      </c>
      <c r="B148" s="11" t="s">
        <v>733</v>
      </c>
      <c r="C148" t="s">
        <v>732</v>
      </c>
    </row>
    <row r="149" spans="1:3" s="13" customFormat="1" x14ac:dyDescent="0.2">
      <c r="A149" s="13" t="s">
        <v>134</v>
      </c>
      <c r="B149" s="14" t="s">
        <v>734</v>
      </c>
      <c r="C149" s="13" t="s">
        <v>732</v>
      </c>
    </row>
    <row r="150" spans="1:3" x14ac:dyDescent="0.2">
      <c r="A150" t="s">
        <v>135</v>
      </c>
      <c r="B150" s="11" t="s">
        <v>735</v>
      </c>
    </row>
    <row r="151" spans="1:3" x14ac:dyDescent="0.2">
      <c r="A151" s="4" t="s">
        <v>136</v>
      </c>
      <c r="B151" s="11" t="s">
        <v>736</v>
      </c>
    </row>
    <row r="152" spans="1:3" s="13" customFormat="1" x14ac:dyDescent="0.2">
      <c r="A152" s="15" t="s">
        <v>137</v>
      </c>
      <c r="B152" s="14" t="s">
        <v>737</v>
      </c>
    </row>
    <row r="153" spans="1:3" s="13" customFormat="1" x14ac:dyDescent="0.2">
      <c r="A153" s="15" t="s">
        <v>138</v>
      </c>
      <c r="B153" s="14" t="s">
        <v>738</v>
      </c>
    </row>
    <row r="154" spans="1:3" s="13" customFormat="1" x14ac:dyDescent="0.2">
      <c r="A154" s="15" t="s">
        <v>139</v>
      </c>
      <c r="B154" s="14" t="s">
        <v>739</v>
      </c>
    </row>
    <row r="155" spans="1:3" x14ac:dyDescent="0.2">
      <c r="A155" t="s">
        <v>140</v>
      </c>
      <c r="B155" s="11" t="s">
        <v>740</v>
      </c>
      <c r="C155" t="s">
        <v>732</v>
      </c>
    </row>
    <row r="156" spans="1:3" s="13" customFormat="1" x14ac:dyDescent="0.2">
      <c r="A156" s="34" t="s">
        <v>746</v>
      </c>
      <c r="B156" s="14" t="s">
        <v>788</v>
      </c>
    </row>
    <row r="157" spans="1:3" s="13" customFormat="1" x14ac:dyDescent="0.2">
      <c r="A157" s="34" t="s">
        <v>747</v>
      </c>
      <c r="B157" s="14" t="s">
        <v>789</v>
      </c>
    </row>
    <row r="158" spans="1:3" s="13" customFormat="1" x14ac:dyDescent="0.2">
      <c r="A158" s="34" t="s">
        <v>748</v>
      </c>
      <c r="B158" s="14" t="s">
        <v>790</v>
      </c>
    </row>
    <row r="159" spans="1:3" s="13" customFormat="1" x14ac:dyDescent="0.2">
      <c r="A159" s="34" t="s">
        <v>749</v>
      </c>
      <c r="B159" s="14" t="s">
        <v>791</v>
      </c>
    </row>
    <row r="160" spans="1:3" s="42" customFormat="1" x14ac:dyDescent="0.2">
      <c r="A160" s="49" t="s">
        <v>780</v>
      </c>
      <c r="B160" s="43" t="s">
        <v>784</v>
      </c>
    </row>
    <row r="161" spans="1:2" s="42" customFormat="1" x14ac:dyDescent="0.2">
      <c r="A161" s="49" t="s">
        <v>781</v>
      </c>
      <c r="B161" s="43" t="s">
        <v>785</v>
      </c>
    </row>
    <row r="162" spans="1:2" s="42" customFormat="1" x14ac:dyDescent="0.2">
      <c r="A162" s="49" t="s">
        <v>782</v>
      </c>
      <c r="B162" s="43" t="s">
        <v>786</v>
      </c>
    </row>
    <row r="163" spans="1:2" s="42" customFormat="1" x14ac:dyDescent="0.2">
      <c r="A163" s="49" t="s">
        <v>783</v>
      </c>
      <c r="B163" s="43" t="s">
        <v>787</v>
      </c>
    </row>
    <row r="164" spans="1:2" x14ac:dyDescent="0.2">
      <c r="A164" s="34" t="s">
        <v>750</v>
      </c>
      <c r="B164" s="14" t="s">
        <v>754</v>
      </c>
    </row>
    <row r="165" spans="1:2" x14ac:dyDescent="0.2">
      <c r="A165" s="34" t="s">
        <v>751</v>
      </c>
      <c r="B165" s="14" t="s">
        <v>755</v>
      </c>
    </row>
    <row r="166" spans="1:2" x14ac:dyDescent="0.2">
      <c r="A166" s="34" t="s">
        <v>752</v>
      </c>
      <c r="B166" s="14" t="s">
        <v>756</v>
      </c>
    </row>
    <row r="167" spans="1:2" x14ac:dyDescent="0.2">
      <c r="A167" s="34" t="s">
        <v>753</v>
      </c>
      <c r="B167" s="14" t="s">
        <v>757</v>
      </c>
    </row>
  </sheetData>
  <autoFilter ref="A1:C1" xr:uid="{2B2F52A7-01B6-7B4C-80F3-E76E7869F3B8}"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tresquintos</vt:lpstr>
      <vt:lpstr>code</vt:lpstr>
      <vt:lpstr>tresquintos!_FilterDatabase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Bunker</dc:creator>
  <cp:lastModifiedBy>Kenneth Bunker</cp:lastModifiedBy>
  <dcterms:created xsi:type="dcterms:W3CDTF">2023-04-18T08:13:05Z</dcterms:created>
  <dcterms:modified xsi:type="dcterms:W3CDTF">2024-05-15T17:01:23Z</dcterms:modified>
</cp:coreProperties>
</file>