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solutions\"/>
    </mc:Choice>
  </mc:AlternateContent>
  <xr:revisionPtr revIDLastSave="0" documentId="13_ncr:1_{6CDDBBC6-67FF-409E-8935-9B11F5DEF3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1_The 19th Hole" sheetId="1" r:id="rId1"/>
    <sheet name="02_Gopher Dr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F6" i="2"/>
  <c r="F7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5" i="2"/>
  <c r="F4" i="2"/>
  <c r="B45" i="1"/>
  <c r="B46" i="1" s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F27" i="1"/>
  <c r="G27" i="1"/>
  <c r="E27" i="1"/>
  <c r="F40" i="1"/>
  <c r="D28" i="1"/>
  <c r="D29" i="1"/>
  <c r="D30" i="1"/>
  <c r="D31" i="1"/>
  <c r="D32" i="1"/>
  <c r="D33" i="1"/>
  <c r="D34" i="1"/>
  <c r="D35" i="1"/>
  <c r="D36" i="1"/>
  <c r="D37" i="1"/>
  <c r="D38" i="1"/>
  <c r="D27" i="1"/>
  <c r="C28" i="1"/>
  <c r="C29" i="1"/>
  <c r="C30" i="1"/>
  <c r="C31" i="1"/>
  <c r="C32" i="1"/>
  <c r="C33" i="1"/>
  <c r="C34" i="1"/>
  <c r="C35" i="1"/>
  <c r="C36" i="1"/>
  <c r="C37" i="1"/>
  <c r="C38" i="1"/>
  <c r="C27" i="1"/>
  <c r="B28" i="1"/>
  <c r="B29" i="1"/>
  <c r="B30" i="1"/>
  <c r="B31" i="1"/>
  <c r="B32" i="1"/>
  <c r="B33" i="1"/>
  <c r="B34" i="1"/>
  <c r="B35" i="1"/>
  <c r="B36" i="1"/>
  <c r="B37" i="1"/>
  <c r="B38" i="1"/>
  <c r="B27" i="1"/>
  <c r="B49" i="1" l="1"/>
  <c r="B48" i="1"/>
  <c r="B50" i="1" s="1"/>
  <c r="G43" i="1" s="1"/>
  <c r="G40" i="1"/>
  <c r="E40" i="1"/>
</calcChain>
</file>

<file path=xl/sharedStrings.xml><?xml version="1.0" encoding="utf-8"?>
<sst xmlns="http://schemas.openxmlformats.org/spreadsheetml/2006/main" count="53" uniqueCount="44">
  <si>
    <t>Month</t>
  </si>
  <si>
    <t>Price</t>
  </si>
  <si>
    <t>Demand</t>
  </si>
  <si>
    <t>Demand (00s)</t>
  </si>
  <si>
    <t>Linear</t>
  </si>
  <si>
    <t>Intercept</t>
  </si>
  <si>
    <t>Slope</t>
  </si>
  <si>
    <t>Power: y=ax^b</t>
  </si>
  <si>
    <t>Constant a</t>
  </si>
  <si>
    <t>Exponent b</t>
  </si>
  <si>
    <t>Exponential: y=ae^(bx)</t>
  </si>
  <si>
    <t>Linear: y=mx+b</t>
  </si>
  <si>
    <t>Predictions based on Models</t>
  </si>
  <si>
    <t>Power</t>
  </si>
  <si>
    <t>Exponential</t>
  </si>
  <si>
    <t>Prediction</t>
  </si>
  <si>
    <t>Absolute Diff</t>
  </si>
  <si>
    <t>Mean Absolute Error</t>
  </si>
  <si>
    <t>Use model with smallest error</t>
  </si>
  <si>
    <t>Model the Business</t>
  </si>
  <si>
    <t>Unit Cost</t>
  </si>
  <si>
    <t>per set of clubs</t>
  </si>
  <si>
    <t>Sales Price</t>
  </si>
  <si>
    <t>multiple of 10</t>
  </si>
  <si>
    <t>from power model</t>
  </si>
  <si>
    <t>Actual Demand</t>
  </si>
  <si>
    <t>Cost</t>
  </si>
  <si>
    <t>Revenue</t>
  </si>
  <si>
    <t>Profit</t>
  </si>
  <si>
    <t>Gopher Drugs</t>
  </si>
  <si>
    <t>Development Cost</t>
  </si>
  <si>
    <t>Lifetime</t>
  </si>
  <si>
    <t>Year 1 Margin</t>
  </si>
  <si>
    <t>Inc through year</t>
  </si>
  <si>
    <t>Rate of increase</t>
  </si>
  <si>
    <t>Rate of decrease</t>
  </si>
  <si>
    <t>Discount rate</t>
  </si>
  <si>
    <t>millions</t>
  </si>
  <si>
    <t>years</t>
  </si>
  <si>
    <t>Cash Flows</t>
  </si>
  <si>
    <t>End of year</t>
  </si>
  <si>
    <t>Gross margin</t>
  </si>
  <si>
    <t>Present Value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</si>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</sst>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-&quot;$&quot;* #,##0.000_-;\-&quot;$&quot;* #,##0.0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  <xf numFmtId="164" fontId="0" fillId="0" borderId="0" xfId="2" applyNumberFormat="1" applyFont="1"/>
    <xf numFmtId="164" fontId="0" fillId="2" borderId="0" xfId="2" applyNumberFormat="1" applyFont="1" applyFill="1"/>
    <xf numFmtId="0" fontId="0" fillId="2" borderId="0" xfId="0" applyFill="1"/>
    <xf numFmtId="43" fontId="3" fillId="0" borderId="0" xfId="0" applyNumberFormat="1" applyFont="1"/>
    <xf numFmtId="9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3" applyNumberFormat="1" applyFont="1"/>
    <xf numFmtId="8" fontId="0" fillId="0" borderId="0" xfId="0" applyNumberForma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'01_The 19th Hole'!$C$1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07677165354331"/>
                  <c:y val="-0.5552737678623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8.410392478232788E-2"/>
                  <c:y val="-0.43009832627705458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7920128979510662E-2"/>
                  <c:y val="-0.336725622864981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'01_The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'01_The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1-4362-8CBF-C3CD8984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74447"/>
        <c:axId val="628675407"/>
      </c:scatterChart>
      <c:valAx>
        <c:axId val="62867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75407"/>
        <c:crosses val="autoZero"/>
        <c:crossBetween val="midCat"/>
      </c:valAx>
      <c:valAx>
        <c:axId val="6286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7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Price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'01_The 19th Hole'!$F$44:$F$75</c:f>
              <c:numCache>
                <c:formatCode>General</c:formatCode>
                <c:ptCount val="32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</c:numCache>
            </c:numRef>
          </c:xVal>
          <c:yVal>
            <c:numRef>
              <c:f>'01_The 19th Hole'!$G$44:$G$75</c:f>
              <c:numCache>
                <c:formatCode>_(* #,##0.00_);_(* \(#,##0.00\);_(* "-"??_);_(@_)</c:formatCode>
                <c:ptCount val="32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D-4047-B3D6-286055883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65039"/>
        <c:axId val="530264559"/>
      </c:scatterChart>
      <c:valAx>
        <c:axId val="53026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64559"/>
        <c:crosses val="autoZero"/>
        <c:crossBetween val="midCat"/>
      </c:valAx>
      <c:valAx>
        <c:axId val="53026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6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322971</xdr:colOff>
      <xdr:row>39</xdr:row>
      <xdr:rowOff>155322</xdr:rowOff>
    </xdr:to>
    <xdr:pic>
      <xdr:nvPicPr>
        <xdr:cNvPr id="2" name="Picture 1" descr="A screenshot of a paper&#10;&#10;Description automatically generated">
          <a:extLst>
            <a:ext uri="{FF2B5EF4-FFF2-40B4-BE49-F238E27FC236}">
              <a16:creationId xmlns:a16="http://schemas.microsoft.com/office/drawing/2014/main" id="{430470A5-2A4C-8930-3BD1-DF03B1529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028571" cy="7104762"/>
        </a:xfrm>
        <a:prstGeom prst="rect">
          <a:avLst/>
        </a:prstGeom>
      </xdr:spPr>
    </xdr:pic>
    <xdr:clientData/>
  </xdr:twoCellAnchor>
  <xdr:twoCellAnchor>
    <xdr:from>
      <xdr:col>3</xdr:col>
      <xdr:colOff>312420</xdr:colOff>
      <xdr:row>0</xdr:row>
      <xdr:rowOff>60960</xdr:rowOff>
    </xdr:from>
    <xdr:to>
      <xdr:col>12</xdr:col>
      <xdr:colOff>60960</xdr:colOff>
      <xdr:row>16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3D551-59D6-D708-1281-18712FD00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41</xdr:row>
      <xdr:rowOff>26670</xdr:rowOff>
    </xdr:from>
    <xdr:to>
      <xdr:col>15</xdr:col>
      <xdr:colOff>320040</xdr:colOff>
      <xdr:row>56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9C7D60-AF7B-08A7-237A-66A0AAC88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199162</xdr:colOff>
      <xdr:row>16</xdr:row>
      <xdr:rowOff>113943</xdr:rowOff>
    </xdr:to>
    <xdr:pic>
      <xdr:nvPicPr>
        <xdr:cNvPr id="2" name="Picture 1" descr="A white paper with black text&#10;&#10;Description automatically generated">
          <a:extLst>
            <a:ext uri="{FF2B5EF4-FFF2-40B4-BE49-F238E27FC236}">
              <a16:creationId xmlns:a16="http://schemas.microsoft.com/office/drawing/2014/main" id="{3740112F-BF77-B4D6-244A-879F40CE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904762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37" workbookViewId="0">
      <selection activeCell="M58" sqref="M58"/>
    </sheetView>
  </sheetViews>
  <sheetFormatPr defaultRowHeight="14.4" x14ac:dyDescent="0.3"/>
  <cols>
    <col min="1" max="1" width="12.109375" customWidth="1"/>
    <col min="2" max="2" width="12.77734375" bestFit="1" customWidth="1"/>
    <col min="3" max="3" width="12.109375" customWidth="1"/>
    <col min="4" max="4" width="12.77734375" bestFit="1" customWidth="1"/>
    <col min="5" max="5" width="11.109375" customWidth="1"/>
    <col min="7" max="7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1</v>
      </c>
      <c r="B2">
        <v>450</v>
      </c>
      <c r="C2">
        <v>45</v>
      </c>
    </row>
    <row r="3" spans="1:3" x14ac:dyDescent="0.3">
      <c r="A3">
        <v>2</v>
      </c>
      <c r="B3">
        <v>300</v>
      </c>
      <c r="C3">
        <v>103</v>
      </c>
    </row>
    <row r="4" spans="1:3" x14ac:dyDescent="0.3">
      <c r="A4">
        <v>3</v>
      </c>
      <c r="B4">
        <v>440</v>
      </c>
      <c r="C4">
        <v>49</v>
      </c>
    </row>
    <row r="5" spans="1:3" x14ac:dyDescent="0.3">
      <c r="A5">
        <v>4</v>
      </c>
      <c r="B5">
        <v>360</v>
      </c>
      <c r="C5">
        <v>86</v>
      </c>
    </row>
    <row r="6" spans="1:3" x14ac:dyDescent="0.3">
      <c r="A6">
        <v>5</v>
      </c>
      <c r="B6">
        <v>290</v>
      </c>
      <c r="C6">
        <v>125</v>
      </c>
    </row>
    <row r="7" spans="1:3" x14ac:dyDescent="0.3">
      <c r="A7">
        <v>6</v>
      </c>
      <c r="B7">
        <v>450</v>
      </c>
      <c r="C7">
        <v>52</v>
      </c>
    </row>
    <row r="8" spans="1:3" x14ac:dyDescent="0.3">
      <c r="A8">
        <v>7</v>
      </c>
      <c r="B8">
        <v>340</v>
      </c>
      <c r="C8">
        <v>87</v>
      </c>
    </row>
    <row r="9" spans="1:3" x14ac:dyDescent="0.3">
      <c r="A9">
        <v>8</v>
      </c>
      <c r="B9">
        <v>370</v>
      </c>
      <c r="C9">
        <v>68</v>
      </c>
    </row>
    <row r="10" spans="1:3" x14ac:dyDescent="0.3">
      <c r="A10">
        <v>9</v>
      </c>
      <c r="B10">
        <v>500</v>
      </c>
      <c r="C10">
        <v>45</v>
      </c>
    </row>
    <row r="11" spans="1:3" x14ac:dyDescent="0.3">
      <c r="A11">
        <v>10</v>
      </c>
      <c r="B11">
        <v>490</v>
      </c>
      <c r="C11">
        <v>44</v>
      </c>
    </row>
    <row r="12" spans="1:3" x14ac:dyDescent="0.3">
      <c r="A12">
        <v>11</v>
      </c>
      <c r="B12">
        <v>430</v>
      </c>
      <c r="C12">
        <v>58</v>
      </c>
    </row>
    <row r="13" spans="1:3" x14ac:dyDescent="0.3">
      <c r="A13">
        <v>12</v>
      </c>
      <c r="B13">
        <v>390</v>
      </c>
      <c r="C13">
        <v>68</v>
      </c>
    </row>
    <row r="20" spans="1:7" x14ac:dyDescent="0.3">
      <c r="A20" s="1" t="s">
        <v>11</v>
      </c>
      <c r="C20" s="1" t="s">
        <v>7</v>
      </c>
      <c r="E20" s="1" t="s">
        <v>10</v>
      </c>
    </row>
    <row r="21" spans="1:7" x14ac:dyDescent="0.3">
      <c r="A21" s="1" t="s">
        <v>5</v>
      </c>
      <c r="B21">
        <v>211.31</v>
      </c>
      <c r="C21" t="s">
        <v>8</v>
      </c>
      <c r="D21" s="2">
        <v>5871064</v>
      </c>
      <c r="E21" t="s">
        <v>8</v>
      </c>
      <c r="F21">
        <v>466.51</v>
      </c>
    </row>
    <row r="22" spans="1:7" x14ac:dyDescent="0.3">
      <c r="A22" s="1" t="s">
        <v>6</v>
      </c>
      <c r="B22">
        <v>-0.35460000000000003</v>
      </c>
      <c r="C22" t="s">
        <v>9</v>
      </c>
      <c r="D22">
        <v>-1.9079999999999999</v>
      </c>
      <c r="E22" t="s">
        <v>9</v>
      </c>
      <c r="F22">
        <v>-5.0000000000000001E-3</v>
      </c>
    </row>
    <row r="24" spans="1:7" x14ac:dyDescent="0.3">
      <c r="A24" s="1" t="s">
        <v>12</v>
      </c>
    </row>
    <row r="25" spans="1:7" x14ac:dyDescent="0.3">
      <c r="B25" s="9" t="s">
        <v>15</v>
      </c>
      <c r="C25" s="9"/>
      <c r="D25" s="9"/>
      <c r="E25" s="9" t="s">
        <v>16</v>
      </c>
      <c r="F25" s="9"/>
      <c r="G25" s="9"/>
    </row>
    <row r="26" spans="1:7" x14ac:dyDescent="0.3">
      <c r="A26" s="1" t="s">
        <v>1</v>
      </c>
      <c r="B26" s="1" t="s">
        <v>4</v>
      </c>
      <c r="C26" s="1" t="s">
        <v>13</v>
      </c>
      <c r="D26" s="1" t="s">
        <v>14</v>
      </c>
      <c r="E26" s="1" t="s">
        <v>4</v>
      </c>
      <c r="F26" s="1" t="s">
        <v>13</v>
      </c>
      <c r="G26" s="1" t="s">
        <v>14</v>
      </c>
    </row>
    <row r="27" spans="1:7" x14ac:dyDescent="0.3">
      <c r="A27">
        <v>450</v>
      </c>
      <c r="B27" s="2">
        <f>+$B$22*A27+$B$21</f>
        <v>51.739999999999981</v>
      </c>
      <c r="C27" s="2">
        <f>$D$21*A27^$D$22</f>
        <v>50.861286169919921</v>
      </c>
      <c r="D27" s="2">
        <f>$F$21*EXP($F$22*A27)</f>
        <v>49.169792250355329</v>
      </c>
      <c r="E27" s="4">
        <f>ABS($C2-B27)/$C2</f>
        <v>0.14977777777777734</v>
      </c>
      <c r="F27" s="4">
        <f t="shared" ref="F27:G27" si="0">ABS($C2-C27)/$C2</f>
        <v>0.13025080377599826</v>
      </c>
      <c r="G27" s="4">
        <f t="shared" si="0"/>
        <v>9.2662050007896193E-2</v>
      </c>
    </row>
    <row r="28" spans="1:7" x14ac:dyDescent="0.3">
      <c r="A28">
        <v>300</v>
      </c>
      <c r="B28" s="2">
        <f t="shared" ref="B28:B38" si="1">+$B$22*A28+$B$21</f>
        <v>104.92999999999999</v>
      </c>
      <c r="C28" s="2">
        <f t="shared" ref="C28:C38" si="2">$D$21*A28^$D$22</f>
        <v>110.2476803704582</v>
      </c>
      <c r="D28" s="2">
        <f t="shared" ref="D28:D38" si="3">$F$21*EXP($F$22*A28)</f>
        <v>104.09245101084399</v>
      </c>
      <c r="E28" s="4">
        <f t="shared" ref="E28:E38" si="4">ABS($C3-B28)/$C3</f>
        <v>1.8737864077669832E-2</v>
      </c>
      <c r="F28" s="4">
        <f t="shared" ref="F28:F38" si="5">ABS($C3-C28)/$C3</f>
        <v>7.0365828839399985E-2</v>
      </c>
      <c r="G28" s="4">
        <f t="shared" ref="G28:G38" si="6">ABS($C3-D28)/$C3</f>
        <v>1.0606320493630948E-2</v>
      </c>
    </row>
    <row r="29" spans="1:7" x14ac:dyDescent="0.3">
      <c r="A29">
        <v>440</v>
      </c>
      <c r="B29" s="2">
        <f t="shared" si="1"/>
        <v>55.286000000000001</v>
      </c>
      <c r="C29" s="2">
        <f t="shared" si="2"/>
        <v>53.089557787712614</v>
      </c>
      <c r="D29" s="2">
        <f t="shared" si="3"/>
        <v>51.69078140761237</v>
      </c>
      <c r="E29" s="4">
        <f t="shared" si="4"/>
        <v>0.12828571428571431</v>
      </c>
      <c r="F29" s="4">
        <f t="shared" si="5"/>
        <v>8.3460363014543154E-2</v>
      </c>
      <c r="G29" s="4">
        <f t="shared" si="6"/>
        <v>5.4913906277803466E-2</v>
      </c>
    </row>
    <row r="30" spans="1:7" x14ac:dyDescent="0.3">
      <c r="A30">
        <v>360</v>
      </c>
      <c r="B30" s="2">
        <f t="shared" si="1"/>
        <v>83.653999999999996</v>
      </c>
      <c r="C30" s="2">
        <f t="shared" si="2"/>
        <v>77.85592038588905</v>
      </c>
      <c r="D30" s="2">
        <f t="shared" si="3"/>
        <v>77.113584344252331</v>
      </c>
      <c r="E30" s="4">
        <f t="shared" si="4"/>
        <v>2.7279069767441901E-2</v>
      </c>
      <c r="F30" s="4">
        <f t="shared" si="5"/>
        <v>9.4698600164080812E-2</v>
      </c>
      <c r="G30" s="4">
        <f t="shared" si="6"/>
        <v>0.10333041460171709</v>
      </c>
    </row>
    <row r="31" spans="1:7" x14ac:dyDescent="0.3">
      <c r="A31">
        <v>290</v>
      </c>
      <c r="B31" s="2">
        <f t="shared" si="1"/>
        <v>108.476</v>
      </c>
      <c r="C31" s="2">
        <f t="shared" si="2"/>
        <v>117.61465381582187</v>
      </c>
      <c r="D31" s="2">
        <f t="shared" si="3"/>
        <v>109.42938509863754</v>
      </c>
      <c r="E31" s="4">
        <f t="shared" si="4"/>
        <v>0.132192</v>
      </c>
      <c r="F31" s="4">
        <f t="shared" si="5"/>
        <v>5.9082769473425063E-2</v>
      </c>
      <c r="G31" s="4">
        <f t="shared" si="6"/>
        <v>0.12456491921089968</v>
      </c>
    </row>
    <row r="32" spans="1:7" x14ac:dyDescent="0.3">
      <c r="A32">
        <v>450</v>
      </c>
      <c r="B32" s="2">
        <f t="shared" si="1"/>
        <v>51.739999999999981</v>
      </c>
      <c r="C32" s="2">
        <f t="shared" si="2"/>
        <v>50.861286169919921</v>
      </c>
      <c r="D32" s="2">
        <f t="shared" si="3"/>
        <v>49.169792250355329</v>
      </c>
      <c r="E32" s="4">
        <f t="shared" si="4"/>
        <v>5.0000000000003713E-3</v>
      </c>
      <c r="F32" s="4">
        <f t="shared" si="5"/>
        <v>2.1898342886155355E-2</v>
      </c>
      <c r="G32" s="4">
        <f t="shared" si="6"/>
        <v>5.4427072108551369E-2</v>
      </c>
    </row>
    <row r="33" spans="1:9" x14ac:dyDescent="0.3">
      <c r="A33">
        <v>340</v>
      </c>
      <c r="B33" s="2">
        <f t="shared" si="1"/>
        <v>90.745999999999995</v>
      </c>
      <c r="C33" s="2">
        <f t="shared" si="2"/>
        <v>86.827049006961417</v>
      </c>
      <c r="D33" s="2">
        <f t="shared" si="3"/>
        <v>85.223690805841244</v>
      </c>
      <c r="E33" s="4">
        <f t="shared" si="4"/>
        <v>4.3057471264367757E-2</v>
      </c>
      <c r="F33" s="4">
        <f t="shared" si="5"/>
        <v>1.9879424487193459E-3</v>
      </c>
      <c r="G33" s="4">
        <f t="shared" si="6"/>
        <v>2.0417347059296046E-2</v>
      </c>
    </row>
    <row r="34" spans="1:9" x14ac:dyDescent="0.3">
      <c r="A34">
        <v>370</v>
      </c>
      <c r="B34" s="2">
        <f t="shared" si="1"/>
        <v>80.108000000000004</v>
      </c>
      <c r="C34" s="2">
        <f t="shared" si="2"/>
        <v>73.890384263545585</v>
      </c>
      <c r="D34" s="2">
        <f t="shared" si="3"/>
        <v>73.352710456970414</v>
      </c>
      <c r="E34" s="4">
        <f t="shared" si="4"/>
        <v>0.17805882352941182</v>
      </c>
      <c r="F34" s="4">
        <f t="shared" si="5"/>
        <v>8.6623297993317416E-2</v>
      </c>
      <c r="G34" s="4">
        <f t="shared" si="6"/>
        <v>7.8716330249564911E-2</v>
      </c>
    </row>
    <row r="35" spans="1:9" x14ac:dyDescent="0.3">
      <c r="A35">
        <v>500</v>
      </c>
      <c r="B35" s="2">
        <f t="shared" si="1"/>
        <v>34.009999999999991</v>
      </c>
      <c r="C35" s="2">
        <f t="shared" si="2"/>
        <v>41.59891911995917</v>
      </c>
      <c r="D35" s="2">
        <f t="shared" si="3"/>
        <v>38.293472708035026</v>
      </c>
      <c r="E35" s="4">
        <f t="shared" si="4"/>
        <v>0.24422222222222242</v>
      </c>
      <c r="F35" s="4">
        <f t="shared" si="5"/>
        <v>7.5579575112018446E-2</v>
      </c>
      <c r="G35" s="4">
        <f t="shared" si="6"/>
        <v>0.14903393982144386</v>
      </c>
    </row>
    <row r="36" spans="1:9" x14ac:dyDescent="0.3">
      <c r="A36">
        <v>490</v>
      </c>
      <c r="B36" s="2">
        <f t="shared" si="1"/>
        <v>37.555999999999983</v>
      </c>
      <c r="C36" s="2">
        <f t="shared" si="2"/>
        <v>43.233728796663705</v>
      </c>
      <c r="D36" s="2">
        <f t="shared" si="3"/>
        <v>40.256821037821332</v>
      </c>
      <c r="E36" s="4">
        <f t="shared" si="4"/>
        <v>0.14645454545454584</v>
      </c>
      <c r="F36" s="4">
        <f t="shared" si="5"/>
        <v>1.7415254621279432E-2</v>
      </c>
      <c r="G36" s="4">
        <f t="shared" si="6"/>
        <v>8.5072249140424272E-2</v>
      </c>
    </row>
    <row r="37" spans="1:9" x14ac:dyDescent="0.3">
      <c r="A37">
        <v>430</v>
      </c>
      <c r="B37" s="2">
        <f t="shared" si="1"/>
        <v>58.831999999999994</v>
      </c>
      <c r="C37" s="2">
        <f t="shared" si="2"/>
        <v>55.470106712335337</v>
      </c>
      <c r="D37" s="2">
        <f t="shared" si="3"/>
        <v>54.341024442914069</v>
      </c>
      <c r="E37" s="4">
        <f t="shared" si="4"/>
        <v>1.4344827586206787E-2</v>
      </c>
      <c r="F37" s="4">
        <f t="shared" si="5"/>
        <v>4.3618849787321778E-2</v>
      </c>
      <c r="G37" s="4">
        <f t="shared" si="6"/>
        <v>6.3085785466998806E-2</v>
      </c>
    </row>
    <row r="38" spans="1:9" x14ac:dyDescent="0.3">
      <c r="A38">
        <v>390</v>
      </c>
      <c r="B38" s="2">
        <f t="shared" si="1"/>
        <v>73.015999999999991</v>
      </c>
      <c r="C38" s="2">
        <f t="shared" si="2"/>
        <v>66.829089531318985</v>
      </c>
      <c r="D38" s="2">
        <f t="shared" si="3"/>
        <v>66.372277135824447</v>
      </c>
      <c r="E38" s="4">
        <f t="shared" si="4"/>
        <v>7.3764705882352816E-2</v>
      </c>
      <c r="F38" s="4">
        <f t="shared" si="5"/>
        <v>1.7219271598250221E-2</v>
      </c>
      <c r="G38" s="4">
        <f t="shared" si="6"/>
        <v>2.393710094375813E-2</v>
      </c>
    </row>
    <row r="39" spans="1:9" x14ac:dyDescent="0.3">
      <c r="E39" s="4"/>
      <c r="F39" s="4"/>
      <c r="G39" s="4"/>
    </row>
    <row r="40" spans="1:9" x14ac:dyDescent="0.3">
      <c r="D40" t="s">
        <v>17</v>
      </c>
      <c r="E40" s="4">
        <f>AVERAGE(E27:E38)</f>
        <v>9.6764585153975916E-2</v>
      </c>
      <c r="F40" s="5">
        <f>AVERAGE(F27:F38)</f>
        <v>5.8516741642875771E-2</v>
      </c>
      <c r="G40" s="4">
        <f>AVERAGE(G27:G38)</f>
        <v>7.17306196151654E-2</v>
      </c>
      <c r="I40" t="s">
        <v>18</v>
      </c>
    </row>
    <row r="42" spans="1:9" x14ac:dyDescent="0.3">
      <c r="A42" s="1" t="s">
        <v>19</v>
      </c>
      <c r="F42" s="1" t="s">
        <v>1</v>
      </c>
      <c r="G42" s="1" t="s">
        <v>28</v>
      </c>
    </row>
    <row r="43" spans="1:9" x14ac:dyDescent="0.3">
      <c r="A43" t="s">
        <v>20</v>
      </c>
      <c r="B43">
        <v>250</v>
      </c>
      <c r="C43" t="s">
        <v>21</v>
      </c>
      <c r="G43" s="7">
        <f>+B50</f>
        <v>985104.42081539321</v>
      </c>
    </row>
    <row r="44" spans="1:9" x14ac:dyDescent="0.3">
      <c r="A44" t="s">
        <v>22</v>
      </c>
      <c r="B44" s="6">
        <v>700</v>
      </c>
      <c r="C44" t="s">
        <v>23</v>
      </c>
      <c r="F44">
        <v>260</v>
      </c>
      <c r="G44" s="2">
        <f t="dataTable" ref="G44:G75" dt2D="0" dtr="0" r1="B44"/>
        <v>144859.72842847556</v>
      </c>
    </row>
    <row r="45" spans="1:9" x14ac:dyDescent="0.3">
      <c r="A45" t="s">
        <v>2</v>
      </c>
      <c r="B45" s="2">
        <f>$D$21*B44^$D$22</f>
        <v>21.891209351453181</v>
      </c>
      <c r="C45" t="s">
        <v>24</v>
      </c>
      <c r="F45">
        <v>270</v>
      </c>
      <c r="G45" s="2">
        <v>269590.60184817808</v>
      </c>
    </row>
    <row r="46" spans="1:9" x14ac:dyDescent="0.3">
      <c r="A46" t="s">
        <v>25</v>
      </c>
      <c r="B46" s="2">
        <f>+B45*100</f>
        <v>2189.1209351453181</v>
      </c>
      <c r="F46">
        <v>280</v>
      </c>
      <c r="G46" s="2">
        <v>377277.18719872413</v>
      </c>
    </row>
    <row r="47" spans="1:9" x14ac:dyDescent="0.3">
      <c r="B47" s="2"/>
      <c r="F47">
        <v>290</v>
      </c>
      <c r="G47" s="2">
        <v>470458.61526328744</v>
      </c>
    </row>
    <row r="48" spans="1:9" x14ac:dyDescent="0.3">
      <c r="A48" t="s">
        <v>27</v>
      </c>
      <c r="B48" s="2">
        <f>+B46*B44</f>
        <v>1532384.6546017227</v>
      </c>
      <c r="F48">
        <v>300</v>
      </c>
      <c r="G48" s="2">
        <v>551238.40185229108</v>
      </c>
    </row>
    <row r="49" spans="1:7" x14ac:dyDescent="0.3">
      <c r="A49" t="s">
        <v>26</v>
      </c>
      <c r="B49" s="2">
        <f>+B46*B43</f>
        <v>547280.23378632951</v>
      </c>
      <c r="F49">
        <v>310</v>
      </c>
      <c r="G49" s="2">
        <v>621369.53021456813</v>
      </c>
    </row>
    <row r="50" spans="1:7" x14ac:dyDescent="0.3">
      <c r="A50" t="s">
        <v>28</v>
      </c>
      <c r="B50" s="3">
        <f>+B48-B49</f>
        <v>985104.42081539321</v>
      </c>
      <c r="F50">
        <v>320</v>
      </c>
      <c r="G50" s="2">
        <v>682320.93416212313</v>
      </c>
    </row>
    <row r="51" spans="1:7" x14ac:dyDescent="0.3">
      <c r="F51">
        <v>330</v>
      </c>
      <c r="G51" s="2">
        <v>735329.86392835062</v>
      </c>
    </row>
    <row r="52" spans="1:7" x14ac:dyDescent="0.3">
      <c r="F52">
        <v>340</v>
      </c>
      <c r="G52" s="2">
        <v>781443.44106265297</v>
      </c>
    </row>
    <row r="53" spans="1:7" x14ac:dyDescent="0.3">
      <c r="F53">
        <v>350</v>
      </c>
      <c r="G53" s="2">
        <v>821551.86522268457</v>
      </c>
    </row>
    <row r="54" spans="1:7" x14ac:dyDescent="0.3">
      <c r="F54">
        <v>360</v>
      </c>
      <c r="G54" s="2">
        <v>856415.12424477958</v>
      </c>
    </row>
    <row r="55" spans="1:7" x14ac:dyDescent="0.3">
      <c r="F55">
        <v>370</v>
      </c>
      <c r="G55" s="2">
        <v>886684.61116254725</v>
      </c>
    </row>
    <row r="56" spans="1:7" x14ac:dyDescent="0.3">
      <c r="F56">
        <v>380</v>
      </c>
      <c r="G56" s="2">
        <v>912920.72098907013</v>
      </c>
    </row>
    <row r="57" spans="1:7" x14ac:dyDescent="0.3">
      <c r="F57">
        <v>390</v>
      </c>
      <c r="G57" s="2">
        <v>935607.253438466</v>
      </c>
    </row>
    <row r="58" spans="1:7" x14ac:dyDescent="0.3">
      <c r="F58">
        <v>400</v>
      </c>
      <c r="G58" s="2">
        <v>955163.26238462282</v>
      </c>
    </row>
    <row r="59" spans="1:7" x14ac:dyDescent="0.3">
      <c r="F59">
        <v>410</v>
      </c>
      <c r="G59" s="2">
        <v>971952.85243747453</v>
      </c>
    </row>
    <row r="60" spans="1:7" x14ac:dyDescent="0.3">
      <c r="F60">
        <v>420</v>
      </c>
      <c r="G60" s="2">
        <v>986293.31587235699</v>
      </c>
    </row>
    <row r="61" spans="1:7" x14ac:dyDescent="0.3">
      <c r="F61">
        <v>430</v>
      </c>
      <c r="G61" s="2">
        <v>998461.92082203622</v>
      </c>
    </row>
    <row r="62" spans="1:7" x14ac:dyDescent="0.3">
      <c r="F62">
        <v>440</v>
      </c>
      <c r="G62" s="2">
        <v>1008701.5979665397</v>
      </c>
    </row>
    <row r="63" spans="1:7" x14ac:dyDescent="0.3">
      <c r="F63">
        <v>450</v>
      </c>
      <c r="G63" s="2">
        <v>1017225.7233983984</v>
      </c>
    </row>
    <row r="64" spans="1:7" x14ac:dyDescent="0.3">
      <c r="F64">
        <v>460</v>
      </c>
      <c r="G64" s="2">
        <v>1024222.1565401531</v>
      </c>
    </row>
    <row r="65" spans="6:7" x14ac:dyDescent="0.3">
      <c r="F65">
        <v>470</v>
      </c>
      <c r="G65" s="2">
        <v>1029856.6614397548</v>
      </c>
    </row>
    <row r="66" spans="6:7" x14ac:dyDescent="0.3">
      <c r="F66">
        <v>480</v>
      </c>
      <c r="G66" s="2">
        <v>1034275.8155834542</v>
      </c>
    </row>
    <row r="67" spans="6:7" x14ac:dyDescent="0.3">
      <c r="F67">
        <v>490</v>
      </c>
      <c r="G67" s="2">
        <v>1037609.4911199291</v>
      </c>
    </row>
    <row r="68" spans="6:7" x14ac:dyDescent="0.3">
      <c r="F68">
        <v>500</v>
      </c>
      <c r="G68" s="2">
        <v>1039972.9779989794</v>
      </c>
    </row>
    <row r="69" spans="6:7" x14ac:dyDescent="0.3">
      <c r="F69">
        <v>510</v>
      </c>
      <c r="G69" s="2">
        <v>1041468.8061629091</v>
      </c>
    </row>
    <row r="70" spans="6:7" x14ac:dyDescent="0.3">
      <c r="F70">
        <v>520</v>
      </c>
      <c r="G70" s="2">
        <v>1042188.3139489595</v>
      </c>
    </row>
    <row r="71" spans="6:7" x14ac:dyDescent="0.3">
      <c r="F71">
        <v>530</v>
      </c>
      <c r="G71" s="2">
        <v>1042213.0017719698</v>
      </c>
    </row>
    <row r="72" spans="6:7" x14ac:dyDescent="0.3">
      <c r="F72">
        <v>540</v>
      </c>
      <c r="G72" s="2">
        <v>1041615.7035724644</v>
      </c>
    </row>
    <row r="73" spans="6:7" x14ac:dyDescent="0.3">
      <c r="F73">
        <v>550</v>
      </c>
      <c r="G73" s="2">
        <v>1040461.6031350964</v>
      </c>
    </row>
    <row r="74" spans="6:7" x14ac:dyDescent="0.3">
      <c r="F74">
        <v>560</v>
      </c>
      <c r="G74" s="2">
        <v>1038809.1179690239</v>
      </c>
    </row>
    <row r="75" spans="6:7" x14ac:dyDescent="0.3">
      <c r="F75">
        <v>570</v>
      </c>
      <c r="G75" s="2">
        <v>1036710.669808225</v>
      </c>
    </row>
  </sheetData>
  <mergeCells count="2">
    <mergeCell ref="E25:G25"/>
    <mergeCell ref="B25:D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ACE4-0D97-4772-910F-B041F25A9606}">
  <dimension ref="A1:F23"/>
  <sheetViews>
    <sheetView tabSelected="1" workbookViewId="0">
      <selection activeCell="A13" sqref="A13"/>
    </sheetView>
  </sheetViews>
  <sheetFormatPr defaultRowHeight="14.4" x14ac:dyDescent="0.3"/>
  <cols>
    <col min="1" max="1" width="25.109375" customWidth="1"/>
    <col min="5" max="6" width="13.6640625" customWidth="1"/>
  </cols>
  <sheetData>
    <row r="1" spans="1:6" x14ac:dyDescent="0.3">
      <c r="A1" s="1" t="s">
        <v>29</v>
      </c>
    </row>
    <row r="2" spans="1:6" x14ac:dyDescent="0.3">
      <c r="E2" s="9" t="s">
        <v>39</v>
      </c>
      <c r="F2" s="9"/>
    </row>
    <row r="3" spans="1:6" x14ac:dyDescent="0.3">
      <c r="A3" t="s">
        <v>30</v>
      </c>
      <c r="B3">
        <v>9.3000000000000007</v>
      </c>
      <c r="C3" t="s">
        <v>37</v>
      </c>
      <c r="E3" s="1" t="s">
        <v>40</v>
      </c>
      <c r="F3" s="1" t="s">
        <v>41</v>
      </c>
    </row>
    <row r="4" spans="1:6" x14ac:dyDescent="0.3">
      <c r="A4" t="s">
        <v>31</v>
      </c>
      <c r="B4">
        <v>20</v>
      </c>
      <c r="C4" t="s">
        <v>38</v>
      </c>
      <c r="E4">
        <v>1</v>
      </c>
      <c r="F4" s="10">
        <f>+B5</f>
        <v>1.2</v>
      </c>
    </row>
    <row r="5" spans="1:6" x14ac:dyDescent="0.3">
      <c r="A5" t="s">
        <v>32</v>
      </c>
      <c r="B5">
        <v>1.2</v>
      </c>
      <c r="C5" t="s">
        <v>37</v>
      </c>
      <c r="E5">
        <v>2</v>
      </c>
      <c r="F5" s="10">
        <f>+IF(E5&lt;=$B$6,F4*(1+$B$7),F4*(1-$B$8))</f>
        <v>1.32</v>
      </c>
    </row>
    <row r="6" spans="1:6" x14ac:dyDescent="0.3">
      <c r="A6" t="s">
        <v>33</v>
      </c>
      <c r="B6">
        <v>8</v>
      </c>
      <c r="E6">
        <v>3</v>
      </c>
      <c r="F6" s="10">
        <f t="shared" ref="F6:F23" si="0">+IF(E6&lt;=$B$6,F5*(1+$B$7),F5*(1-$B$8))</f>
        <v>1.4520000000000002</v>
      </c>
    </row>
    <row r="7" spans="1:6" x14ac:dyDescent="0.3">
      <c r="A7" t="s">
        <v>34</v>
      </c>
      <c r="B7" s="8">
        <v>0.1</v>
      </c>
      <c r="E7">
        <v>4</v>
      </c>
      <c r="F7" s="10">
        <f t="shared" si="0"/>
        <v>1.5972000000000004</v>
      </c>
    </row>
    <row r="8" spans="1:6" x14ac:dyDescent="0.3">
      <c r="A8" t="s">
        <v>35</v>
      </c>
      <c r="B8" s="8">
        <v>0.05</v>
      </c>
      <c r="E8">
        <v>5</v>
      </c>
      <c r="F8" s="10">
        <f t="shared" si="0"/>
        <v>1.7569200000000005</v>
      </c>
    </row>
    <row r="9" spans="1:6" x14ac:dyDescent="0.3">
      <c r="A9" t="s">
        <v>36</v>
      </c>
      <c r="B9" s="8">
        <v>0.12</v>
      </c>
      <c r="E9">
        <v>6</v>
      </c>
      <c r="F9" s="10">
        <f t="shared" si="0"/>
        <v>1.9326120000000007</v>
      </c>
    </row>
    <row r="10" spans="1:6" x14ac:dyDescent="0.3">
      <c r="E10">
        <v>7</v>
      </c>
      <c r="F10" s="10">
        <f t="shared" si="0"/>
        <v>2.1258732000000009</v>
      </c>
    </row>
    <row r="11" spans="1:6" x14ac:dyDescent="0.3">
      <c r="A11" t="s">
        <v>42</v>
      </c>
      <c r="B11" s="11">
        <f>NPV(B9,F4:F23)</f>
        <v>12.600290735832388</v>
      </c>
      <c r="E11">
        <v>8</v>
      </c>
      <c r="F11" s="10">
        <f t="shared" si="0"/>
        <v>2.3384605200000013</v>
      </c>
    </row>
    <row r="12" spans="1:6" x14ac:dyDescent="0.3">
      <c r="A12" t="s">
        <v>43</v>
      </c>
      <c r="B12" s="11">
        <f>+B11-B3</f>
        <v>3.3002907358323874</v>
      </c>
      <c r="E12">
        <v>9</v>
      </c>
      <c r="F12" s="10">
        <f t="shared" si="0"/>
        <v>2.221537494000001</v>
      </c>
    </row>
    <row r="13" spans="1:6" x14ac:dyDescent="0.3">
      <c r="E13">
        <v>10</v>
      </c>
      <c r="F13" s="10">
        <f t="shared" si="0"/>
        <v>2.1104606193000008</v>
      </c>
    </row>
    <row r="14" spans="1:6" x14ac:dyDescent="0.3">
      <c r="E14">
        <v>11</v>
      </c>
      <c r="F14" s="10">
        <f t="shared" si="0"/>
        <v>2.0049375883350007</v>
      </c>
    </row>
    <row r="15" spans="1:6" x14ac:dyDescent="0.3">
      <c r="E15">
        <v>12</v>
      </c>
      <c r="F15" s="10">
        <f t="shared" si="0"/>
        <v>1.9046907089182505</v>
      </c>
    </row>
    <row r="16" spans="1:6" x14ac:dyDescent="0.3">
      <c r="E16">
        <v>13</v>
      </c>
      <c r="F16" s="10">
        <f t="shared" si="0"/>
        <v>1.809456173472338</v>
      </c>
    </row>
    <row r="17" spans="5:6" x14ac:dyDescent="0.3">
      <c r="E17">
        <v>14</v>
      </c>
      <c r="F17" s="10">
        <f t="shared" si="0"/>
        <v>1.7189833647987209</v>
      </c>
    </row>
    <row r="18" spans="5:6" x14ac:dyDescent="0.3">
      <c r="E18">
        <v>15</v>
      </c>
      <c r="F18" s="10">
        <f t="shared" si="0"/>
        <v>1.6330341965587849</v>
      </c>
    </row>
    <row r="19" spans="5:6" x14ac:dyDescent="0.3">
      <c r="E19">
        <v>16</v>
      </c>
      <c r="F19" s="10">
        <f t="shared" si="0"/>
        <v>1.5513824867308457</v>
      </c>
    </row>
    <row r="20" spans="5:6" x14ac:dyDescent="0.3">
      <c r="E20">
        <v>17</v>
      </c>
      <c r="F20" s="10">
        <f t="shared" si="0"/>
        <v>1.4738133623943033</v>
      </c>
    </row>
    <row r="21" spans="5:6" x14ac:dyDescent="0.3">
      <c r="E21">
        <v>18</v>
      </c>
      <c r="F21" s="10">
        <f t="shared" si="0"/>
        <v>1.4001226942745881</v>
      </c>
    </row>
    <row r="22" spans="5:6" x14ac:dyDescent="0.3">
      <c r="E22">
        <v>19</v>
      </c>
      <c r="F22" s="10">
        <f t="shared" si="0"/>
        <v>1.3301165595608586</v>
      </c>
    </row>
    <row r="23" spans="5:6" x14ac:dyDescent="0.3">
      <c r="E23">
        <v>20</v>
      </c>
      <c r="F23" s="10">
        <f t="shared" si="0"/>
        <v>1.2636107315828156</v>
      </c>
    </row>
  </sheetData>
  <mergeCells count="1"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01_The 19th Hole</vt:lpstr>
      <vt:lpstr>02_Gopher 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2025-01-02T15:27:10Z</dcterms:modified>
</cp:coreProperties>
</file>