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t7-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<sst xmlns="http://schemas.openxmlformats.org/spreadsheetml/2006/main" count="95" uniqueCount="58">
  <si>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</si>
  <si>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</si>
  <si>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</si>
  <si>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</si>
  <si>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</si>
  <si>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</si>
  <si>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</si>
  <si>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</si>
  <si>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</si>
  <si>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</si>
  <si>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</si>
  <si>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</si>
  <si>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</si>
  <si>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</si>
  <si>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</si>
  <si>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</si>
  <si>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</si>
  <si>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</si>
  <si>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</si>
  <si>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</si>
  <si>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</si>
  <si>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</si>
  <si>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</si>
  <si>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</si>
  <si>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X Variable 1</t>
  </si>
  <si>
    <t xml:space="preserve">RESIDUAL OUTPUT</t>
  </si>
  <si>
    <t xml:space="preserve">Observation</t>
  </si>
  <si>
    <t xml:space="preserve">Predicted Y</t>
  </si>
  <si>
    <t xml:space="preserve">Residuals</t>
  </si>
  <si>
    <t xml:space="preserve">t</t>
  </si>
  <si>
    <t xml:space="preserve">y</t>
  </si>
  <si>
    <t xml:space="preserve">TRXCL = CMA</t>
  </si>
  <si>
    <t xml:space="preserve">SNXIR</t>
  </si>
  <si>
    <t xml:space="preserve">SN</t>
  </si>
  <si>
    <t xml:space="preserve">d=deseasonalize Y</t>
  </si>
  <si>
    <t xml:space="preserve">tr=380.10+9.49t</t>
  </si>
  <si>
    <t xml:space="preserve">estimate Y = TRXSN</t>
  </si>
  <si>
    <t xml:space="preserve">CLXIR</t>
  </si>
  <si>
    <t xml:space="preserve">CL</t>
  </si>
  <si>
    <t xml:space="preserve">IR</t>
  </si>
  <si>
    <t xml:space="preserve">Estimation of Seasonal Factors</t>
  </si>
  <si>
    <t xml:space="preserve">SN=1.000876*AvgSN)</t>
  </si>
  <si>
    <t xml:space="preserve">Jan</t>
  </si>
  <si>
    <t xml:space="preserve">Year 1</t>
  </si>
  <si>
    <t xml:space="preserve">Year 2</t>
  </si>
  <si>
    <t xml:space="preserve">Avg SN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</si>
  <si>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</si>
  <si>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</si>
  <si>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</si>
  <si>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</si>
  <si>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</si>
  <si>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</si>
  <si>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</si>
  <si>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</si>
  <si>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</si>
  <si>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</si>
  <si>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</si>
  <si>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Normalize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</si>
</sst>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0"/>
    <numFmt numFmtId="168" formatCode="0.00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X Variable 1 Line Fit  Plot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't7-1'!$B$2:$B$37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't7-1'!$I$2:$I$37</c:f>
              <c:numCache>
                <c:formatCode>General</c:formatCode>
                <c:ptCount val="36"/>
                <c:pt idx="0">
                  <c:v>383.367139959432</c:v>
                </c:pt>
                <c:pt idx="1">
                  <c:v>384.228187919463</c:v>
                </c:pt>
                <c:pt idx="2">
                  <c:v>417.785234899329</c:v>
                </c:pt>
                <c:pt idx="3">
                  <c:v>425</c:v>
                </c:pt>
                <c:pt idx="4">
                  <c:v>460.992907801418</c:v>
                </c:pt>
                <c:pt idx="5">
                  <c:v>437.56345177665</c:v>
                </c:pt>
                <c:pt idx="6">
                  <c:v>449.897750511247</c:v>
                </c:pt>
                <c:pt idx="7">
                  <c:v>458.948611931483</c:v>
                </c:pt>
                <c:pt idx="8">
                  <c:v>459.798994974874</c:v>
                </c:pt>
                <c:pt idx="9">
                  <c:v>469.013006885999</c:v>
                </c:pt>
                <c:pt idx="10">
                  <c:v>471.331389698737</c:v>
                </c:pt>
                <c:pt idx="11">
                  <c:v>461.666666666667</c:v>
                </c:pt>
                <c:pt idx="12">
                  <c:v>494.929006085193</c:v>
                </c:pt>
                <c:pt idx="13">
                  <c:v>496.644295302013</c:v>
                </c:pt>
                <c:pt idx="14">
                  <c:v>535.234899328859</c:v>
                </c:pt>
                <c:pt idx="15">
                  <c:v>544.117647058824</c:v>
                </c:pt>
                <c:pt idx="16">
                  <c:v>554.964539007092</c:v>
                </c:pt>
                <c:pt idx="17">
                  <c:v>564.467005076142</c:v>
                </c:pt>
                <c:pt idx="18">
                  <c:v>566.462167689162</c:v>
                </c:pt>
                <c:pt idx="19">
                  <c:v>567.040756054341</c:v>
                </c:pt>
                <c:pt idx="20">
                  <c:v>578.894472361809</c:v>
                </c:pt>
                <c:pt idx="21">
                  <c:v>580.719204284621</c:v>
                </c:pt>
                <c:pt idx="22">
                  <c:v>589.893100097182</c:v>
                </c:pt>
                <c:pt idx="23">
                  <c:v>618.333333333333</c:v>
                </c:pt>
                <c:pt idx="24">
                  <c:v>604.46247464503</c:v>
                </c:pt>
                <c:pt idx="25">
                  <c:v>634.228187919463</c:v>
                </c:pt>
                <c:pt idx="26">
                  <c:v>625.838926174497</c:v>
                </c:pt>
                <c:pt idx="27">
                  <c:v>651.470588235294</c:v>
                </c:pt>
                <c:pt idx="28">
                  <c:v>663.120567375887</c:v>
                </c:pt>
                <c:pt idx="29">
                  <c:v>670.05076142132</c:v>
                </c:pt>
                <c:pt idx="30">
                  <c:v>684.389911383776</c:v>
                </c:pt>
                <c:pt idx="31">
                  <c:v>681.039574719433</c:v>
                </c:pt>
                <c:pt idx="32">
                  <c:v>697.48743718593</c:v>
                </c:pt>
                <c:pt idx="33">
                  <c:v>691.660290742158</c:v>
                </c:pt>
                <c:pt idx="34">
                  <c:v>694.849368318756</c:v>
                </c:pt>
                <c:pt idx="35">
                  <c:v>735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"Predicted Y"</c:f>
              <c:strCache>
                <c:ptCount val="1"/>
                <c:pt idx="0">
                  <c:v>Predicted Y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't7-1'!$B$2:$B$37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Sheet1!$B$25:$B$60</c:f>
              <c:numCache>
                <c:formatCode>General</c:formatCode>
                <c:ptCount val="36"/>
                <c:pt idx="0">
                  <c:v>389.592912154145</c:v>
                </c:pt>
                <c:pt idx="1">
                  <c:v>399.084256629187</c:v>
                </c:pt>
                <c:pt idx="2">
                  <c:v>408.575601104228</c:v>
                </c:pt>
                <c:pt idx="3">
                  <c:v>418.06694557927</c:v>
                </c:pt>
                <c:pt idx="4">
                  <c:v>427.558290054311</c:v>
                </c:pt>
                <c:pt idx="5">
                  <c:v>437.049634529353</c:v>
                </c:pt>
                <c:pt idx="6">
                  <c:v>446.540979004395</c:v>
                </c:pt>
                <c:pt idx="7">
                  <c:v>456.032323479436</c:v>
                </c:pt>
                <c:pt idx="8">
                  <c:v>465.523667954478</c:v>
                </c:pt>
                <c:pt idx="9">
                  <c:v>475.015012429519</c:v>
                </c:pt>
                <c:pt idx="10">
                  <c:v>484.506356904561</c:v>
                </c:pt>
                <c:pt idx="11">
                  <c:v>493.997701379602</c:v>
                </c:pt>
                <c:pt idx="12">
                  <c:v>503.489045854644</c:v>
                </c:pt>
                <c:pt idx="13">
                  <c:v>512.980390329686</c:v>
                </c:pt>
                <c:pt idx="14">
                  <c:v>522.471734804727</c:v>
                </c:pt>
                <c:pt idx="15">
                  <c:v>531.963079279769</c:v>
                </c:pt>
                <c:pt idx="16">
                  <c:v>541.45442375481</c:v>
                </c:pt>
                <c:pt idx="17">
                  <c:v>550.945768229852</c:v>
                </c:pt>
                <c:pt idx="18">
                  <c:v>560.437112704893</c:v>
                </c:pt>
                <c:pt idx="19">
                  <c:v>569.928457179935</c:v>
                </c:pt>
                <c:pt idx="20">
                  <c:v>579.419801654977</c:v>
                </c:pt>
                <c:pt idx="21">
                  <c:v>588.911146130018</c:v>
                </c:pt>
                <c:pt idx="22">
                  <c:v>598.40249060506</c:v>
                </c:pt>
                <c:pt idx="23">
                  <c:v>607.893835080101</c:v>
                </c:pt>
                <c:pt idx="24">
                  <c:v>617.385179555143</c:v>
                </c:pt>
                <c:pt idx="25">
                  <c:v>626.876524030185</c:v>
                </c:pt>
                <c:pt idx="26">
                  <c:v>636.367868505226</c:v>
                </c:pt>
                <c:pt idx="27">
                  <c:v>645.859212980268</c:v>
                </c:pt>
                <c:pt idx="28">
                  <c:v>655.350557455309</c:v>
                </c:pt>
                <c:pt idx="29">
                  <c:v>664.841901930351</c:v>
                </c:pt>
                <c:pt idx="30">
                  <c:v>674.333246405392</c:v>
                </c:pt>
                <c:pt idx="31">
                  <c:v>683.824590880434</c:v>
                </c:pt>
                <c:pt idx="32">
                  <c:v>693.315935355476</c:v>
                </c:pt>
                <c:pt idx="33">
                  <c:v>702.807279830517</c:v>
                </c:pt>
                <c:pt idx="34">
                  <c:v>712.298624305559</c:v>
                </c:pt>
                <c:pt idx="35">
                  <c:v>721.7899687806</c:v>
                </c:pt>
              </c:numCache>
            </c:numRef>
          </c:yVal>
          <c:smooth val="0"/>
        </c:ser>
        <c:axId val="90929217"/>
        <c:axId val="37813084"/>
      </c:scatterChart>
      <c:valAx>
        <c:axId val="90929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X Variable 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13084"/>
        <c:crosses val="autoZero"/>
        <c:crossBetween val="midCat"/>
      </c:valAx>
      <c:valAx>
        <c:axId val="3781308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9292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't7-1'!$C$2:$C$37</c:f>
              <c:numCache>
                <c:formatCode>General</c:formatCode>
                <c:ptCount val="36"/>
                <c:pt idx="0">
                  <c:v>189</c:v>
                </c:pt>
                <c:pt idx="1">
                  <c:v>229</c:v>
                </c:pt>
                <c:pt idx="2">
                  <c:v>249</c:v>
                </c:pt>
                <c:pt idx="3">
                  <c:v>289</c:v>
                </c:pt>
                <c:pt idx="4">
                  <c:v>260</c:v>
                </c:pt>
                <c:pt idx="5">
                  <c:v>431</c:v>
                </c:pt>
                <c:pt idx="6">
                  <c:v>660</c:v>
                </c:pt>
                <c:pt idx="7">
                  <c:v>777</c:v>
                </c:pt>
                <c:pt idx="8">
                  <c:v>915</c:v>
                </c:pt>
                <c:pt idx="9">
                  <c:v>613</c:v>
                </c:pt>
                <c:pt idx="10">
                  <c:v>485</c:v>
                </c:pt>
                <c:pt idx="11">
                  <c:v>277</c:v>
                </c:pt>
                <c:pt idx="12">
                  <c:v>244</c:v>
                </c:pt>
                <c:pt idx="13">
                  <c:v>296</c:v>
                </c:pt>
                <c:pt idx="14">
                  <c:v>319</c:v>
                </c:pt>
                <c:pt idx="15">
                  <c:v>370</c:v>
                </c:pt>
                <c:pt idx="16">
                  <c:v>313</c:v>
                </c:pt>
                <c:pt idx="17">
                  <c:v>556</c:v>
                </c:pt>
                <c:pt idx="18">
                  <c:v>831</c:v>
                </c:pt>
                <c:pt idx="19">
                  <c:v>960</c:v>
                </c:pt>
                <c:pt idx="20">
                  <c:v>1152</c:v>
                </c:pt>
                <c:pt idx="21">
                  <c:v>759</c:v>
                </c:pt>
                <c:pt idx="22">
                  <c:v>607</c:v>
                </c:pt>
                <c:pt idx="23">
                  <c:v>371</c:v>
                </c:pt>
                <c:pt idx="24">
                  <c:v>298</c:v>
                </c:pt>
                <c:pt idx="25">
                  <c:v>378</c:v>
                </c:pt>
                <c:pt idx="26">
                  <c:v>373</c:v>
                </c:pt>
                <c:pt idx="27">
                  <c:v>443</c:v>
                </c:pt>
                <c:pt idx="28">
                  <c:v>374</c:v>
                </c:pt>
                <c:pt idx="29">
                  <c:v>660</c:v>
                </c:pt>
                <c:pt idx="30">
                  <c:v>1004</c:v>
                </c:pt>
                <c:pt idx="31">
                  <c:v>1153</c:v>
                </c:pt>
                <c:pt idx="32">
                  <c:v>1388</c:v>
                </c:pt>
                <c:pt idx="33">
                  <c:v>904</c:v>
                </c:pt>
                <c:pt idx="34">
                  <c:v>715</c:v>
                </c:pt>
                <c:pt idx="35">
                  <c:v>441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't7-1'!$I$2:$I$37</c:f>
              <c:numCache>
                <c:formatCode>General</c:formatCode>
                <c:ptCount val="36"/>
                <c:pt idx="0">
                  <c:v>383.367139959432</c:v>
                </c:pt>
                <c:pt idx="1">
                  <c:v>384.228187919463</c:v>
                </c:pt>
                <c:pt idx="2">
                  <c:v>417.785234899329</c:v>
                </c:pt>
                <c:pt idx="3">
                  <c:v>425</c:v>
                </c:pt>
                <c:pt idx="4">
                  <c:v>460.992907801418</c:v>
                </c:pt>
                <c:pt idx="5">
                  <c:v>437.56345177665</c:v>
                </c:pt>
                <c:pt idx="6">
                  <c:v>449.897750511247</c:v>
                </c:pt>
                <c:pt idx="7">
                  <c:v>458.948611931483</c:v>
                </c:pt>
                <c:pt idx="8">
                  <c:v>459.798994974874</c:v>
                </c:pt>
                <c:pt idx="9">
                  <c:v>469.013006885999</c:v>
                </c:pt>
                <c:pt idx="10">
                  <c:v>471.331389698737</c:v>
                </c:pt>
                <c:pt idx="11">
                  <c:v>461.666666666667</c:v>
                </c:pt>
                <c:pt idx="12">
                  <c:v>494.929006085193</c:v>
                </c:pt>
                <c:pt idx="13">
                  <c:v>496.644295302013</c:v>
                </c:pt>
                <c:pt idx="14">
                  <c:v>535.234899328859</c:v>
                </c:pt>
                <c:pt idx="15">
                  <c:v>544.117647058824</c:v>
                </c:pt>
                <c:pt idx="16">
                  <c:v>554.964539007092</c:v>
                </c:pt>
                <c:pt idx="17">
                  <c:v>564.467005076142</c:v>
                </c:pt>
                <c:pt idx="18">
                  <c:v>566.462167689162</c:v>
                </c:pt>
                <c:pt idx="19">
                  <c:v>567.040756054341</c:v>
                </c:pt>
                <c:pt idx="20">
                  <c:v>578.894472361809</c:v>
                </c:pt>
                <c:pt idx="21">
                  <c:v>580.719204284621</c:v>
                </c:pt>
                <c:pt idx="22">
                  <c:v>589.893100097182</c:v>
                </c:pt>
                <c:pt idx="23">
                  <c:v>618.333333333333</c:v>
                </c:pt>
                <c:pt idx="24">
                  <c:v>604.46247464503</c:v>
                </c:pt>
                <c:pt idx="25">
                  <c:v>634.228187919463</c:v>
                </c:pt>
                <c:pt idx="26">
                  <c:v>625.838926174497</c:v>
                </c:pt>
                <c:pt idx="27">
                  <c:v>651.470588235294</c:v>
                </c:pt>
                <c:pt idx="28">
                  <c:v>663.120567375887</c:v>
                </c:pt>
                <c:pt idx="29">
                  <c:v>670.05076142132</c:v>
                </c:pt>
                <c:pt idx="30">
                  <c:v>684.389911383776</c:v>
                </c:pt>
                <c:pt idx="31">
                  <c:v>681.039574719433</c:v>
                </c:pt>
                <c:pt idx="32">
                  <c:v>697.48743718593</c:v>
                </c:pt>
                <c:pt idx="33">
                  <c:v>691.660290742158</c:v>
                </c:pt>
                <c:pt idx="34">
                  <c:v>694.849368318756</c:v>
                </c:pt>
                <c:pt idx="35">
                  <c:v>735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394107"/>
        <c:axId val="75896937"/>
      </c:lineChart>
      <c:catAx>
        <c:axId val="533941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96937"/>
        <c:crosses val="autoZero"/>
        <c:auto val="1"/>
        <c:lblAlgn val="ctr"/>
        <c:lblOffset val="100"/>
      </c:catAx>
      <c:valAx>
        <c:axId val="758969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941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237960</xdr:colOff>
      <xdr:row>0</xdr:row>
      <xdr:rowOff>152280</xdr:rowOff>
    </xdr:from>
    <xdr:to>
      <xdr:col>19</xdr:col>
      <xdr:colOff>8640</xdr:colOff>
      <xdr:row>18</xdr:row>
      <xdr:rowOff>113400</xdr:rowOff>
    </xdr:to>
    <xdr:graphicFrame>
      <xdr:nvGraphicFramePr>
        <xdr:cNvPr id="0" name="Chart 1"/>
        <xdr:cNvGraphicFramePr/>
      </xdr:nvGraphicFramePr>
      <xdr:xfrm>
        <a:off x="6530040" y="152280"/>
        <a:ext cx="5885640" cy="29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50</xdr:row>
      <xdr:rowOff>128880</xdr:rowOff>
    </xdr:from>
    <xdr:to>
      <xdr:col>10</xdr:col>
      <xdr:colOff>993600</xdr:colOff>
      <xdr:row>67</xdr:row>
      <xdr:rowOff>118800</xdr:rowOff>
    </xdr:to>
    <xdr:graphicFrame>
      <xdr:nvGraphicFramePr>
        <xdr:cNvPr id="1" name="Chart 2"/>
        <xdr:cNvGraphicFramePr/>
      </xdr:nvGraphicFramePr>
      <xdr:xfrm>
        <a:off x="142920" y="8224920"/>
        <a:ext cx="710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13 A1"/>
    </sheetView>
  </sheetViews>
  <sheetFormatPr defaultRowHeight="12.75" zeroHeight="false" outlineLevelRow="0" outlineLevelCol="0"/>
  <cols>
    <col collapsed="false" customWidth="true" hidden="false" outlineLevel="0" max="5" min="1" style="0" width="8.67"/>
    <col collapsed="false" customWidth="false" hidden="false" outlineLevel="0" max="6" min="6" style="0" width="11.57"/>
    <col collapsed="false" customWidth="true" hidden="false" outlineLevel="0" max="7" min="7" style="0" width="11.86"/>
    <col collapsed="false" customWidth="true" hidden="false" outlineLevel="0" max="8" min="8" style="0" width="10.99"/>
    <col collapsed="false" customWidth="true" hidden="false" outlineLevel="0" max="9" min="9" style="0" width="11.42"/>
    <col collapsed="false" customWidth="true" hidden="false" outlineLevel="0" max="1025" min="10" style="0" width="8.67"/>
  </cols>
  <sheetData>
    <row r="1" customFormat="false" ht="12.75" hidden="false" customHeight="false" outlineLevel="0" collapsed="false">
      <c r="A1" s="0" t="s">
        <v>0</v>
      </c>
    </row>
    <row r="2" customFormat="false" ht="13.5" hidden="false" customHeight="false" outlineLevel="0" collapsed="false"/>
    <row r="3" customFormat="false" ht="12.75" hidden="false" customHeight="false" outlineLevel="0" collapsed="false">
      <c r="A3" s="1" t="s">
        <v>1</v>
      </c>
      <c r="B3" s="1"/>
    </row>
    <row r="4" customFormat="false" ht="12.75" hidden="false" customHeight="false" outlineLevel="0" collapsed="false">
      <c r="A4" s="2" t="s">
        <v>2</v>
      </c>
      <c r="B4" s="2" t="n">
        <v>0.992502097848381</v>
      </c>
    </row>
    <row r="5" customFormat="false" ht="12.75" hidden="false" customHeight="false" outlineLevel="0" collapsed="false">
      <c r="A5" s="2" t="s">
        <v>3</v>
      </c>
      <c r="B5" s="2" t="n">
        <v>0.985060414233437</v>
      </c>
    </row>
    <row r="6" customFormat="false" ht="12.75" hidden="false" customHeight="false" outlineLevel="0" collapsed="false">
      <c r="A6" s="2" t="s">
        <v>4</v>
      </c>
      <c r="B6" s="2" t="n">
        <v>0.984621014652068</v>
      </c>
    </row>
    <row r="7" customFormat="false" ht="12.75" hidden="false" customHeight="false" outlineLevel="0" collapsed="false">
      <c r="A7" s="2" t="s">
        <v>5</v>
      </c>
      <c r="B7" s="2" t="n">
        <v>12.4945791738339</v>
      </c>
    </row>
    <row r="8" customFormat="false" ht="13.5" hidden="false" customHeight="false" outlineLevel="0" collapsed="false">
      <c r="A8" s="3" t="s">
        <v>6</v>
      </c>
      <c r="B8" s="3" t="n">
        <v>36</v>
      </c>
    </row>
    <row r="10" customFormat="false" ht="13.5" hidden="false" customHeight="false" outlineLevel="0" collapsed="false">
      <c r="A10" s="0" t="s">
        <v>7</v>
      </c>
    </row>
    <row r="11" customFormat="false" ht="12.75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2.75" hidden="false" customHeight="false" outlineLevel="0" collapsed="false">
      <c r="A12" s="2" t="s">
        <v>13</v>
      </c>
      <c r="B12" s="2" t="n">
        <v>1</v>
      </c>
      <c r="C12" s="2" t="n">
        <v>349982.63348206</v>
      </c>
      <c r="D12" s="2" t="n">
        <v>349982.63348206</v>
      </c>
      <c r="E12" s="2" t="n">
        <v>2241.83284645667</v>
      </c>
      <c r="F12" s="2" t="n">
        <v>1.25848764692829E-032</v>
      </c>
    </row>
    <row r="13" customFormat="false" ht="12.75" hidden="false" customHeight="false" outlineLevel="0" collapsed="false">
      <c r="A13" s="2" t="s">
        <v>14</v>
      </c>
      <c r="B13" s="2" t="n">
        <v>34</v>
      </c>
      <c r="C13" s="2" t="n">
        <v>5307.89329686094</v>
      </c>
      <c r="D13" s="2" t="n">
        <v>156.114508731204</v>
      </c>
      <c r="E13" s="2"/>
      <c r="F13" s="2"/>
    </row>
    <row r="14" customFormat="false" ht="13.5" hidden="false" customHeight="false" outlineLevel="0" collapsed="false">
      <c r="A14" s="3" t="s">
        <v>15</v>
      </c>
      <c r="B14" s="3" t="n">
        <v>35</v>
      </c>
      <c r="C14" s="3" t="n">
        <v>355290.526778921</v>
      </c>
      <c r="D14" s="3"/>
      <c r="E14" s="3"/>
      <c r="F14" s="3"/>
    </row>
    <row r="16" customFormat="false" ht="12.75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2.75" hidden="false" customHeight="false" outlineLevel="0" collapsed="false">
      <c r="A17" s="2" t="s">
        <v>23</v>
      </c>
      <c r="B17" s="2" t="n">
        <v>380.101567679103</v>
      </c>
      <c r="C17" s="2" t="n">
        <v>4.25317045840146</v>
      </c>
      <c r="D17" s="2" t="n">
        <v>89.3689945880898</v>
      </c>
      <c r="E17" s="2" t="n">
        <v>6.27052489663301E-042</v>
      </c>
      <c r="F17" s="2" t="n">
        <v>371.458085367825</v>
      </c>
      <c r="G17" s="2" t="n">
        <v>388.745049990382</v>
      </c>
      <c r="H17" s="2" t="n">
        <v>371.458085367825</v>
      </c>
      <c r="I17" s="2" t="n">
        <v>388.745049990382</v>
      </c>
    </row>
    <row r="18" customFormat="false" ht="13.5" hidden="false" customHeight="false" outlineLevel="0" collapsed="false">
      <c r="A18" s="3" t="s">
        <v>24</v>
      </c>
      <c r="B18" s="3" t="n">
        <v>9.49134447504158</v>
      </c>
      <c r="C18" s="3" t="n">
        <v>0.200459259530027</v>
      </c>
      <c r="D18" s="3" t="n">
        <v>47.3479972803146</v>
      </c>
      <c r="E18" s="3" t="n">
        <v>1.25848764692827E-032</v>
      </c>
      <c r="F18" s="3" t="n">
        <v>9.08396224551979</v>
      </c>
      <c r="G18" s="3" t="n">
        <v>9.89872670456337</v>
      </c>
      <c r="H18" s="3" t="n">
        <v>9.08396224551979</v>
      </c>
      <c r="I18" s="3" t="n">
        <v>9.89872670456337</v>
      </c>
    </row>
    <row r="22" customFormat="false" ht="12.75" hidden="false" customHeight="false" outlineLevel="0" collapsed="false">
      <c r="A22" s="0" t="s">
        <v>25</v>
      </c>
    </row>
    <row r="23" customFormat="false" ht="13.5" hidden="false" customHeight="false" outlineLevel="0" collapsed="false">
      <c r="G23" s="4"/>
      <c r="H23" s="4"/>
    </row>
    <row r="24" customFormat="false" ht="12.75" hidden="false" customHeight="false" outlineLevel="0" collapsed="false">
      <c r="A24" s="1" t="s">
        <v>26</v>
      </c>
      <c r="B24" s="1" t="s">
        <v>27</v>
      </c>
      <c r="C24" s="1" t="s">
        <v>28</v>
      </c>
      <c r="F24" s="0" t="n">
        <f aca="false">$B$17+$B$18*37</f>
        <v>731.281313255642</v>
      </c>
    </row>
    <row r="25" customFormat="false" ht="12.75" hidden="false" customHeight="false" outlineLevel="0" collapsed="false">
      <c r="A25" s="2" t="n">
        <v>1</v>
      </c>
      <c r="B25" s="2" t="n">
        <v>389.592912154145</v>
      </c>
      <c r="C25" s="2" t="n">
        <v>-6.22577219471299</v>
      </c>
      <c r="F25" s="0" t="n">
        <f aca="false">$B$17+$B$18*38</f>
        <v>740.772657730683</v>
      </c>
    </row>
    <row r="26" customFormat="false" ht="12.75" hidden="false" customHeight="false" outlineLevel="0" collapsed="false">
      <c r="A26" s="2" t="n">
        <v>2</v>
      </c>
      <c r="B26" s="2" t="n">
        <v>399.084256629187</v>
      </c>
      <c r="C26" s="2" t="n">
        <v>-14.8560687097236</v>
      </c>
      <c r="F26" s="0" t="n">
        <f aca="false">$B$17+$B$18*39</f>
        <v>750.264002205725</v>
      </c>
    </row>
    <row r="27" customFormat="false" ht="12.75" hidden="false" customHeight="false" outlineLevel="0" collapsed="false">
      <c r="A27" s="2" t="n">
        <v>3</v>
      </c>
      <c r="B27" s="2" t="n">
        <v>408.575601104228</v>
      </c>
      <c r="C27" s="2" t="n">
        <v>9.20963379510067</v>
      </c>
      <c r="F27" s="0" t="n">
        <f aca="false">$B$17+$B$18*40</f>
        <v>759.755346680767</v>
      </c>
    </row>
    <row r="28" customFormat="false" ht="12.75" hidden="false" customHeight="false" outlineLevel="0" collapsed="false">
      <c r="A28" s="2" t="n">
        <v>4</v>
      </c>
      <c r="B28" s="2" t="n">
        <v>418.06694557927</v>
      </c>
      <c r="C28" s="2" t="n">
        <v>6.93305442073012</v>
      </c>
      <c r="F28" s="0" t="n">
        <f aca="false">$B$17+$B$18*41</f>
        <v>769.246691155808</v>
      </c>
    </row>
    <row r="29" customFormat="false" ht="12.75" hidden="false" customHeight="false" outlineLevel="0" collapsed="false">
      <c r="A29" s="2" t="n">
        <v>5</v>
      </c>
      <c r="B29" s="2" t="n">
        <v>427.558290054311</v>
      </c>
      <c r="C29" s="2" t="n">
        <v>33.4346177471071</v>
      </c>
      <c r="F29" s="0" t="n">
        <f aca="false">$B$17+$B$18*42</f>
        <v>778.73803563085</v>
      </c>
    </row>
    <row r="30" customFormat="false" ht="12.75" hidden="false" customHeight="false" outlineLevel="0" collapsed="false">
      <c r="A30" s="2" t="n">
        <v>6</v>
      </c>
      <c r="B30" s="2" t="n">
        <v>437.049634529353</v>
      </c>
      <c r="C30" s="2" t="n">
        <v>0.513817247296799</v>
      </c>
      <c r="F30" s="0" t="n">
        <f aca="false">$B$17+$B$18*43</f>
        <v>788.229380105891</v>
      </c>
    </row>
    <row r="31" customFormat="false" ht="12.75" hidden="false" customHeight="false" outlineLevel="0" collapsed="false">
      <c r="A31" s="2" t="n">
        <v>7</v>
      </c>
      <c r="B31" s="2" t="n">
        <v>446.540979004395</v>
      </c>
      <c r="C31" s="2" t="n">
        <v>3.35677150685285</v>
      </c>
      <c r="F31" s="0" t="n">
        <f aca="false">$B$17+$B$18*44</f>
        <v>797.720724580933</v>
      </c>
      <c r="G31" s="5" t="n">
        <f aca="false">F31-1.96*B7</f>
        <v>773.231349400219</v>
      </c>
      <c r="H31" s="0" t="n">
        <f aca="false">F31+1.96*B7</f>
        <v>822.210099761647</v>
      </c>
      <c r="I31" s="0" t="n">
        <f aca="false">(H31-G31)/2</f>
        <v>24.4893751807144</v>
      </c>
    </row>
    <row r="32" customFormat="false" ht="12.75" hidden="false" customHeight="false" outlineLevel="0" collapsed="false">
      <c r="A32" s="2" t="n">
        <v>8</v>
      </c>
      <c r="B32" s="2" t="n">
        <v>456.032323479436</v>
      </c>
      <c r="C32" s="2" t="n">
        <v>2.91628845204644</v>
      </c>
      <c r="F32" s="0" t="n">
        <f aca="false">$B$17+$B$18*45</f>
        <v>807.212069055975</v>
      </c>
    </row>
    <row r="33" customFormat="false" ht="12.75" hidden="false" customHeight="false" outlineLevel="0" collapsed="false">
      <c r="A33" s="2" t="n">
        <v>9</v>
      </c>
      <c r="B33" s="2" t="n">
        <v>465.523667954478</v>
      </c>
      <c r="C33" s="2" t="n">
        <v>-5.72467297960333</v>
      </c>
      <c r="F33" s="0" t="n">
        <f aca="false">$B$17+$B$18*46</f>
        <v>816.703413531016</v>
      </c>
    </row>
    <row r="34" customFormat="false" ht="12.75" hidden="false" customHeight="false" outlineLevel="0" collapsed="false">
      <c r="A34" s="2" t="n">
        <v>10</v>
      </c>
      <c r="B34" s="2" t="n">
        <v>475.015012429519</v>
      </c>
      <c r="C34" s="2" t="n">
        <v>-6.0020055435208</v>
      </c>
      <c r="F34" s="0" t="n">
        <f aca="false">$B$17+$B$18*47</f>
        <v>826.194758006058</v>
      </c>
    </row>
    <row r="35" customFormat="false" ht="12.75" hidden="false" customHeight="false" outlineLevel="0" collapsed="false">
      <c r="A35" s="2" t="n">
        <v>11</v>
      </c>
      <c r="B35" s="2" t="n">
        <v>484.506356904561</v>
      </c>
      <c r="C35" s="2" t="n">
        <v>-13.1749672058241</v>
      </c>
      <c r="F35" s="0" t="n">
        <f aca="false">$B$17+$B$18*48</f>
        <v>835.686102481099</v>
      </c>
    </row>
    <row r="36" customFormat="false" ht="12.75" hidden="false" customHeight="false" outlineLevel="0" collapsed="false">
      <c r="A36" s="2" t="n">
        <v>12</v>
      </c>
      <c r="B36" s="2" t="n">
        <v>493.997701379602</v>
      </c>
      <c r="C36" s="2" t="n">
        <v>-32.3310347129357</v>
      </c>
    </row>
    <row r="37" customFormat="false" ht="12.75" hidden="false" customHeight="false" outlineLevel="0" collapsed="false">
      <c r="A37" s="2" t="n">
        <v>13</v>
      </c>
      <c r="B37" s="2" t="n">
        <v>503.489045854644</v>
      </c>
      <c r="C37" s="2" t="n">
        <v>-8.56003976945129</v>
      </c>
    </row>
    <row r="38" customFormat="false" ht="12.75" hidden="false" customHeight="false" outlineLevel="0" collapsed="false">
      <c r="A38" s="2" t="n">
        <v>14</v>
      </c>
      <c r="B38" s="2" t="n">
        <v>512.980390329686</v>
      </c>
      <c r="C38" s="2" t="n">
        <v>-16.3360950276722</v>
      </c>
    </row>
    <row r="39" customFormat="false" ht="12.75" hidden="false" customHeight="false" outlineLevel="0" collapsed="false">
      <c r="A39" s="2" t="n">
        <v>15</v>
      </c>
      <c r="B39" s="2" t="n">
        <v>522.471734804727</v>
      </c>
      <c r="C39" s="2" t="n">
        <v>12.763164524132</v>
      </c>
    </row>
    <row r="40" customFormat="false" ht="12.75" hidden="false" customHeight="false" outlineLevel="0" collapsed="false">
      <c r="A40" s="2" t="n">
        <v>16</v>
      </c>
      <c r="B40" s="2" t="n">
        <v>531.963079279769</v>
      </c>
      <c r="C40" s="2" t="n">
        <v>12.1545677790548</v>
      </c>
    </row>
    <row r="41" customFormat="false" ht="12.75" hidden="false" customHeight="false" outlineLevel="0" collapsed="false">
      <c r="A41" s="2" t="n">
        <v>17</v>
      </c>
      <c r="B41" s="2" t="n">
        <v>541.45442375481</v>
      </c>
      <c r="C41" s="2" t="n">
        <v>13.5101152522819</v>
      </c>
    </row>
    <row r="42" customFormat="false" ht="12.75" hidden="false" customHeight="false" outlineLevel="0" collapsed="false">
      <c r="A42" s="2" t="n">
        <v>18</v>
      </c>
      <c r="B42" s="2" t="n">
        <v>550.945768229852</v>
      </c>
      <c r="C42" s="2" t="n">
        <v>13.5212368462903</v>
      </c>
    </row>
    <row r="43" customFormat="false" ht="12.75" hidden="false" customHeight="false" outlineLevel="0" collapsed="false">
      <c r="A43" s="2" t="n">
        <v>19</v>
      </c>
      <c r="B43" s="2" t="n">
        <v>560.437112704893</v>
      </c>
      <c r="C43" s="2" t="n">
        <v>6.02505498426808</v>
      </c>
    </row>
    <row r="44" customFormat="false" ht="12.75" hidden="false" customHeight="false" outlineLevel="0" collapsed="false">
      <c r="A44" s="2" t="n">
        <v>20</v>
      </c>
      <c r="B44" s="2" t="n">
        <v>569.928457179935</v>
      </c>
      <c r="C44" s="2" t="n">
        <v>-2.88770112559371</v>
      </c>
    </row>
    <row r="45" customFormat="false" ht="12.75" hidden="false" customHeight="false" outlineLevel="0" collapsed="false">
      <c r="A45" s="2" t="n">
        <v>21</v>
      </c>
      <c r="B45" s="2" t="n">
        <v>579.419801654977</v>
      </c>
      <c r="C45" s="2" t="n">
        <v>-0.525329293167715</v>
      </c>
    </row>
    <row r="46" customFormat="false" ht="12.75" hidden="false" customHeight="false" outlineLevel="0" collapsed="false">
      <c r="A46" s="2" t="n">
        <v>22</v>
      </c>
      <c r="B46" s="2" t="n">
        <v>588.911146130018</v>
      </c>
      <c r="C46" s="2" t="n">
        <v>-8.19194184539697</v>
      </c>
    </row>
    <row r="47" customFormat="false" ht="12.75" hidden="false" customHeight="false" outlineLevel="0" collapsed="false">
      <c r="A47" s="2" t="n">
        <v>23</v>
      </c>
      <c r="B47" s="2" t="n">
        <v>598.40249060506</v>
      </c>
      <c r="C47" s="2" t="n">
        <v>-8.50939050787804</v>
      </c>
    </row>
    <row r="48" customFormat="false" ht="12.75" hidden="false" customHeight="false" outlineLevel="0" collapsed="false">
      <c r="A48" s="2" t="n">
        <v>24</v>
      </c>
      <c r="B48" s="2" t="n">
        <v>607.893835080101</v>
      </c>
      <c r="C48" s="2" t="n">
        <v>10.439498253232</v>
      </c>
    </row>
    <row r="49" customFormat="false" ht="12.75" hidden="false" customHeight="false" outlineLevel="0" collapsed="false">
      <c r="A49" s="2" t="n">
        <v>25</v>
      </c>
      <c r="B49" s="2" t="n">
        <v>617.385179555143</v>
      </c>
      <c r="C49" s="2" t="n">
        <v>-12.9227049101125</v>
      </c>
    </row>
    <row r="50" customFormat="false" ht="12.75" hidden="false" customHeight="false" outlineLevel="0" collapsed="false">
      <c r="A50" s="2" t="n">
        <v>26</v>
      </c>
      <c r="B50" s="2" t="n">
        <v>626.876524030185</v>
      </c>
      <c r="C50" s="2" t="n">
        <v>7.3516638892786</v>
      </c>
    </row>
    <row r="51" customFormat="false" ht="12.75" hidden="false" customHeight="false" outlineLevel="0" collapsed="false">
      <c r="A51" s="2" t="n">
        <v>27</v>
      </c>
      <c r="B51" s="2" t="n">
        <v>636.367868505226</v>
      </c>
      <c r="C51" s="2" t="n">
        <v>-10.5289423307295</v>
      </c>
    </row>
    <row r="52" customFormat="false" ht="12.75" hidden="false" customHeight="false" outlineLevel="0" collapsed="false">
      <c r="A52" s="2" t="n">
        <v>28</v>
      </c>
      <c r="B52" s="2" t="n">
        <v>645.859212980268</v>
      </c>
      <c r="C52" s="2" t="n">
        <v>5.61137525502636</v>
      </c>
    </row>
    <row r="53" customFormat="false" ht="12.75" hidden="false" customHeight="false" outlineLevel="0" collapsed="false">
      <c r="A53" s="2" t="n">
        <v>29</v>
      </c>
      <c r="B53" s="2" t="n">
        <v>655.350557455309</v>
      </c>
      <c r="C53" s="2" t="n">
        <v>7.77000992057731</v>
      </c>
    </row>
    <row r="54" customFormat="false" ht="12.75" hidden="false" customHeight="false" outlineLevel="0" collapsed="false">
      <c r="A54" s="2" t="n">
        <v>30</v>
      </c>
      <c r="B54" s="2" t="n">
        <v>664.841901930351</v>
      </c>
      <c r="C54" s="2" t="n">
        <v>5.20885949096908</v>
      </c>
    </row>
    <row r="55" customFormat="false" ht="12.75" hidden="false" customHeight="false" outlineLevel="0" collapsed="false">
      <c r="A55" s="2" t="n">
        <v>31</v>
      </c>
      <c r="B55" s="2" t="n">
        <v>674.333246405392</v>
      </c>
      <c r="C55" s="2" t="n">
        <v>10.056664978384</v>
      </c>
    </row>
    <row r="56" customFormat="false" ht="12.75" hidden="false" customHeight="false" outlineLevel="0" collapsed="false">
      <c r="A56" s="2" t="n">
        <v>32</v>
      </c>
      <c r="B56" s="2" t="n">
        <v>683.824590880434</v>
      </c>
      <c r="C56" s="2" t="n">
        <v>-2.78501616100107</v>
      </c>
    </row>
    <row r="57" customFormat="false" ht="12.75" hidden="false" customHeight="false" outlineLevel="0" collapsed="false">
      <c r="A57" s="2" t="n">
        <v>33</v>
      </c>
      <c r="B57" s="2" t="n">
        <v>693.315935355476</v>
      </c>
      <c r="C57" s="2" t="n">
        <v>4.17150183045408</v>
      </c>
    </row>
    <row r="58" customFormat="false" ht="12.75" hidden="false" customHeight="false" outlineLevel="0" collapsed="false">
      <c r="A58" s="2" t="n">
        <v>34</v>
      </c>
      <c r="B58" s="2" t="n">
        <v>702.807279830517</v>
      </c>
      <c r="C58" s="2" t="n">
        <v>-11.1469890883596</v>
      </c>
    </row>
    <row r="59" customFormat="false" ht="12.75" hidden="false" customHeight="false" outlineLevel="0" collapsed="false">
      <c r="A59" s="2" t="n">
        <v>35</v>
      </c>
      <c r="B59" s="2" t="n">
        <v>712.298624305559</v>
      </c>
      <c r="C59" s="2" t="n">
        <v>-17.4492559868027</v>
      </c>
    </row>
    <row r="60" customFormat="false" ht="13.5" hidden="false" customHeight="false" outlineLevel="0" collapsed="false">
      <c r="A60" s="3" t="n">
        <v>36</v>
      </c>
      <c r="B60" s="3" t="n">
        <v>721.7899687806</v>
      </c>
      <c r="C60" s="3" t="n">
        <v>13.2100312193996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3"/>
    </sheetView>
  </sheetViews>
  <sheetFormatPr defaultRowHeight="12.75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3.51"/>
    <col collapsed="false" customWidth="true" hidden="false" outlineLevel="0" max="3" min="3" style="0" width="5.46"/>
    <col collapsed="false" customWidth="false" hidden="false" outlineLevel="0" max="4" min="4" style="0" width="11.52"/>
    <col collapsed="false" customWidth="true" hidden="false" outlineLevel="0" max="5" min="5" style="0" width="7.95"/>
    <col collapsed="false" customWidth="true" hidden="false" outlineLevel="0" max="6" min="6" style="0" width="13.65"/>
    <col collapsed="false" customWidth="true" hidden="false" outlineLevel="0" max="7" min="7" style="0" width="7.13"/>
    <col collapsed="false" customWidth="true" hidden="false" outlineLevel="0" max="8" min="8" style="0" width="6.01"/>
    <col collapsed="false" customWidth="true" hidden="false" outlineLevel="0" max="9" min="9" style="0" width="16.87"/>
    <col collapsed="false" customWidth="false" hidden="false" outlineLevel="0" max="10" min="10" style="0" width="11.52"/>
    <col collapsed="false" customWidth="true" hidden="false" outlineLevel="0" max="11" min="11" style="0" width="14.35"/>
    <col collapsed="false" customWidth="false" hidden="false" outlineLevel="0" max="12" min="12" style="0" width="11.52"/>
    <col collapsed="false" customWidth="true" hidden="false" outlineLevel="0" max="13" min="13" style="0" width="18.24"/>
    <col collapsed="false" customWidth="false" hidden="false" outlineLevel="0" max="14" min="14" style="0" width="11.52"/>
    <col collapsed="false" customWidth="true" hidden="false" outlineLevel="0" max="16" min="15" style="0" width="17.67"/>
    <col collapsed="false" customWidth="true" hidden="false" outlineLevel="0" max="17" min="17" style="0" width="6.98"/>
    <col collapsed="false" customWidth="false" hidden="false" outlineLevel="0" max="19" min="18" style="0" width="11.52"/>
    <col collapsed="false" customWidth="true" hidden="false" outlineLevel="0" max="20" min="20" style="0" width="5.04"/>
    <col collapsed="false" customWidth="true" hidden="false" outlineLevel="0" max="21" min="21" style="0" width="27"/>
    <col collapsed="false" customWidth="true" hidden="false" outlineLevel="0" max="22" min="22" style="0" width="9.63"/>
    <col collapsed="false" customWidth="true" hidden="false" outlineLevel="0" max="23" min="23" style="0" width="16.71"/>
    <col collapsed="false" customWidth="true" hidden="false" outlineLevel="0" max="24" min="24" style="0" width="19.35"/>
    <col collapsed="false" customWidth="false" hidden="false" outlineLevel="0" max="1025" min="25" style="0" width="11.52"/>
  </cols>
  <sheetData>
    <row r="1" customFormat="false" ht="12.75" hidden="false" customHeight="false" outlineLevel="0" collapsed="false">
      <c r="B1" s="4" t="s">
        <v>29</v>
      </c>
      <c r="C1" s="6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K1" s="4" t="s">
        <v>35</v>
      </c>
      <c r="M1" s="4" t="s">
        <v>36</v>
      </c>
      <c r="O1" s="4" t="s">
        <v>37</v>
      </c>
      <c r="P1" s="4" t="s">
        <v>38</v>
      </c>
      <c r="Q1" s="4" t="s">
        <v>39</v>
      </c>
      <c r="U1" s="4" t="s">
        <v>40</v>
      </c>
      <c r="X1" s="4" t="s">
        <v>41</v>
      </c>
    </row>
    <row r="2" customFormat="false" ht="12.75" hidden="false" customHeight="false" outlineLevel="0" collapsed="false">
      <c r="A2" s="4" t="s">
        <v>42</v>
      </c>
      <c r="B2" s="4" t="n">
        <v>1</v>
      </c>
      <c r="C2" s="7" t="n">
        <v>189</v>
      </c>
      <c r="H2" s="8" t="n">
        <v>0.493</v>
      </c>
      <c r="I2" s="9" t="n">
        <f aca="false">C2/H2</f>
        <v>383.367139959432</v>
      </c>
      <c r="K2" s="0" t="n">
        <f aca="false">380.1+9.49*B2</f>
        <v>389.59</v>
      </c>
      <c r="M2" s="0" t="n">
        <f aca="false">K2*H2</f>
        <v>192.06787</v>
      </c>
      <c r="O2" s="0" t="n">
        <f aca="false">C2/M2</f>
        <v>0.984027156650407</v>
      </c>
      <c r="U2" s="4" t="s">
        <v>43</v>
      </c>
      <c r="V2" s="4" t="s">
        <v>44</v>
      </c>
      <c r="W2" s="4" t="s">
        <v>45</v>
      </c>
    </row>
    <row r="3" customFormat="false" ht="12.75" hidden="false" customHeight="false" outlineLevel="0" collapsed="false">
      <c r="A3" s="4" t="s">
        <v>46</v>
      </c>
      <c r="B3" s="4" t="n">
        <v>2</v>
      </c>
      <c r="C3" s="7" t="n">
        <v>229</v>
      </c>
      <c r="H3" s="8" t="n">
        <v>0.596</v>
      </c>
      <c r="I3" s="9" t="n">
        <f aca="false">C3/H3</f>
        <v>384.228187919463</v>
      </c>
      <c r="K3" s="0" t="n">
        <f aca="false">380.1+9.49*B3</f>
        <v>399.08</v>
      </c>
      <c r="M3" s="0" t="n">
        <f aca="false">K3*H3</f>
        <v>237.85168</v>
      </c>
      <c r="O3" s="0" t="n">
        <f aca="false">C3/M3</f>
        <v>0.962784875011183</v>
      </c>
      <c r="P3" s="0" t="n">
        <f aca="false">AVERAGE(O2:O4)</f>
        <v>0.989788960419108</v>
      </c>
      <c r="Q3" s="5" t="n">
        <f aca="false">O3/P3</f>
        <v>0.972717330170575</v>
      </c>
      <c r="T3" s="4" t="s">
        <v>42</v>
      </c>
      <c r="U3" s="8" t="n">
        <f aca="false">ROUND(G14,3)</f>
        <v>0.495</v>
      </c>
      <c r="V3" s="8" t="n">
        <f aca="false">ROUND(G26,3)</f>
        <v>0.49</v>
      </c>
      <c r="W3" s="5" t="n">
        <f aca="false">AVERAGE(U3:V3)</f>
        <v>0.4925</v>
      </c>
      <c r="X3" s="8" t="n">
        <f aca="false">ROUND(W3*$W$19,3)</f>
        <v>0.493</v>
      </c>
    </row>
    <row r="4" customFormat="false" ht="12.75" hidden="false" customHeight="false" outlineLevel="0" collapsed="false">
      <c r="A4" s="4" t="s">
        <v>47</v>
      </c>
      <c r="B4" s="4" t="n">
        <v>3</v>
      </c>
      <c r="C4" s="7" t="n">
        <v>249</v>
      </c>
      <c r="H4" s="8" t="n">
        <v>0.596</v>
      </c>
      <c r="I4" s="9" t="n">
        <f aca="false">C4/H4</f>
        <v>417.785234899329</v>
      </c>
      <c r="K4" s="0" t="n">
        <f aca="false">380.1+9.49*B4</f>
        <v>408.57</v>
      </c>
      <c r="M4" s="0" t="n">
        <f aca="false">K4*H4</f>
        <v>243.50772</v>
      </c>
      <c r="O4" s="0" t="n">
        <f aca="false">C4/M4</f>
        <v>1.02255484959573</v>
      </c>
      <c r="P4" s="0" t="n">
        <f aca="false">AVERAGE(O3:O5)</f>
        <v>1.00064673752505</v>
      </c>
      <c r="Q4" s="5" t="n">
        <f aca="false">O4/P4</f>
        <v>1.02189395243007</v>
      </c>
      <c r="T4" s="4" t="s">
        <v>46</v>
      </c>
      <c r="U4" s="8" t="n">
        <f aca="false">ROUND(G15,3)</f>
        <v>0.583</v>
      </c>
      <c r="V4" s="8" t="n">
        <f aca="false">ROUND(G27,3)</f>
        <v>0.607</v>
      </c>
      <c r="W4" s="5" t="n">
        <f aca="false">AVERAGE(U4:V4)</f>
        <v>0.595</v>
      </c>
      <c r="X4" s="8" t="n">
        <f aca="false">ROUND(W4*$W$19,3)</f>
        <v>0.596</v>
      </c>
    </row>
    <row r="5" customFormat="false" ht="12.75" hidden="false" customHeight="false" outlineLevel="0" collapsed="false">
      <c r="A5" s="4" t="s">
        <v>48</v>
      </c>
      <c r="B5" s="4" t="n">
        <v>4</v>
      </c>
      <c r="C5" s="7" t="n">
        <v>289</v>
      </c>
      <c r="H5" s="8" t="n">
        <v>0.68</v>
      </c>
      <c r="I5" s="9" t="n">
        <f aca="false">C5/H5</f>
        <v>425</v>
      </c>
      <c r="K5" s="0" t="n">
        <f aca="false">380.1+9.49*B5</f>
        <v>418.06</v>
      </c>
      <c r="M5" s="0" t="n">
        <f aca="false">K5*H5</f>
        <v>284.2808</v>
      </c>
      <c r="O5" s="0" t="n">
        <f aca="false">C5/M5</f>
        <v>1.01660048796823</v>
      </c>
      <c r="P5" s="0" t="n">
        <f aca="false">AVERAGE(O4:O6)</f>
        <v>1.0391250710458</v>
      </c>
      <c r="Q5" s="5" t="n">
        <f aca="false">O5/P5</f>
        <v>0.978323511091024</v>
      </c>
      <c r="T5" s="4" t="s">
        <v>47</v>
      </c>
      <c r="U5" s="8" t="n">
        <f aca="false">ROUND(G16,3)</f>
        <v>0.608</v>
      </c>
      <c r="V5" s="8" t="n">
        <f aca="false">ROUND(G28,3)</f>
        <v>0.582</v>
      </c>
      <c r="W5" s="5" t="n">
        <f aca="false">AVERAGE(U5:V5)</f>
        <v>0.595</v>
      </c>
      <c r="X5" s="8" t="n">
        <f aca="false">ROUND(W5*$W$19,3)</f>
        <v>0.596</v>
      </c>
    </row>
    <row r="6" customFormat="false" ht="12.75" hidden="false" customHeight="false" outlineLevel="0" collapsed="false">
      <c r="A6" s="4" t="s">
        <v>49</v>
      </c>
      <c r="B6" s="4" t="n">
        <v>5</v>
      </c>
      <c r="C6" s="7" t="n">
        <v>260</v>
      </c>
      <c r="H6" s="8" t="n">
        <v>0.564</v>
      </c>
      <c r="I6" s="9" t="n">
        <f aca="false">C6/H6</f>
        <v>460.992907801418</v>
      </c>
      <c r="K6" s="0" t="n">
        <f aca="false">380.1+9.49*B6</f>
        <v>427.55</v>
      </c>
      <c r="M6" s="0" t="n">
        <f aca="false">K6*H6</f>
        <v>241.1382</v>
      </c>
      <c r="O6" s="0" t="n">
        <f aca="false">C6/M6</f>
        <v>1.07821987557343</v>
      </c>
      <c r="P6" s="0" t="n">
        <f aca="false">AVERAGE(O5:O7)</f>
        <v>1.032006028021</v>
      </c>
      <c r="Q6" s="5" t="n">
        <f aca="false">O6/P6</f>
        <v>1.04478059846321</v>
      </c>
      <c r="T6" s="4" t="s">
        <v>48</v>
      </c>
      <c r="U6" s="8" t="n">
        <f aca="false">ROUND(G17,3)</f>
        <v>0.684</v>
      </c>
      <c r="V6" s="8" t="n">
        <f aca="false">ROUND(G29,3)</f>
        <v>0.675</v>
      </c>
      <c r="W6" s="5" t="n">
        <f aca="false">AVERAGE(U6:V6)</f>
        <v>0.6795</v>
      </c>
      <c r="X6" s="8" t="n">
        <f aca="false">ROUND(W6*$W$19,3)</f>
        <v>0.68</v>
      </c>
    </row>
    <row r="7" customFormat="false" ht="12.75" hidden="false" customHeight="false" outlineLevel="0" collapsed="false">
      <c r="A7" s="4" t="s">
        <v>50</v>
      </c>
      <c r="B7" s="4" t="n">
        <v>6</v>
      </c>
      <c r="C7" s="7" t="n">
        <v>431</v>
      </c>
      <c r="H7" s="8" t="n">
        <v>0.985</v>
      </c>
      <c r="I7" s="9" t="n">
        <f aca="false">C7/H7</f>
        <v>437.56345177665</v>
      </c>
      <c r="K7" s="0" t="n">
        <f aca="false">380.1+9.49*B7</f>
        <v>437.04</v>
      </c>
      <c r="M7" s="0" t="n">
        <f aca="false">K7*H7</f>
        <v>430.4844</v>
      </c>
      <c r="O7" s="0" t="n">
        <f aca="false">C7/M7</f>
        <v>1.00119772052135</v>
      </c>
      <c r="P7" s="0" t="n">
        <f aca="false">AVERAGE(O6:O8)</f>
        <v>1.02898654789558</v>
      </c>
      <c r="Q7" s="5" t="n">
        <f aca="false">O7/P7</f>
        <v>0.972993983807593</v>
      </c>
      <c r="T7" s="4" t="s">
        <v>49</v>
      </c>
      <c r="U7" s="8" t="n">
        <f aca="false">ROUND(G18,3)</f>
        <v>0.567</v>
      </c>
      <c r="V7" s="8" t="n">
        <f aca="false">ROUND(G30,3)</f>
        <v>0.561</v>
      </c>
      <c r="W7" s="5" t="n">
        <f aca="false">AVERAGE(U7:V7)</f>
        <v>0.564</v>
      </c>
      <c r="X7" s="8" t="n">
        <f aca="false">ROUND(W7*$W$19,3)</f>
        <v>0.564</v>
      </c>
    </row>
    <row r="8" customFormat="false" ht="12.75" hidden="false" customHeight="false" outlineLevel="0" collapsed="false">
      <c r="A8" s="4" t="s">
        <v>51</v>
      </c>
      <c r="B8" s="4" t="n">
        <v>7</v>
      </c>
      <c r="C8" s="7" t="n">
        <v>660</v>
      </c>
      <c r="E8" s="8" t="n">
        <f aca="false">AVERAGE(C2:C13)</f>
        <v>447.833333333333</v>
      </c>
      <c r="F8" s="8" t="n">
        <f aca="false">AVERAGE(E8:E9)</f>
        <v>450.125</v>
      </c>
      <c r="G8" s="8" t="n">
        <f aca="false">C8/F8</f>
        <v>1.46625937239656</v>
      </c>
      <c r="H8" s="8" t="n">
        <v>1.467</v>
      </c>
      <c r="I8" s="9" t="n">
        <f aca="false">C8/H8</f>
        <v>449.897750511247</v>
      </c>
      <c r="K8" s="0" t="n">
        <f aca="false">380.1+9.49*B8</f>
        <v>446.53</v>
      </c>
      <c r="M8" s="0" t="n">
        <f aca="false">K8*H8</f>
        <v>655.05951</v>
      </c>
      <c r="O8" s="0" t="n">
        <f aca="false">C8/M8</f>
        <v>1.00754204759198</v>
      </c>
      <c r="P8" s="0" t="n">
        <f aca="false">AVERAGE(O7:O9)</f>
        <v>1.00505396034276</v>
      </c>
      <c r="Q8" s="5" t="n">
        <f aca="false">O8/P8</f>
        <v>1.00247557578736</v>
      </c>
      <c r="T8" s="4" t="s">
        <v>50</v>
      </c>
      <c r="U8" s="8" t="n">
        <f aca="false">ROUND(G19,3)</f>
        <v>0.991</v>
      </c>
      <c r="V8" s="8" t="n">
        <f aca="false">ROUND(G31,3)</f>
        <v>0.978</v>
      </c>
      <c r="W8" s="5" t="n">
        <f aca="false">AVERAGE(U8:V8)</f>
        <v>0.9845</v>
      </c>
      <c r="X8" s="8" t="n">
        <f aca="false">ROUND(W8*$W$19,3)</f>
        <v>0.985</v>
      </c>
    </row>
    <row r="9" customFormat="false" ht="12.75" hidden="false" customHeight="false" outlineLevel="0" collapsed="false">
      <c r="A9" s="4" t="s">
        <v>52</v>
      </c>
      <c r="B9" s="4" t="n">
        <v>8</v>
      </c>
      <c r="C9" s="7" t="n">
        <v>777</v>
      </c>
      <c r="E9" s="8" t="n">
        <f aca="false">AVERAGE(C3:C14)</f>
        <v>452.416666666667</v>
      </c>
      <c r="F9" s="8" t="n">
        <f aca="false">AVERAGE(E9:E10)</f>
        <v>455.208333333333</v>
      </c>
      <c r="G9" s="8" t="n">
        <f aca="false">C9/F9</f>
        <v>1.70691075514874</v>
      </c>
      <c r="H9" s="8" t="n">
        <v>1.693</v>
      </c>
      <c r="I9" s="9" t="n">
        <f aca="false">C9/H9</f>
        <v>458.948611931483</v>
      </c>
      <c r="K9" s="0" t="n">
        <f aca="false">380.1+9.49*B9</f>
        <v>456.02</v>
      </c>
      <c r="M9" s="0" t="n">
        <f aca="false">K9*H9</f>
        <v>772.04186</v>
      </c>
      <c r="O9" s="0" t="n">
        <f aca="false">C9/M9</f>
        <v>1.00642211291497</v>
      </c>
      <c r="P9" s="0" t="n">
        <f aca="false">AVERAGE(O8:O10)</f>
        <v>1.00056529493277</v>
      </c>
      <c r="Q9" s="5" t="n">
        <f aca="false">O9/P9</f>
        <v>1.0058535090232</v>
      </c>
      <c r="T9" s="4" t="s">
        <v>51</v>
      </c>
      <c r="U9" s="8" t="n">
        <f aca="false">ROUND(G8,3)</f>
        <v>1.466</v>
      </c>
      <c r="V9" s="8" t="n">
        <f aca="false">ROUND(G20,3)</f>
        <v>1.465</v>
      </c>
      <c r="W9" s="5" t="n">
        <f aca="false">AVERAGE(U9:V9)</f>
        <v>1.4655</v>
      </c>
      <c r="X9" s="8" t="n">
        <f aca="false">ROUND(W9*$W$19,3)</f>
        <v>1.467</v>
      </c>
    </row>
    <row r="10" customFormat="false" ht="12.75" hidden="false" customHeight="false" outlineLevel="0" collapsed="false">
      <c r="A10" s="4" t="s">
        <v>53</v>
      </c>
      <c r="B10" s="4" t="n">
        <v>9</v>
      </c>
      <c r="C10" s="7" t="n">
        <v>915</v>
      </c>
      <c r="E10" s="8" t="n">
        <f aca="false">AVERAGE(C4:C15)</f>
        <v>458</v>
      </c>
      <c r="F10" s="8" t="n">
        <f aca="false">AVERAGE(E10:E11)</f>
        <v>460.916666666667</v>
      </c>
      <c r="G10" s="8" t="n">
        <f aca="false">C10/F10</f>
        <v>1.98517447116254</v>
      </c>
      <c r="H10" s="8" t="n">
        <v>1.99</v>
      </c>
      <c r="I10" s="9" t="n">
        <f aca="false">C10/H10</f>
        <v>459.798994974874</v>
      </c>
      <c r="K10" s="0" t="n">
        <f aca="false">380.1+9.49*B10</f>
        <v>465.51</v>
      </c>
      <c r="M10" s="0" t="n">
        <f aca="false">K10*H10</f>
        <v>926.3649</v>
      </c>
      <c r="O10" s="0" t="n">
        <f aca="false">C10/M10</f>
        <v>0.987731724291367</v>
      </c>
      <c r="P10" s="0" t="n">
        <f aca="false">AVERAGE(O9:O11)</f>
        <v>0.993849880392285</v>
      </c>
      <c r="Q10" s="5" t="n">
        <f aca="false">O10/P10</f>
        <v>0.993843983662298</v>
      </c>
      <c r="T10" s="4" t="s">
        <v>52</v>
      </c>
      <c r="U10" s="8" t="n">
        <f aca="false">ROUND(G9,3)</f>
        <v>1.707</v>
      </c>
      <c r="V10" s="8" t="n">
        <f aca="false">ROUND(G21,3)</f>
        <v>1.676</v>
      </c>
      <c r="W10" s="5" t="n">
        <f aca="false">AVERAGE(U10:V10)</f>
        <v>1.6915</v>
      </c>
      <c r="X10" s="8" t="n">
        <f aca="false">ROUND(W10*$W$19,3)</f>
        <v>1.693</v>
      </c>
    </row>
    <row r="11" customFormat="false" ht="12.75" hidden="false" customHeight="false" outlineLevel="0" collapsed="false">
      <c r="A11" s="4" t="s">
        <v>54</v>
      </c>
      <c r="B11" s="4" t="n">
        <v>10</v>
      </c>
      <c r="C11" s="7" t="n">
        <v>613</v>
      </c>
      <c r="E11" s="8" t="n">
        <f aca="false">AVERAGE(C5:C16)</f>
        <v>463.833333333333</v>
      </c>
      <c r="F11" s="8" t="n">
        <f aca="false">AVERAGE(E11:E12)</f>
        <v>467.208333333333</v>
      </c>
      <c r="G11" s="8" t="n">
        <f aca="false">C11/F11</f>
        <v>1.31204851511638</v>
      </c>
      <c r="H11" s="8" t="n">
        <v>1.307</v>
      </c>
      <c r="I11" s="9" t="n">
        <f aca="false">C11/H11</f>
        <v>469.013006885999</v>
      </c>
      <c r="K11" s="0" t="n">
        <f aca="false">380.1+9.49*B11</f>
        <v>475</v>
      </c>
      <c r="M11" s="0" t="n">
        <f aca="false">K11*H11</f>
        <v>620.825</v>
      </c>
      <c r="O11" s="0" t="n">
        <f aca="false">C11/M11</f>
        <v>0.987395803970523</v>
      </c>
      <c r="P11" s="0" t="n">
        <f aca="false">AVERAGE(O10:O12)</f>
        <v>0.982655937767095</v>
      </c>
      <c r="Q11" s="5" t="n">
        <f aca="false">O11/P11</f>
        <v>1.00482352573394</v>
      </c>
      <c r="T11" s="4" t="s">
        <v>53</v>
      </c>
      <c r="U11" s="8" t="n">
        <f aca="false">ROUND(G10,3)</f>
        <v>1.985</v>
      </c>
      <c r="V11" s="8" t="n">
        <f aca="false">ROUND(G22,3)</f>
        <v>1.992</v>
      </c>
      <c r="W11" s="5" t="n">
        <f aca="false">AVERAGE(U11:V11)</f>
        <v>1.9885</v>
      </c>
      <c r="X11" s="8" t="n">
        <f aca="false">ROUND(W11*$W$19,3)</f>
        <v>1.99</v>
      </c>
    </row>
    <row r="12" customFormat="false" ht="12.75" hidden="false" customHeight="false" outlineLevel="0" collapsed="false">
      <c r="A12" s="4" t="s">
        <v>55</v>
      </c>
      <c r="B12" s="4" t="n">
        <v>11</v>
      </c>
      <c r="C12" s="7" t="n">
        <v>485</v>
      </c>
      <c r="E12" s="8" t="n">
        <f aca="false">AVERAGE(C6:C17)</f>
        <v>470.583333333333</v>
      </c>
      <c r="F12" s="8" t="n">
        <f aca="false">AVERAGE(E12:E13)</f>
        <v>472.791666666667</v>
      </c>
      <c r="G12" s="8" t="n">
        <f aca="false">C12/F12</f>
        <v>1.02582180311977</v>
      </c>
      <c r="H12" s="8" t="n">
        <v>1.029</v>
      </c>
      <c r="I12" s="9" t="n">
        <f aca="false">C12/H12</f>
        <v>471.331389698737</v>
      </c>
      <c r="K12" s="0" t="n">
        <f aca="false">380.1+9.49*B12</f>
        <v>484.49</v>
      </c>
      <c r="M12" s="0" t="n">
        <f aca="false">K12*H12</f>
        <v>498.54021</v>
      </c>
      <c r="O12" s="0" t="n">
        <f aca="false">C12/M12</f>
        <v>0.972840285039395</v>
      </c>
      <c r="P12" s="0" t="n">
        <f aca="false">AVERAGE(O11:O13)</f>
        <v>0.964940611573874</v>
      </c>
      <c r="Q12" s="5" t="n">
        <f aca="false">O12/P12</f>
        <v>1.00818669394859</v>
      </c>
      <c r="T12" s="4" t="s">
        <v>54</v>
      </c>
      <c r="U12" s="8" t="n">
        <f aca="false">ROUND(G11,3)</f>
        <v>1.312</v>
      </c>
      <c r="V12" s="8" t="n">
        <f aca="false">ROUND(G23,3)</f>
        <v>1.3</v>
      </c>
      <c r="W12" s="5" t="n">
        <f aca="false">AVERAGE(U12:V12)</f>
        <v>1.306</v>
      </c>
      <c r="X12" s="8" t="n">
        <f aca="false">ROUND(W12*$W$19,3)</f>
        <v>1.307</v>
      </c>
    </row>
    <row r="13" customFormat="false" ht="12.75" hidden="false" customHeight="false" outlineLevel="0" collapsed="false">
      <c r="A13" s="4" t="s">
        <v>56</v>
      </c>
      <c r="B13" s="4" t="n">
        <v>12</v>
      </c>
      <c r="C13" s="7" t="n">
        <v>277</v>
      </c>
      <c r="E13" s="8" t="n">
        <f aca="false">AVERAGE(C7:C18)</f>
        <v>475</v>
      </c>
      <c r="F13" s="8" t="n">
        <f aca="false">AVERAGE(E13:E14)</f>
        <v>480.208333333333</v>
      </c>
      <c r="G13" s="8" t="n">
        <f aca="false">C13/F13</f>
        <v>0.576832971800434</v>
      </c>
      <c r="H13" s="8" t="n">
        <v>0.6</v>
      </c>
      <c r="I13" s="9" t="n">
        <f aca="false">C13/H13</f>
        <v>461.666666666667</v>
      </c>
      <c r="K13" s="0" t="n">
        <f aca="false">380.1+9.49*B13</f>
        <v>493.98</v>
      </c>
      <c r="M13" s="0" t="n">
        <f aca="false">K13*H13</f>
        <v>296.388</v>
      </c>
      <c r="O13" s="0" t="n">
        <f aca="false">C13/M13</f>
        <v>0.934585745711702</v>
      </c>
      <c r="P13" s="0" t="n">
        <f aca="false">AVERAGE(O12:O14)</f>
        <v>0.963487258285795</v>
      </c>
      <c r="Q13" s="5" t="n">
        <f aca="false">O13/P13</f>
        <v>0.970003222849554</v>
      </c>
      <c r="T13" s="4" t="s">
        <v>55</v>
      </c>
      <c r="U13" s="8" t="n">
        <f aca="false">ROUND(G12,3)</f>
        <v>1.026</v>
      </c>
      <c r="V13" s="8" t="n">
        <f aca="false">ROUND(G24,3)</f>
        <v>1.03</v>
      </c>
      <c r="W13" s="5" t="n">
        <f aca="false">AVERAGE(U13:V13)</f>
        <v>1.028</v>
      </c>
      <c r="X13" s="8" t="n">
        <f aca="false">ROUND(W13*$W$19,3)</f>
        <v>1.029</v>
      </c>
    </row>
    <row r="14" customFormat="false" ht="12.75" hidden="false" customHeight="false" outlineLevel="0" collapsed="false">
      <c r="A14" s="4" t="s">
        <v>42</v>
      </c>
      <c r="B14" s="4" t="n">
        <v>13</v>
      </c>
      <c r="C14" s="7" t="n">
        <v>244</v>
      </c>
      <c r="E14" s="8" t="n">
        <f aca="false">AVERAGE(C8:C19)</f>
        <v>485.416666666667</v>
      </c>
      <c r="F14" s="8" t="n">
        <f aca="false">AVERAGE(E14:E15)</f>
        <v>492.541666666667</v>
      </c>
      <c r="G14" s="8" t="n">
        <f aca="false">C14/F14</f>
        <v>0.49538956095085</v>
      </c>
      <c r="H14" s="8" t="n">
        <v>0.493</v>
      </c>
      <c r="I14" s="9" t="n">
        <f aca="false">C14/H14</f>
        <v>494.929006085193</v>
      </c>
      <c r="K14" s="0" t="n">
        <f aca="false">380.1+9.49*B14</f>
        <v>503.47</v>
      </c>
      <c r="M14" s="0" t="n">
        <f aca="false">K14*H14</f>
        <v>248.21071</v>
      </c>
      <c r="O14" s="0" t="n">
        <f aca="false">C14/M14</f>
        <v>0.983035744106287</v>
      </c>
      <c r="P14" s="0" t="n">
        <f aca="false">AVERAGE(O13:O15)</f>
        <v>0.961938172384494</v>
      </c>
      <c r="Q14" s="5" t="n">
        <f aca="false">O14/P14</f>
        <v>1.02193235732552</v>
      </c>
      <c r="T14" s="4" t="s">
        <v>56</v>
      </c>
      <c r="U14" s="8" t="n">
        <f aca="false">ROUND(G13,3)</f>
        <v>0.577</v>
      </c>
      <c r="V14" s="8" t="n">
        <f aca="false">ROUND(G25,3)</f>
        <v>0.622</v>
      </c>
      <c r="W14" s="5" t="n">
        <f aca="false">AVERAGE(U14:V14)</f>
        <v>0.5995</v>
      </c>
      <c r="X14" s="8" t="n">
        <f aca="false">ROUND(W14*$W$19,3)</f>
        <v>0.6</v>
      </c>
    </row>
    <row r="15" customFormat="false" ht="12.75" hidden="false" customHeight="false" outlineLevel="0" collapsed="false">
      <c r="A15" s="4" t="s">
        <v>46</v>
      </c>
      <c r="B15" s="4" t="n">
        <v>14</v>
      </c>
      <c r="C15" s="7" t="n">
        <v>296</v>
      </c>
      <c r="E15" s="8" t="n">
        <f aca="false">AVERAGE(C9:C20)</f>
        <v>499.666666666667</v>
      </c>
      <c r="F15" s="8" t="n">
        <f aca="false">AVERAGE(E15:E16)</f>
        <v>507.291666666667</v>
      </c>
      <c r="G15" s="8" t="n">
        <f aca="false">C15/F15</f>
        <v>0.583490759753593</v>
      </c>
      <c r="H15" s="8" t="n">
        <v>0.596</v>
      </c>
      <c r="I15" s="9" t="n">
        <f aca="false">C15/H15</f>
        <v>496.644295302013</v>
      </c>
      <c r="K15" s="0" t="n">
        <f aca="false">380.1+9.49*B15</f>
        <v>512.96</v>
      </c>
      <c r="M15" s="0" t="n">
        <f aca="false">K15*H15</f>
        <v>305.72416</v>
      </c>
      <c r="O15" s="0" t="n">
        <f aca="false">C15/M15</f>
        <v>0.968193027335491</v>
      </c>
      <c r="P15" s="0" t="n">
        <f aca="false">AVERAGE(O14:O16)</f>
        <v>0.991899940006135</v>
      </c>
      <c r="Q15" s="5" t="n">
        <f aca="false">O15/P15</f>
        <v>0.976099491778881</v>
      </c>
    </row>
    <row r="16" customFormat="false" ht="12.75" hidden="false" customHeight="false" outlineLevel="0" collapsed="false">
      <c r="A16" s="4" t="s">
        <v>47</v>
      </c>
      <c r="B16" s="4" t="n">
        <v>15</v>
      </c>
      <c r="C16" s="7" t="n">
        <v>319</v>
      </c>
      <c r="E16" s="8" t="n">
        <f aca="false">AVERAGE(C10:C21)</f>
        <v>514.916666666667</v>
      </c>
      <c r="F16" s="8" t="n">
        <f aca="false">AVERAGE(E16:E17)</f>
        <v>524.791666666667</v>
      </c>
      <c r="G16" s="8" t="n">
        <f aca="false">C16/F16</f>
        <v>0.607860262008734</v>
      </c>
      <c r="H16" s="8" t="n">
        <v>0.596</v>
      </c>
      <c r="I16" s="9" t="n">
        <f aca="false">C16/H16</f>
        <v>535.234899328859</v>
      </c>
      <c r="K16" s="0" t="n">
        <f aca="false">380.1+9.49*B16</f>
        <v>522.45</v>
      </c>
      <c r="M16" s="0" t="n">
        <f aca="false">K16*H16</f>
        <v>311.3802</v>
      </c>
      <c r="O16" s="0" t="n">
        <f aca="false">C16/M16</f>
        <v>1.02447104857663</v>
      </c>
      <c r="P16" s="0" t="n">
        <f aca="false">AVERAGE(O15:O17)</f>
        <v>1.00518565727934</v>
      </c>
      <c r="Q16" s="5" t="n">
        <f aca="false">O16/P16</f>
        <v>1.01918589979635</v>
      </c>
      <c r="W16" s="5" t="n">
        <f aca="false">SUM(W3:W14)</f>
        <v>11.9895</v>
      </c>
    </row>
    <row r="17" customFormat="false" ht="12.75" hidden="false" customHeight="false" outlineLevel="0" collapsed="false">
      <c r="A17" s="4" t="s">
        <v>48</v>
      </c>
      <c r="B17" s="4" t="n">
        <v>16</v>
      </c>
      <c r="C17" s="7" t="n">
        <v>370</v>
      </c>
      <c r="E17" s="8" t="n">
        <f aca="false">AVERAGE(C11:C22)</f>
        <v>534.666666666667</v>
      </c>
      <c r="F17" s="8" t="n">
        <f aca="false">AVERAGE(E17:E18)</f>
        <v>540.75</v>
      </c>
      <c r="G17" s="8" t="n">
        <f aca="false">C17/F17</f>
        <v>0.684234858992141</v>
      </c>
      <c r="H17" s="8" t="n">
        <v>0.68</v>
      </c>
      <c r="I17" s="9" t="n">
        <f aca="false">C17/H17</f>
        <v>544.117647058824</v>
      </c>
      <c r="K17" s="0" t="n">
        <f aca="false">380.1+9.49*B17</f>
        <v>531.94</v>
      </c>
      <c r="M17" s="0" t="n">
        <f aca="false">K17*H17</f>
        <v>361.7192</v>
      </c>
      <c r="O17" s="0" t="n">
        <f aca="false">C17/M17</f>
        <v>1.0228928959259</v>
      </c>
      <c r="P17" s="0" t="n">
        <f aca="false">AVERAGE(O16:O18)</f>
        <v>1.02412056928202</v>
      </c>
      <c r="Q17" s="5" t="n">
        <f aca="false">O17/P17</f>
        <v>0.998801241384125</v>
      </c>
    </row>
    <row r="18" customFormat="false" ht="12.75" hidden="false" customHeight="false" outlineLevel="0" collapsed="false">
      <c r="A18" s="4" t="s">
        <v>49</v>
      </c>
      <c r="B18" s="4" t="n">
        <v>17</v>
      </c>
      <c r="C18" s="7" t="n">
        <v>313</v>
      </c>
      <c r="E18" s="8" t="n">
        <f aca="false">AVERAGE(C12:C23)</f>
        <v>546.833333333333</v>
      </c>
      <c r="F18" s="8" t="n">
        <f aca="false">AVERAGE(E18:E19)</f>
        <v>551.916666666667</v>
      </c>
      <c r="G18" s="8" t="n">
        <f aca="false">C18/F18</f>
        <v>0.567114600634154</v>
      </c>
      <c r="H18" s="8" t="n">
        <v>0.564</v>
      </c>
      <c r="I18" s="9" t="n">
        <f aca="false">C18/H18</f>
        <v>554.964539007092</v>
      </c>
      <c r="K18" s="0" t="n">
        <f aca="false">380.1+9.49*B18</f>
        <v>541.43</v>
      </c>
      <c r="M18" s="0" t="n">
        <f aca="false">K18*H18</f>
        <v>305.36652</v>
      </c>
      <c r="O18" s="0" t="n">
        <f aca="false">C18/M18</f>
        <v>1.02499776334354</v>
      </c>
      <c r="P18" s="0" t="n">
        <f aca="false">AVERAGE(O17:O19)</f>
        <v>1.02416014852783</v>
      </c>
      <c r="Q18" s="5" t="n">
        <f aca="false">O18/P18</f>
        <v>1.00081785530994</v>
      </c>
    </row>
    <row r="19" customFormat="false" ht="12.75" hidden="false" customHeight="false" outlineLevel="0" collapsed="false">
      <c r="A19" s="4" t="s">
        <v>50</v>
      </c>
      <c r="B19" s="4" t="n">
        <v>18</v>
      </c>
      <c r="C19" s="7" t="n">
        <v>556</v>
      </c>
      <c r="E19" s="8" t="n">
        <f aca="false">AVERAGE(C13:C24)</f>
        <v>557</v>
      </c>
      <c r="F19" s="8" t="n">
        <f aca="false">AVERAGE(E19:E20)</f>
        <v>560.916666666667</v>
      </c>
      <c r="G19" s="8" t="n">
        <f aca="false">C19/F19</f>
        <v>0.991234586242757</v>
      </c>
      <c r="H19" s="8" t="n">
        <v>0.985</v>
      </c>
      <c r="I19" s="9" t="n">
        <f aca="false">C19/H19</f>
        <v>564.467005076142</v>
      </c>
      <c r="K19" s="0" t="n">
        <f aca="false">380.1+9.49*B19</f>
        <v>550.92</v>
      </c>
      <c r="M19" s="0" t="n">
        <f aca="false">K19*H19</f>
        <v>542.6562</v>
      </c>
      <c r="O19" s="0" t="n">
        <f aca="false">C19/M19</f>
        <v>1.02458978631406</v>
      </c>
      <c r="P19" s="0" t="n">
        <f aca="false">AVERAGE(O18:O20)</f>
        <v>1.02012902838563</v>
      </c>
      <c r="Q19" s="5" t="n">
        <f aca="false">O19/P19</f>
        <v>1.00437273894214</v>
      </c>
      <c r="V19" s="4" t="s">
        <v>57</v>
      </c>
      <c r="W19" s="0" t="n">
        <f aca="false">12/W16</f>
        <v>1.00087576629551</v>
      </c>
    </row>
    <row r="20" customFormat="false" ht="12.75" hidden="false" customHeight="false" outlineLevel="0" collapsed="false">
      <c r="A20" s="4" t="s">
        <v>51</v>
      </c>
      <c r="B20" s="4" t="n">
        <v>19</v>
      </c>
      <c r="C20" s="7" t="n">
        <v>831</v>
      </c>
      <c r="E20" s="8" t="n">
        <f aca="false">AVERAGE(C14:C25)</f>
        <v>564.833333333333</v>
      </c>
      <c r="F20" s="8" t="n">
        <f aca="false">AVERAGE(E20:E21)</f>
        <v>567.083333333333</v>
      </c>
      <c r="G20" s="8" t="n">
        <f aca="false">C20/F20</f>
        <v>1.46539309331374</v>
      </c>
      <c r="H20" s="8" t="n">
        <v>1.467</v>
      </c>
      <c r="I20" s="9" t="n">
        <f aca="false">C20/H20</f>
        <v>566.462167689162</v>
      </c>
      <c r="K20" s="0" t="n">
        <f aca="false">380.1+9.49*B20</f>
        <v>560.41</v>
      </c>
      <c r="M20" s="0" t="n">
        <f aca="false">K20*H20</f>
        <v>822.12147</v>
      </c>
      <c r="O20" s="0" t="n">
        <f aca="false">C20/M20</f>
        <v>1.0107995354993</v>
      </c>
      <c r="P20" s="0" t="n">
        <f aca="false">AVERAGE(O19:O21)</f>
        <v>1.01012407472409</v>
      </c>
      <c r="Q20" s="5" t="n">
        <f aca="false">O20/P20</f>
        <v>1.00066869089859</v>
      </c>
    </row>
    <row r="21" customFormat="false" ht="12.75" hidden="false" customHeight="false" outlineLevel="0" collapsed="false">
      <c r="A21" s="4" t="s">
        <v>52</v>
      </c>
      <c r="B21" s="4" t="n">
        <v>20</v>
      </c>
      <c r="C21" s="7" t="n">
        <v>960</v>
      </c>
      <c r="E21" s="8" t="n">
        <f aca="false">AVERAGE(C15:C26)</f>
        <v>569.333333333333</v>
      </c>
      <c r="F21" s="8" t="n">
        <f aca="false">AVERAGE(E21:E22)</f>
        <v>572.75</v>
      </c>
      <c r="G21" s="8" t="n">
        <f aca="false">C21/F21</f>
        <v>1.67612396333479</v>
      </c>
      <c r="H21" s="8" t="n">
        <v>1.693</v>
      </c>
      <c r="I21" s="9" t="n">
        <f aca="false">C21/H21</f>
        <v>567.040756054341</v>
      </c>
      <c r="K21" s="0" t="n">
        <f aca="false">380.1+9.49*B21</f>
        <v>569.9</v>
      </c>
      <c r="M21" s="0" t="n">
        <f aca="false">K21*H21</f>
        <v>964.8407</v>
      </c>
      <c r="O21" s="0" t="n">
        <f aca="false">C21/M21</f>
        <v>0.994982902358907</v>
      </c>
      <c r="P21" s="0" t="n">
        <f aca="false">AVERAGE(O20:O22)</f>
        <v>1.00164239345546</v>
      </c>
      <c r="Q21" s="5" t="n">
        <f aca="false">O21/P21</f>
        <v>0.993351428473811</v>
      </c>
    </row>
    <row r="22" customFormat="false" ht="12.75" hidden="false" customHeight="false" outlineLevel="0" collapsed="false">
      <c r="A22" s="4" t="s">
        <v>53</v>
      </c>
      <c r="B22" s="4" t="n">
        <v>21</v>
      </c>
      <c r="C22" s="7" t="n">
        <v>1152</v>
      </c>
      <c r="E22" s="8" t="n">
        <f aca="false">AVERAGE(C16:C27)</f>
        <v>576.166666666667</v>
      </c>
      <c r="F22" s="8" t="n">
        <f aca="false">AVERAGE(E22:E23)</f>
        <v>578.416666666667</v>
      </c>
      <c r="G22" s="8" t="n">
        <f aca="false">C22/F22</f>
        <v>1.99164385535225</v>
      </c>
      <c r="H22" s="8" t="n">
        <v>1.99</v>
      </c>
      <c r="I22" s="9" t="n">
        <f aca="false">C22/H22</f>
        <v>578.894472361809</v>
      </c>
      <c r="K22" s="0" t="n">
        <f aca="false">380.1+9.49*B22</f>
        <v>579.39</v>
      </c>
      <c r="M22" s="0" t="n">
        <f aca="false">K22*H22</f>
        <v>1152.9861</v>
      </c>
      <c r="O22" s="0" t="n">
        <f aca="false">C22/M22</f>
        <v>0.999144742508171</v>
      </c>
      <c r="P22" s="0" t="n">
        <f aca="false">AVERAGE(O21:O23)</f>
        <v>0.993423160232954</v>
      </c>
      <c r="Q22" s="5" t="n">
        <f aca="false">O22/P22</f>
        <v>1.00575946132953</v>
      </c>
    </row>
    <row r="23" customFormat="false" ht="12.75" hidden="false" customHeight="false" outlineLevel="0" collapsed="false">
      <c r="A23" s="4" t="s">
        <v>54</v>
      </c>
      <c r="B23" s="4" t="n">
        <v>22</v>
      </c>
      <c r="C23" s="7" t="n">
        <v>759</v>
      </c>
      <c r="E23" s="8" t="n">
        <f aca="false">AVERAGE(C17:C28)</f>
        <v>580.666666666667</v>
      </c>
      <c r="F23" s="8" t="n">
        <f aca="false">AVERAGE(E23:E24)</f>
        <v>583.708333333333</v>
      </c>
      <c r="G23" s="8" t="n">
        <f aca="false">C23/F23</f>
        <v>1.30030694553501</v>
      </c>
      <c r="H23" s="8" t="n">
        <v>1.307</v>
      </c>
      <c r="I23" s="9" t="n">
        <f aca="false">C23/H23</f>
        <v>580.719204284621</v>
      </c>
      <c r="K23" s="0" t="n">
        <f aca="false">380.1+9.49*B23</f>
        <v>588.88</v>
      </c>
      <c r="M23" s="0" t="n">
        <f aca="false">K23*H23</f>
        <v>769.66616</v>
      </c>
      <c r="O23" s="0" t="n">
        <f aca="false">C23/M23</f>
        <v>0.986141835831785</v>
      </c>
      <c r="P23" s="0" t="n">
        <f aca="false">AVERAGE(O22:O24)</f>
        <v>0.990373308587474</v>
      </c>
      <c r="Q23" s="5" t="n">
        <f aca="false">O23/P23</f>
        <v>0.995727396206058</v>
      </c>
    </row>
    <row r="24" customFormat="false" ht="12.75" hidden="false" customHeight="false" outlineLevel="0" collapsed="false">
      <c r="A24" s="4" t="s">
        <v>55</v>
      </c>
      <c r="B24" s="4" t="n">
        <v>23</v>
      </c>
      <c r="C24" s="7" t="n">
        <v>607</v>
      </c>
      <c r="E24" s="8" t="n">
        <f aca="false">AVERAGE(C18:C29)</f>
        <v>586.75</v>
      </c>
      <c r="F24" s="8" t="n">
        <f aca="false">AVERAGE(E24:E25)</f>
        <v>589.291666666667</v>
      </c>
      <c r="G24" s="8" t="n">
        <f aca="false">C24/F24</f>
        <v>1.03005020151312</v>
      </c>
      <c r="H24" s="8" t="n">
        <v>1.029</v>
      </c>
      <c r="I24" s="9" t="n">
        <f aca="false">C24/H24</f>
        <v>589.893100097182</v>
      </c>
      <c r="K24" s="0" t="n">
        <f aca="false">380.1+9.49*B24</f>
        <v>598.37</v>
      </c>
      <c r="M24" s="0" t="n">
        <f aca="false">K24*H24</f>
        <v>615.72273</v>
      </c>
      <c r="O24" s="0" t="n">
        <f aca="false">C24/M24</f>
        <v>0.985833347422467</v>
      </c>
      <c r="P24" s="0" t="n">
        <f aca="false">AVERAGE(O23:O25)</f>
        <v>0.996401675948553</v>
      </c>
      <c r="Q24" s="5" t="n">
        <f aca="false">O24/P24</f>
        <v>0.989393505870988</v>
      </c>
    </row>
    <row r="25" customFormat="false" ht="12.75" hidden="false" customHeight="false" outlineLevel="0" collapsed="false">
      <c r="A25" s="4" t="s">
        <v>56</v>
      </c>
      <c r="B25" s="4" t="n">
        <v>24</v>
      </c>
      <c r="C25" s="7" t="n">
        <v>371</v>
      </c>
      <c r="E25" s="8" t="n">
        <f aca="false">AVERAGE(C19:C30)</f>
        <v>591.833333333333</v>
      </c>
      <c r="F25" s="8" t="n">
        <f aca="false">AVERAGE(E25:E26)</f>
        <v>596.166666666667</v>
      </c>
      <c r="G25" s="8" t="n">
        <f aca="false">C25/F25</f>
        <v>0.622309197651663</v>
      </c>
      <c r="H25" s="8" t="n">
        <v>0.6</v>
      </c>
      <c r="I25" s="9" t="n">
        <f aca="false">C25/H25</f>
        <v>618.333333333333</v>
      </c>
      <c r="K25" s="0" t="n">
        <f aca="false">380.1+9.49*B25</f>
        <v>607.86</v>
      </c>
      <c r="M25" s="0" t="n">
        <f aca="false">K25*H25</f>
        <v>364.716</v>
      </c>
      <c r="O25" s="0" t="n">
        <f aca="false">C25/M25</f>
        <v>1.01722984459141</v>
      </c>
      <c r="P25" s="0" t="n">
        <f aca="false">AVERAGE(O24:O26)</f>
        <v>0.994062544874488</v>
      </c>
      <c r="Q25" s="5" t="n">
        <f aca="false">O25/P25</f>
        <v>1.02330567612307</v>
      </c>
    </row>
    <row r="26" customFormat="false" ht="12.75" hidden="false" customHeight="false" outlineLevel="0" collapsed="false">
      <c r="A26" s="4" t="s">
        <v>42</v>
      </c>
      <c r="B26" s="4" t="n">
        <v>25</v>
      </c>
      <c r="C26" s="7" t="n">
        <v>298</v>
      </c>
      <c r="E26" s="8" t="n">
        <f aca="false">AVERAGE(C20:C31)</f>
        <v>600.5</v>
      </c>
      <c r="F26" s="8" t="n">
        <f aca="false">AVERAGE(E26:E27)</f>
        <v>607.708333333333</v>
      </c>
      <c r="G26" s="8" t="n">
        <f aca="false">C26/F26</f>
        <v>0.490366815221118</v>
      </c>
      <c r="H26" s="8" t="n">
        <v>0.493</v>
      </c>
      <c r="I26" s="9" t="n">
        <f aca="false">C26/H26</f>
        <v>604.46247464503</v>
      </c>
      <c r="K26" s="0" t="n">
        <f aca="false">380.1+9.49*B26</f>
        <v>617.35</v>
      </c>
      <c r="M26" s="0" t="n">
        <f aca="false">K26*H26</f>
        <v>304.35355</v>
      </c>
      <c r="O26" s="0" t="n">
        <f aca="false">C26/M26</f>
        <v>0.97912444260959</v>
      </c>
      <c r="P26" s="0" t="n">
        <f aca="false">AVERAGE(O25:O27)</f>
        <v>1.00271356290204</v>
      </c>
      <c r="Q26" s="5" t="n">
        <f aca="false">O26/P26</f>
        <v>0.976474717042647</v>
      </c>
    </row>
    <row r="27" customFormat="false" ht="12.75" hidden="false" customHeight="false" outlineLevel="0" collapsed="false">
      <c r="A27" s="4" t="s">
        <v>46</v>
      </c>
      <c r="B27" s="4" t="n">
        <v>26</v>
      </c>
      <c r="C27" s="7" t="n">
        <v>378</v>
      </c>
      <c r="E27" s="8" t="n">
        <f aca="false">AVERAGE(C21:C32)</f>
        <v>614.916666666667</v>
      </c>
      <c r="F27" s="8" t="n">
        <f aca="false">AVERAGE(E27:E28)</f>
        <v>622.958333333333</v>
      </c>
      <c r="G27" s="8" t="n">
        <f aca="false">C27/F27</f>
        <v>0.606782155039797</v>
      </c>
      <c r="H27" s="8" t="n">
        <v>0.596</v>
      </c>
      <c r="I27" s="9" t="n">
        <f aca="false">C27/H27</f>
        <v>634.228187919463</v>
      </c>
      <c r="K27" s="0" t="n">
        <f aca="false">380.1+9.49*B27</f>
        <v>626.84</v>
      </c>
      <c r="M27" s="0" t="n">
        <f aca="false">K27*H27</f>
        <v>373.59664</v>
      </c>
      <c r="O27" s="0" t="n">
        <f aca="false">C27/M27</f>
        <v>1.01178640150511</v>
      </c>
      <c r="P27" s="0" t="n">
        <f aca="false">AVERAGE(O26:O28)</f>
        <v>0.991474666504279</v>
      </c>
      <c r="Q27" s="5" t="n">
        <f aca="false">O27/P27</f>
        <v>1.02048638829315</v>
      </c>
    </row>
    <row r="28" customFormat="false" ht="12.75" hidden="false" customHeight="false" outlineLevel="0" collapsed="false">
      <c r="A28" s="4" t="s">
        <v>47</v>
      </c>
      <c r="B28" s="4" t="n">
        <v>27</v>
      </c>
      <c r="C28" s="7" t="n">
        <v>373</v>
      </c>
      <c r="E28" s="8" t="n">
        <f aca="false">AVERAGE(C22:C33)</f>
        <v>631</v>
      </c>
      <c r="F28" s="8" t="n">
        <f aca="false">AVERAGE(E28:E29)</f>
        <v>640.833333333333</v>
      </c>
      <c r="G28" s="8" t="n">
        <f aca="false">C28/F28</f>
        <v>0.582054616384916</v>
      </c>
      <c r="H28" s="8" t="n">
        <v>0.596</v>
      </c>
      <c r="I28" s="9" t="n">
        <f aca="false">C28/H28</f>
        <v>625.838926174497</v>
      </c>
      <c r="K28" s="0" t="n">
        <f aca="false">380.1+9.49*B28</f>
        <v>636.33</v>
      </c>
      <c r="M28" s="0" t="n">
        <f aca="false">K28*H28</f>
        <v>379.25268</v>
      </c>
      <c r="O28" s="0" t="n">
        <f aca="false">C28/M28</f>
        <v>0.983513155398137</v>
      </c>
      <c r="P28" s="0" t="n">
        <f aca="false">AVERAGE(O27:O29)</f>
        <v>1.00134967848345</v>
      </c>
      <c r="Q28" s="5" t="n">
        <f aca="false">O28/P28</f>
        <v>0.982187518038326</v>
      </c>
    </row>
    <row r="29" customFormat="false" ht="12.75" hidden="false" customHeight="false" outlineLevel="0" collapsed="false">
      <c r="A29" s="4" t="s">
        <v>48</v>
      </c>
      <c r="B29" s="4" t="n">
        <v>28</v>
      </c>
      <c r="C29" s="7" t="n">
        <v>443</v>
      </c>
      <c r="E29" s="8" t="n">
        <f aca="false">AVERAGE(C23:C34)</f>
        <v>650.666666666667</v>
      </c>
      <c r="F29" s="8" t="n">
        <f aca="false">AVERAGE(E29:E30)</f>
        <v>656.708333333333</v>
      </c>
      <c r="G29" s="8" t="n">
        <f aca="false">C29/F29</f>
        <v>0.674576486263562</v>
      </c>
      <c r="H29" s="8" t="n">
        <v>0.68</v>
      </c>
      <c r="I29" s="9" t="n">
        <f aca="false">C29/H29</f>
        <v>651.470588235294</v>
      </c>
      <c r="K29" s="0" t="n">
        <f aca="false">380.1+9.49*B29</f>
        <v>645.82</v>
      </c>
      <c r="M29" s="0" t="n">
        <f aca="false">K29*H29</f>
        <v>439.1576</v>
      </c>
      <c r="O29" s="0" t="n">
        <f aca="false">C29/M29</f>
        <v>1.00874947854711</v>
      </c>
      <c r="P29" s="0" t="n">
        <f aca="false">AVERAGE(O28:O30)</f>
        <v>1.00139384109635</v>
      </c>
      <c r="Q29" s="5" t="n">
        <f aca="false">O29/P29</f>
        <v>1.00734539913158</v>
      </c>
    </row>
    <row r="30" customFormat="false" ht="12.75" hidden="false" customHeight="false" outlineLevel="0" collapsed="false">
      <c r="A30" s="4" t="s">
        <v>49</v>
      </c>
      <c r="B30" s="4" t="n">
        <v>29</v>
      </c>
      <c r="C30" s="7" t="n">
        <v>374</v>
      </c>
      <c r="E30" s="8" t="n">
        <f aca="false">AVERAGE(C24:C35)</f>
        <v>662.75</v>
      </c>
      <c r="F30" s="8" t="n">
        <f aca="false">AVERAGE(E30:E31)</f>
        <v>667.25</v>
      </c>
      <c r="G30" s="8" t="n">
        <f aca="false">C30/F30</f>
        <v>0.560509554140127</v>
      </c>
      <c r="H30" s="8" t="n">
        <v>0.564</v>
      </c>
      <c r="I30" s="9" t="n">
        <f aca="false">C30/H30</f>
        <v>663.120567375887</v>
      </c>
      <c r="K30" s="0" t="n">
        <f aca="false">380.1+9.49*B30</f>
        <v>655.31</v>
      </c>
      <c r="M30" s="0" t="n">
        <f aca="false">K30*H30</f>
        <v>369.59484</v>
      </c>
      <c r="O30" s="0" t="n">
        <f aca="false">C30/M30</f>
        <v>1.0119188893438</v>
      </c>
      <c r="P30" s="0" t="n">
        <f aca="false">AVERAGE(O29:O31)</f>
        <v>1.00952220838107</v>
      </c>
      <c r="Q30" s="5" t="n">
        <f aca="false">O30/P30</f>
        <v>1.00237407453035</v>
      </c>
    </row>
    <row r="31" customFormat="false" ht="12.75" hidden="false" customHeight="false" outlineLevel="0" collapsed="false">
      <c r="A31" s="4" t="s">
        <v>50</v>
      </c>
      <c r="B31" s="4" t="n">
        <v>30</v>
      </c>
      <c r="C31" s="7" t="n">
        <v>660</v>
      </c>
      <c r="E31" s="8" t="n">
        <f aca="false">AVERAGE(C25:C36)</f>
        <v>671.75</v>
      </c>
      <c r="F31" s="8" t="n">
        <f aca="false">AVERAGE(E31:E32)</f>
        <v>674.666666666667</v>
      </c>
      <c r="G31" s="8" t="n">
        <f aca="false">C31/F31</f>
        <v>0.978260869565217</v>
      </c>
      <c r="H31" s="8" t="n">
        <v>0.985</v>
      </c>
      <c r="I31" s="9" t="n">
        <f aca="false">C31/H31</f>
        <v>670.05076142132</v>
      </c>
      <c r="K31" s="0" t="n">
        <f aca="false">380.1+9.49*B31</f>
        <v>664.8</v>
      </c>
      <c r="M31" s="0" t="n">
        <f aca="false">K31*H31</f>
        <v>654.828</v>
      </c>
      <c r="O31" s="0" t="n">
        <f aca="false">C31/M31</f>
        <v>1.00789825725229</v>
      </c>
      <c r="P31" s="0" t="n">
        <f aca="false">AVERAGE(O30:O32)</f>
        <v>1.01159857784339</v>
      </c>
      <c r="Q31" s="5" t="n">
        <f aca="false">O31/P31</f>
        <v>0.996342105779755</v>
      </c>
    </row>
    <row r="32" customFormat="false" ht="12.75" hidden="false" customHeight="false" outlineLevel="0" collapsed="false">
      <c r="A32" s="4" t="s">
        <v>51</v>
      </c>
      <c r="B32" s="4" t="n">
        <v>31</v>
      </c>
      <c r="C32" s="7" t="n">
        <v>1004</v>
      </c>
      <c r="E32" s="8" t="n">
        <f aca="false">AVERAGE(C26:C37)</f>
        <v>677.583333333333</v>
      </c>
      <c r="H32" s="8" t="n">
        <v>1.467</v>
      </c>
      <c r="I32" s="9" t="n">
        <f aca="false">C32/H32</f>
        <v>684.389911383776</v>
      </c>
      <c r="K32" s="0" t="n">
        <f aca="false">380.1+9.49*B32</f>
        <v>674.29</v>
      </c>
      <c r="M32" s="0" t="n">
        <f aca="false">K32*H32</f>
        <v>989.18343</v>
      </c>
      <c r="O32" s="0" t="n">
        <f aca="false">C32/M32</f>
        <v>1.01497858693407</v>
      </c>
      <c r="P32" s="0" t="n">
        <f aca="false">AVERAGE(O31:O33)</f>
        <v>1.00628969514424</v>
      </c>
      <c r="Q32" s="5" t="n">
        <f aca="false">O32/P32</f>
        <v>1.00863458289572</v>
      </c>
    </row>
    <row r="33" customFormat="false" ht="12.75" hidden="false" customHeight="false" outlineLevel="0" collapsed="false">
      <c r="A33" s="4" t="s">
        <v>52</v>
      </c>
      <c r="B33" s="4" t="n">
        <v>32</v>
      </c>
      <c r="C33" s="7" t="n">
        <v>1153</v>
      </c>
      <c r="E33" s="8"/>
      <c r="H33" s="8" t="n">
        <v>1.693</v>
      </c>
      <c r="I33" s="9" t="n">
        <f aca="false">C33/H33</f>
        <v>681.039574719433</v>
      </c>
      <c r="K33" s="0" t="n">
        <f aca="false">380.1+9.49*B33</f>
        <v>683.78</v>
      </c>
      <c r="M33" s="0" t="n">
        <f aca="false">K33*H33</f>
        <v>1157.63954</v>
      </c>
      <c r="O33" s="0" t="n">
        <f aca="false">C33/M33</f>
        <v>0.995992241246356</v>
      </c>
      <c r="P33" s="0" t="n">
        <f aca="false">AVERAGE(O32:O34)</f>
        <v>1.00568474199017</v>
      </c>
      <c r="Q33" s="5" t="n">
        <f aca="false">O33/P33</f>
        <v>0.990362287167016</v>
      </c>
    </row>
    <row r="34" customFormat="false" ht="12.75" hidden="false" customHeight="false" outlineLevel="0" collapsed="false">
      <c r="A34" s="4" t="s">
        <v>53</v>
      </c>
      <c r="B34" s="4" t="n">
        <v>33</v>
      </c>
      <c r="C34" s="7" t="n">
        <v>1388</v>
      </c>
      <c r="H34" s="8" t="n">
        <v>1.99</v>
      </c>
      <c r="I34" s="9" t="n">
        <f aca="false">C34/H34</f>
        <v>697.48743718593</v>
      </c>
      <c r="K34" s="0" t="n">
        <f aca="false">380.1+9.49*B34</f>
        <v>693.27</v>
      </c>
      <c r="M34" s="0" t="n">
        <f aca="false">K34*H34</f>
        <v>1379.6073</v>
      </c>
      <c r="O34" s="0" t="n">
        <f aca="false">C34/M34</f>
        <v>1.00608339779008</v>
      </c>
      <c r="P34" s="0" t="n">
        <f aca="false">AVERAGE(O33:O35)</f>
        <v>0.995427062264691</v>
      </c>
      <c r="Q34" s="5" t="n">
        <f aca="false">O34/P34</f>
        <v>1.01070529015069</v>
      </c>
    </row>
    <row r="35" customFormat="false" ht="12.75" hidden="false" customHeight="false" outlineLevel="0" collapsed="false">
      <c r="A35" s="4" t="s">
        <v>54</v>
      </c>
      <c r="B35" s="4" t="n">
        <v>34</v>
      </c>
      <c r="C35" s="7" t="n">
        <v>904</v>
      </c>
      <c r="H35" s="8" t="n">
        <v>1.307</v>
      </c>
      <c r="I35" s="9" t="n">
        <f aca="false">C35/H35</f>
        <v>691.660290742158</v>
      </c>
      <c r="K35" s="0" t="n">
        <f aca="false">380.1+9.49*B35</f>
        <v>702.76</v>
      </c>
      <c r="M35" s="0" t="n">
        <f aca="false">K35*H35</f>
        <v>918.50732</v>
      </c>
      <c r="O35" s="0" t="n">
        <f aca="false">C35/M35</f>
        <v>0.984205547757638</v>
      </c>
      <c r="P35" s="0" t="n">
        <f aca="false">AVERAGE(O34:O36)</f>
        <v>0.988619478078914</v>
      </c>
      <c r="Q35" s="5" t="n">
        <f aca="false">O35/P35</f>
        <v>0.99553525859125</v>
      </c>
    </row>
    <row r="36" customFormat="false" ht="12.75" hidden="false" customHeight="false" outlineLevel="0" collapsed="false">
      <c r="A36" s="4" t="s">
        <v>55</v>
      </c>
      <c r="B36" s="4" t="n">
        <v>35</v>
      </c>
      <c r="C36" s="7" t="n">
        <v>715</v>
      </c>
      <c r="H36" s="8" t="n">
        <v>1.029</v>
      </c>
      <c r="I36" s="9" t="n">
        <f aca="false">C36/H36</f>
        <v>694.849368318756</v>
      </c>
      <c r="K36" s="0" t="n">
        <f aca="false">380.1+9.49*B36</f>
        <v>712.25</v>
      </c>
      <c r="M36" s="0" t="n">
        <f aca="false">K36*H36</f>
        <v>732.90525</v>
      </c>
      <c r="O36" s="0" t="n">
        <f aca="false">C36/M36</f>
        <v>0.975569488689022</v>
      </c>
      <c r="P36" s="0" t="n">
        <f aca="false">AVERAGE(O35:O37)</f>
        <v>0.992715767822675</v>
      </c>
      <c r="Q36" s="5" t="n">
        <f aca="false">O36/P36</f>
        <v>0.982727906930239</v>
      </c>
    </row>
    <row r="37" customFormat="false" ht="12.75" hidden="false" customHeight="false" outlineLevel="0" collapsed="false">
      <c r="A37" s="4" t="s">
        <v>56</v>
      </c>
      <c r="B37" s="4" t="n">
        <v>36</v>
      </c>
      <c r="C37" s="7" t="n">
        <v>441</v>
      </c>
      <c r="H37" s="8" t="n">
        <v>0.6</v>
      </c>
      <c r="I37" s="9" t="n">
        <f aca="false">C37/H37</f>
        <v>735</v>
      </c>
      <c r="K37" s="0" t="n">
        <f aca="false">380.1+9.49*B37</f>
        <v>721.74</v>
      </c>
      <c r="M37" s="0" t="n">
        <f aca="false">K37*H37</f>
        <v>433.044</v>
      </c>
      <c r="O37" s="0" t="n">
        <f aca="false">C37/M37</f>
        <v>1.01837226702136</v>
      </c>
    </row>
    <row r="38" customFormat="false" ht="12.75" hidden="false" customHeight="false" outlineLevel="0" collapsed="false">
      <c r="B38" s="10" t="n">
        <v>37</v>
      </c>
      <c r="K38" s="10" t="n">
        <f aca="false">380.1+9.49*B38</f>
        <v>731.23</v>
      </c>
      <c r="M38" s="11" t="n">
        <f aca="false">K38*H26</f>
        <v>360.49639</v>
      </c>
    </row>
    <row r="39" customFormat="false" ht="12.75" hidden="false" customHeight="false" outlineLevel="0" collapsed="false">
      <c r="B39" s="10" t="n">
        <v>38</v>
      </c>
      <c r="K39" s="10" t="n">
        <f aca="false">380.1+9.49*B39</f>
        <v>740.72</v>
      </c>
      <c r="M39" s="11" t="n">
        <f aca="false">K39*H27</f>
        <v>441.46912</v>
      </c>
    </row>
    <row r="40" customFormat="false" ht="12.75" hidden="false" customHeight="false" outlineLevel="0" collapsed="false">
      <c r="B40" s="10" t="n">
        <v>39</v>
      </c>
      <c r="K40" s="10" t="n">
        <f aca="false">380.1+9.49*B40</f>
        <v>750.21</v>
      </c>
      <c r="M40" s="11" t="n">
        <f aca="false">K40*H28</f>
        <v>447.12516</v>
      </c>
    </row>
    <row r="41" customFormat="false" ht="12.75" hidden="false" customHeight="false" outlineLevel="0" collapsed="false">
      <c r="B41" s="10" t="n">
        <v>40</v>
      </c>
      <c r="K41" s="10" t="n">
        <f aca="false">380.1+9.49*B41</f>
        <v>759.7</v>
      </c>
      <c r="M41" s="11" t="n">
        <f aca="false">K41*H29</f>
        <v>516.596</v>
      </c>
    </row>
    <row r="42" customFormat="false" ht="12.75" hidden="false" customHeight="false" outlineLevel="0" collapsed="false">
      <c r="B42" s="10" t="n">
        <v>41</v>
      </c>
      <c r="K42" s="10" t="n">
        <f aca="false">380.1+9.49*B42</f>
        <v>769.19</v>
      </c>
      <c r="M42" s="11" t="n">
        <f aca="false">K42*H30</f>
        <v>433.82316</v>
      </c>
    </row>
    <row r="43" customFormat="false" ht="12.75" hidden="false" customHeight="false" outlineLevel="0" collapsed="false">
      <c r="B43" s="10" t="n">
        <v>42</v>
      </c>
      <c r="K43" s="10" t="n">
        <f aca="false">380.1+9.49*B43</f>
        <v>778.68</v>
      </c>
      <c r="M43" s="11" t="n">
        <f aca="false">K43*H31</f>
        <v>766.9998</v>
      </c>
    </row>
    <row r="44" customFormat="false" ht="12.75" hidden="false" customHeight="false" outlineLevel="0" collapsed="false">
      <c r="B44" s="10" t="n">
        <v>43</v>
      </c>
      <c r="K44" s="10" t="n">
        <f aca="false">380.1+9.49*B44</f>
        <v>788.17</v>
      </c>
      <c r="M44" s="11" t="n">
        <f aca="false">K44*H32</f>
        <v>1156.24539</v>
      </c>
    </row>
    <row r="45" customFormat="false" ht="12.75" hidden="false" customHeight="false" outlineLevel="0" collapsed="false">
      <c r="B45" s="10" t="n">
        <v>44</v>
      </c>
      <c r="K45" s="10" t="n">
        <f aca="false">380.1+9.49*B45</f>
        <v>797.66</v>
      </c>
      <c r="M45" s="11" t="n">
        <f aca="false">K45*H33</f>
        <v>1350.43838</v>
      </c>
    </row>
    <row r="46" customFormat="false" ht="12.75" hidden="false" customHeight="false" outlineLevel="0" collapsed="false">
      <c r="B46" s="10" t="n">
        <v>45</v>
      </c>
      <c r="K46" s="10" t="n">
        <f aca="false">380.1+9.49*B46</f>
        <v>807.15</v>
      </c>
      <c r="M46" s="11" t="n">
        <f aca="false">K46*H34</f>
        <v>1606.2285</v>
      </c>
    </row>
    <row r="47" customFormat="false" ht="12.75" hidden="false" customHeight="false" outlineLevel="0" collapsed="false">
      <c r="B47" s="10" t="n">
        <v>46</v>
      </c>
      <c r="K47" s="10" t="n">
        <f aca="false">380.1+9.49*B47</f>
        <v>816.64</v>
      </c>
      <c r="M47" s="11" t="n">
        <f aca="false">K47*H35</f>
        <v>1067.34848</v>
      </c>
    </row>
    <row r="48" customFormat="false" ht="12.75" hidden="false" customHeight="false" outlineLevel="0" collapsed="false">
      <c r="B48" s="10" t="n">
        <v>47</v>
      </c>
      <c r="K48" s="10" t="n">
        <f aca="false">380.1+9.49*B48</f>
        <v>826.13</v>
      </c>
      <c r="M48" s="11" t="n">
        <f aca="false">K48*H36</f>
        <v>850.08777</v>
      </c>
    </row>
    <row r="49" customFormat="false" ht="12.75" hidden="false" customHeight="false" outlineLevel="0" collapsed="false">
      <c r="B49" s="10" t="n">
        <v>48</v>
      </c>
      <c r="K49" s="10" t="n">
        <f aca="false">380.1+9.49*B49</f>
        <v>835.62</v>
      </c>
      <c r="M49" s="11" t="n">
        <f aca="false">K49*H37</f>
        <v>501.372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  <Company>Miami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2002-08-08T20:49:43Z</dcterms:created>
  <dc:creator>SBA Information Technologies</dc:creator>
  <dc:description/>
  <dc:language>en-US</dc:language>
  <cp:lastModifiedBy/>
  <dcterms:modified xsi:type="dcterms:W3CDTF">2018-09-11T17:21:29Z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Miami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