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永續溝通部\ESG_4.活動_2023起\20250808-11 健康達人\09. 報名人次整理&amp;活動統計\活動統計\"/>
    </mc:Choice>
  </mc:AlternateContent>
  <xr:revisionPtr revIDLastSave="0" documentId="13_ncr:1_{49BAFC80-EE59-43E6-9697-F39559D49753}" xr6:coauthVersionLast="36" xr6:coauthVersionMax="36" xr10:uidLastSave="{00000000-0000-0000-0000-000000000000}"/>
  <bookViews>
    <workbookView xWindow="240" yWindow="20" windowWidth="16100" windowHeight="9660" firstSheet="1" activeTab="2" xr2:uid="{00000000-000D-0000-FFFF-FFFF00000000}"/>
  </bookViews>
  <sheets>
    <sheet name="報名狀況統計" sheetId="6" r:id="rId1"/>
    <sheet name="報名人次" sheetId="1" r:id="rId2"/>
    <sheet name="分數累積" sheetId="7" r:id="rId3"/>
    <sheet name="中獎名單" sheetId="22" r:id="rId4"/>
    <sheet name="個人bonus分" sheetId="9" r:id="rId5"/>
    <sheet name="體脂" sheetId="10" r:id="rId6"/>
    <sheet name="ALL活動數據統計(運動+飲食)--分數計算表" sheetId="11" r:id="rId7"/>
    <sheet name="活動成效統計(2025-08-08至2025-08-28)" sheetId="16" r:id="rId8"/>
    <sheet name="0831-0920結算成績" sheetId="21" r:id="rId9"/>
  </sheets>
  <definedNames>
    <definedName name="_xlnm._FilterDatabase" localSheetId="7" hidden="1">'活動成效統計(2025-08-08至2025-08-28)'!$A$1:$E$60</definedName>
  </definedNames>
  <calcPr calcId="191029"/>
</workbook>
</file>

<file path=xl/calcChain.xml><?xml version="1.0" encoding="utf-8"?>
<calcChain xmlns="http://schemas.openxmlformats.org/spreadsheetml/2006/main">
  <c r="B239" i="9" l="1"/>
  <c r="I173" i="7" l="1"/>
  <c r="J173" i="7" s="1"/>
  <c r="K173" i="7"/>
  <c r="L173" i="7"/>
  <c r="M173" i="7"/>
  <c r="I174" i="7"/>
  <c r="J174" i="7" s="1"/>
  <c r="K174" i="7"/>
  <c r="L174" i="7"/>
  <c r="M174" i="7"/>
  <c r="I175" i="7"/>
  <c r="J175" i="7" s="1"/>
  <c r="K175" i="7"/>
  <c r="L175" i="7"/>
  <c r="M175" i="7"/>
  <c r="I176" i="7"/>
  <c r="J176" i="7" s="1"/>
  <c r="K176" i="7"/>
  <c r="L176" i="7"/>
  <c r="AA176" i="7" s="1"/>
  <c r="M176" i="7"/>
  <c r="I177" i="7"/>
  <c r="J177" i="7" s="1"/>
  <c r="K177" i="7"/>
  <c r="L177" i="7"/>
  <c r="M177" i="7"/>
  <c r="I178" i="7"/>
  <c r="J178" i="7" s="1"/>
  <c r="K178" i="7"/>
  <c r="L178" i="7"/>
  <c r="M178" i="7"/>
  <c r="I179" i="7"/>
  <c r="J179" i="7" s="1"/>
  <c r="K179" i="7"/>
  <c r="L179" i="7"/>
  <c r="M179" i="7"/>
  <c r="I180" i="7"/>
  <c r="J180" i="7" s="1"/>
  <c r="K180" i="7"/>
  <c r="L180" i="7"/>
  <c r="M180" i="7"/>
  <c r="I181" i="7"/>
  <c r="J181" i="7" s="1"/>
  <c r="K181" i="7"/>
  <c r="L181" i="7"/>
  <c r="M181" i="7"/>
  <c r="I182" i="7"/>
  <c r="J182" i="7" s="1"/>
  <c r="K182" i="7"/>
  <c r="L182" i="7"/>
  <c r="M182" i="7"/>
  <c r="I183" i="7"/>
  <c r="J183" i="7" s="1"/>
  <c r="K183" i="7"/>
  <c r="L183" i="7"/>
  <c r="M183" i="7"/>
  <c r="I184" i="7"/>
  <c r="J184" i="7" s="1"/>
  <c r="K184" i="7"/>
  <c r="L184" i="7"/>
  <c r="M184" i="7"/>
  <c r="I185" i="7"/>
  <c r="J185" i="7" s="1"/>
  <c r="K185" i="7"/>
  <c r="L185" i="7"/>
  <c r="M185" i="7"/>
  <c r="I186" i="7"/>
  <c r="J186" i="7" s="1"/>
  <c r="K186" i="7"/>
  <c r="L186" i="7"/>
  <c r="M186" i="7"/>
  <c r="I187" i="7"/>
  <c r="J187" i="7" s="1"/>
  <c r="K187" i="7"/>
  <c r="L187" i="7"/>
  <c r="M187" i="7"/>
  <c r="I188" i="7"/>
  <c r="J188" i="7" s="1"/>
  <c r="K188" i="7"/>
  <c r="L188" i="7"/>
  <c r="M188" i="7"/>
  <c r="I189" i="7"/>
  <c r="J189" i="7" s="1"/>
  <c r="K189" i="7"/>
  <c r="L189" i="7"/>
  <c r="M189" i="7"/>
  <c r="I190" i="7"/>
  <c r="J190" i="7" s="1"/>
  <c r="K190" i="7"/>
  <c r="L190" i="7"/>
  <c r="M190" i="7"/>
  <c r="I191" i="7"/>
  <c r="J191" i="7" s="1"/>
  <c r="K191" i="7"/>
  <c r="L191" i="7"/>
  <c r="M191" i="7"/>
  <c r="I192" i="7"/>
  <c r="J192" i="7" s="1"/>
  <c r="K192" i="7"/>
  <c r="L192" i="7"/>
  <c r="M192" i="7"/>
  <c r="AA182" i="7" l="1"/>
  <c r="AA184" i="7"/>
  <c r="AA177" i="7"/>
  <c r="AA174" i="7"/>
  <c r="AA188" i="7"/>
  <c r="AA178" i="7"/>
  <c r="AA175" i="7"/>
  <c r="AA173" i="7"/>
  <c r="AA190" i="7"/>
  <c r="AA186" i="7"/>
  <c r="AA185" i="7"/>
  <c r="AA181" i="7"/>
  <c r="AA179" i="7"/>
  <c r="AA189" i="7"/>
  <c r="AA183" i="7"/>
  <c r="AA180" i="7"/>
  <c r="AA191" i="7"/>
  <c r="AA187" i="7"/>
  <c r="AA192" i="7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2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C3" i="16" l="1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2" i="16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113" i="9"/>
  <c r="I150" i="7" l="1"/>
  <c r="J150" i="7" s="1"/>
  <c r="I151" i="7"/>
  <c r="J151" i="7" s="1"/>
  <c r="I152" i="7"/>
  <c r="J152" i="7" s="1"/>
  <c r="I153" i="7"/>
  <c r="J153" i="7" s="1"/>
  <c r="I154" i="7"/>
  <c r="J154" i="7" s="1"/>
  <c r="I155" i="7"/>
  <c r="J155" i="7" s="1"/>
  <c r="I156" i="7"/>
  <c r="J156" i="7" s="1"/>
  <c r="I157" i="7"/>
  <c r="J157" i="7" s="1"/>
  <c r="I158" i="7"/>
  <c r="J158" i="7" s="1"/>
  <c r="I159" i="7"/>
  <c r="J159" i="7" s="1"/>
  <c r="I160" i="7"/>
  <c r="J160" i="7" s="1"/>
  <c r="I161" i="7"/>
  <c r="J161" i="7" s="1"/>
  <c r="I162" i="7"/>
  <c r="J162" i="7" s="1"/>
  <c r="I163" i="7"/>
  <c r="J163" i="7" s="1"/>
  <c r="I164" i="7"/>
  <c r="J164" i="7" s="1"/>
  <c r="I165" i="7"/>
  <c r="J165" i="7" s="1"/>
  <c r="I166" i="7"/>
  <c r="J166" i="7" s="1"/>
  <c r="I167" i="7"/>
  <c r="J167" i="7" s="1"/>
  <c r="I168" i="7"/>
  <c r="J168" i="7" s="1"/>
  <c r="I169" i="7"/>
  <c r="J169" i="7" s="1"/>
  <c r="I170" i="7"/>
  <c r="J170" i="7" s="1"/>
  <c r="I171" i="7"/>
  <c r="J171" i="7" s="1"/>
  <c r="I172" i="7"/>
  <c r="J172" i="7" s="1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I134" i="7"/>
  <c r="J134" i="7" s="1"/>
  <c r="I135" i="7"/>
  <c r="J135" i="7" s="1"/>
  <c r="I136" i="7"/>
  <c r="J136" i="7" s="1"/>
  <c r="I137" i="7"/>
  <c r="J137" i="7" s="1"/>
  <c r="I138" i="7"/>
  <c r="J138" i="7" s="1"/>
  <c r="I139" i="7"/>
  <c r="J139" i="7" s="1"/>
  <c r="I140" i="7"/>
  <c r="J140" i="7" s="1"/>
  <c r="I141" i="7"/>
  <c r="J141" i="7" s="1"/>
  <c r="I142" i="7"/>
  <c r="J142" i="7" s="1"/>
  <c r="I143" i="7"/>
  <c r="J143" i="7" s="1"/>
  <c r="I144" i="7"/>
  <c r="J144" i="7" s="1"/>
  <c r="I145" i="7"/>
  <c r="J145" i="7" s="1"/>
  <c r="I146" i="7"/>
  <c r="J146" i="7" s="1"/>
  <c r="I147" i="7"/>
  <c r="J147" i="7" s="1"/>
  <c r="I148" i="7"/>
  <c r="J148" i="7" s="1"/>
  <c r="I149" i="7"/>
  <c r="J149" i="7" s="1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I124" i="7"/>
  <c r="J124" i="7" s="1"/>
  <c r="I125" i="7"/>
  <c r="J125" i="7" s="1"/>
  <c r="I126" i="7"/>
  <c r="J126" i="7" s="1"/>
  <c r="I127" i="7"/>
  <c r="J127" i="7" s="1"/>
  <c r="I128" i="7"/>
  <c r="J128" i="7" s="1"/>
  <c r="I129" i="7"/>
  <c r="J129" i="7" s="1"/>
  <c r="I130" i="7"/>
  <c r="J130" i="7" s="1"/>
  <c r="I131" i="7"/>
  <c r="J131" i="7" s="1"/>
  <c r="I132" i="7"/>
  <c r="J132" i="7" s="1"/>
  <c r="I133" i="7"/>
  <c r="J133" i="7" s="1"/>
  <c r="K124" i="7"/>
  <c r="K125" i="7"/>
  <c r="K126" i="7"/>
  <c r="K127" i="7"/>
  <c r="K128" i="7"/>
  <c r="K129" i="7"/>
  <c r="K130" i="7"/>
  <c r="K131" i="7"/>
  <c r="K132" i="7"/>
  <c r="K133" i="7"/>
  <c r="L124" i="7"/>
  <c r="L125" i="7"/>
  <c r="L126" i="7"/>
  <c r="L127" i="7"/>
  <c r="L128" i="7"/>
  <c r="L129" i="7"/>
  <c r="L130" i="7"/>
  <c r="L131" i="7"/>
  <c r="L132" i="7"/>
  <c r="L133" i="7"/>
  <c r="M124" i="7"/>
  <c r="M125" i="7"/>
  <c r="M126" i="7"/>
  <c r="M127" i="7"/>
  <c r="M128" i="7"/>
  <c r="M129" i="7"/>
  <c r="M130" i="7"/>
  <c r="M131" i="7"/>
  <c r="M132" i="7"/>
  <c r="M133" i="7"/>
  <c r="AA133" i="7" l="1"/>
  <c r="AA127" i="7"/>
  <c r="AA147" i="7"/>
  <c r="AA141" i="7"/>
  <c r="AA135" i="7"/>
  <c r="AA167" i="7"/>
  <c r="AA161" i="7"/>
  <c r="AA155" i="7"/>
  <c r="AA128" i="7"/>
  <c r="AA148" i="7"/>
  <c r="AA142" i="7"/>
  <c r="AA136" i="7"/>
  <c r="AA170" i="7"/>
  <c r="AA164" i="7"/>
  <c r="AA158" i="7"/>
  <c r="AA152" i="7"/>
  <c r="AA169" i="7"/>
  <c r="AA163" i="7"/>
  <c r="AA157" i="7"/>
  <c r="AA151" i="7"/>
  <c r="AA124" i="7"/>
  <c r="AA130" i="7"/>
  <c r="AA171" i="7"/>
  <c r="AA165" i="7"/>
  <c r="AA159" i="7"/>
  <c r="AA153" i="7"/>
  <c r="AA144" i="7"/>
  <c r="AA138" i="7"/>
  <c r="AA172" i="7"/>
  <c r="AA166" i="7"/>
  <c r="AA160" i="7"/>
  <c r="AA154" i="7"/>
  <c r="AA143" i="7"/>
  <c r="AA137" i="7"/>
  <c r="AA132" i="7"/>
  <c r="AA126" i="7"/>
  <c r="AA146" i="7"/>
  <c r="AA140" i="7"/>
  <c r="AA134" i="7"/>
  <c r="AA168" i="7"/>
  <c r="AA162" i="7"/>
  <c r="AA156" i="7"/>
  <c r="AA150" i="7"/>
  <c r="AA125" i="7"/>
  <c r="AA139" i="7"/>
  <c r="AA131" i="7"/>
  <c r="AA145" i="7"/>
  <c r="AA149" i="7"/>
  <c r="AA129" i="7"/>
  <c r="B112" i="9"/>
  <c r="M88" i="7" l="1"/>
  <c r="M87" i="7"/>
  <c r="M86" i="7"/>
  <c r="M85" i="7"/>
  <c r="M84" i="7"/>
  <c r="M81" i="7"/>
  <c r="M80" i="7"/>
  <c r="M79" i="7"/>
  <c r="M77" i="7"/>
  <c r="M76" i="7"/>
  <c r="M75" i="7"/>
  <c r="M68" i="7"/>
  <c r="M58" i="7"/>
  <c r="M56" i="7"/>
  <c r="M54" i="7"/>
  <c r="M65" i="7"/>
  <c r="M52" i="7"/>
  <c r="M47" i="7"/>
  <c r="M63" i="7"/>
  <c r="M60" i="7"/>
  <c r="M50" i="7"/>
  <c r="M46" i="7"/>
  <c r="M53" i="7"/>
  <c r="M41" i="7"/>
  <c r="M42" i="7"/>
  <c r="M34" i="7"/>
  <c r="M39" i="7"/>
  <c r="M33" i="7"/>
  <c r="M32" i="7"/>
  <c r="M27" i="7"/>
  <c r="M23" i="7"/>
  <c r="M28" i="7"/>
  <c r="M14" i="7"/>
  <c r="M36" i="7"/>
  <c r="M13" i="7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M35" i="7" s="1"/>
  <c r="B24" i="9"/>
  <c r="B25" i="9"/>
  <c r="B26" i="9"/>
  <c r="B27" i="9"/>
  <c r="B28" i="9"/>
  <c r="B29" i="9"/>
  <c r="B30" i="9"/>
  <c r="B31" i="9"/>
  <c r="B32" i="9"/>
  <c r="B33" i="9"/>
  <c r="B34" i="9"/>
  <c r="M11" i="7" s="1"/>
  <c r="B35" i="9"/>
  <c r="B36" i="9"/>
  <c r="B37" i="9"/>
  <c r="M40" i="7" s="1"/>
  <c r="B38" i="9"/>
  <c r="B39" i="9"/>
  <c r="B40" i="9"/>
  <c r="B41" i="9"/>
  <c r="B42" i="9"/>
  <c r="B43" i="9"/>
  <c r="B44" i="9"/>
  <c r="M45" i="7" s="1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M49" i="7" s="1"/>
  <c r="B58" i="9"/>
  <c r="B59" i="9"/>
  <c r="M4" i="7" s="1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M6" i="7" s="1"/>
  <c r="B75" i="9"/>
  <c r="B76" i="9"/>
  <c r="B77" i="9"/>
  <c r="B78" i="9"/>
  <c r="B79" i="9"/>
  <c r="B80" i="9"/>
  <c r="B81" i="9"/>
  <c r="B82" i="9"/>
  <c r="M8" i="7" s="1"/>
  <c r="B83" i="9"/>
  <c r="B84" i="9"/>
  <c r="B85" i="9"/>
  <c r="B86" i="9"/>
  <c r="B87" i="9"/>
  <c r="B88" i="9"/>
  <c r="B89" i="9"/>
  <c r="B90" i="9"/>
  <c r="B91" i="9"/>
  <c r="M7" i="7" s="1"/>
  <c r="B92" i="9"/>
  <c r="B93" i="9"/>
  <c r="B94" i="9"/>
  <c r="B95" i="9"/>
  <c r="B96" i="9"/>
  <c r="B97" i="9"/>
  <c r="B98" i="9"/>
  <c r="B99" i="9"/>
  <c r="M17" i="7" s="1"/>
  <c r="B100" i="9"/>
  <c r="B101" i="9"/>
  <c r="B102" i="9"/>
  <c r="B103" i="9"/>
  <c r="B104" i="9"/>
  <c r="B105" i="9"/>
  <c r="B106" i="9"/>
  <c r="B107" i="9"/>
  <c r="B108" i="9"/>
  <c r="B109" i="9"/>
  <c r="B110" i="9"/>
  <c r="B111" i="9"/>
  <c r="B3" i="9"/>
  <c r="M18" i="7" s="1"/>
  <c r="M16" i="7"/>
  <c r="M21" i="7"/>
  <c r="M29" i="7"/>
  <c r="M22" i="7"/>
  <c r="M38" i="7"/>
  <c r="M24" i="7"/>
  <c r="M62" i="7"/>
  <c r="M48" i="7"/>
  <c r="M25" i="7"/>
  <c r="M43" i="7"/>
  <c r="M59" i="7"/>
  <c r="M44" i="7"/>
  <c r="M51" i="7"/>
  <c r="M64" i="7"/>
  <c r="M55" i="7"/>
  <c r="M66" i="7"/>
  <c r="M57" i="7"/>
  <c r="M61" i="7"/>
  <c r="M67" i="7"/>
  <c r="M69" i="7"/>
  <c r="M70" i="7"/>
  <c r="M71" i="7"/>
  <c r="M72" i="7"/>
  <c r="M73" i="7"/>
  <c r="M74" i="7"/>
  <c r="M78" i="7"/>
  <c r="M82" i="7"/>
  <c r="M83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20" i="7"/>
  <c r="F89" i="11"/>
  <c r="H89" i="11"/>
  <c r="H42" i="11"/>
  <c r="F42" i="11"/>
  <c r="B2" i="9"/>
  <c r="M30" i="7" s="1"/>
  <c r="M2" i="7" l="1"/>
  <c r="M9" i="7"/>
  <c r="M19" i="7"/>
  <c r="M31" i="7"/>
  <c r="M10" i="7"/>
  <c r="M26" i="7"/>
  <c r="M5" i="7"/>
  <c r="M12" i="7"/>
  <c r="M37" i="7"/>
  <c r="M15" i="7"/>
  <c r="I106" i="7"/>
  <c r="J106" i="7" s="1"/>
  <c r="I107" i="7"/>
  <c r="J107" i="7" s="1"/>
  <c r="I108" i="7"/>
  <c r="J108" i="7" s="1"/>
  <c r="I109" i="7"/>
  <c r="J109" i="7" s="1"/>
  <c r="I110" i="7"/>
  <c r="J110" i="7" s="1"/>
  <c r="I111" i="7"/>
  <c r="J111" i="7" s="1"/>
  <c r="I112" i="7"/>
  <c r="J112" i="7" s="1"/>
  <c r="I113" i="7"/>
  <c r="J113" i="7" s="1"/>
  <c r="I114" i="7"/>
  <c r="J114" i="7" s="1"/>
  <c r="I115" i="7"/>
  <c r="J115" i="7" s="1"/>
  <c r="I116" i="7"/>
  <c r="J116" i="7" s="1"/>
  <c r="I117" i="7"/>
  <c r="J117" i="7" s="1"/>
  <c r="I118" i="7"/>
  <c r="J118" i="7" s="1"/>
  <c r="I119" i="7"/>
  <c r="J119" i="7" s="1"/>
  <c r="I120" i="7"/>
  <c r="J120" i="7" s="1"/>
  <c r="I121" i="7"/>
  <c r="J121" i="7" s="1"/>
  <c r="I122" i="7"/>
  <c r="J122" i="7" s="1"/>
  <c r="I123" i="7"/>
  <c r="J123" i="7" s="1"/>
  <c r="F39" i="11" l="1"/>
  <c r="J52" i="7" l="1"/>
  <c r="H3" i="11"/>
  <c r="H6" i="11"/>
  <c r="H8" i="11"/>
  <c r="K75" i="7" s="1"/>
  <c r="H9" i="11"/>
  <c r="H10" i="11"/>
  <c r="K77" i="7" s="1"/>
  <c r="H30" i="11"/>
  <c r="H32" i="11"/>
  <c r="H33" i="11"/>
  <c r="H36" i="11"/>
  <c r="H37" i="11"/>
  <c r="H2" i="11"/>
  <c r="K52" i="7" s="1"/>
  <c r="H43" i="11"/>
  <c r="H44" i="11"/>
  <c r="H53" i="11"/>
  <c r="H45" i="11"/>
  <c r="H46" i="11"/>
  <c r="H47" i="11"/>
  <c r="H49" i="11"/>
  <c r="H54" i="11"/>
  <c r="H55" i="11"/>
  <c r="H57" i="11"/>
  <c r="H58" i="11"/>
  <c r="H60" i="11"/>
  <c r="H61" i="11"/>
  <c r="H67" i="11"/>
  <c r="H68" i="11"/>
  <c r="K87" i="7" s="1"/>
  <c r="H69" i="11"/>
  <c r="K88" i="7" s="1"/>
  <c r="H72" i="11"/>
  <c r="H73" i="11"/>
  <c r="H75" i="11"/>
  <c r="H78" i="11"/>
  <c r="H79" i="11"/>
  <c r="H80" i="11"/>
  <c r="H81" i="11"/>
  <c r="H82" i="11"/>
  <c r="H84" i="11"/>
  <c r="H85" i="11"/>
  <c r="K84" i="7" s="1"/>
  <c r="H86" i="11"/>
  <c r="H87" i="11"/>
  <c r="K85" i="7" s="1"/>
  <c r="H88" i="11"/>
  <c r="H4" i="11"/>
  <c r="H5" i="11"/>
  <c r="H7" i="11"/>
  <c r="H11" i="11"/>
  <c r="H12" i="11"/>
  <c r="H13" i="11"/>
  <c r="H14" i="11"/>
  <c r="H15" i="11"/>
  <c r="H16" i="11"/>
  <c r="H17" i="11"/>
  <c r="H18" i="11"/>
  <c r="H52" i="11"/>
  <c r="H19" i="11"/>
  <c r="H20" i="11"/>
  <c r="H21" i="11"/>
  <c r="H22" i="11"/>
  <c r="H23" i="11"/>
  <c r="H24" i="11"/>
  <c r="H25" i="11"/>
  <c r="H26" i="11"/>
  <c r="H27" i="11"/>
  <c r="H28" i="11"/>
  <c r="H29" i="11"/>
  <c r="H34" i="11"/>
  <c r="H35" i="11"/>
  <c r="H39" i="11"/>
  <c r="H40" i="11"/>
  <c r="H41" i="11"/>
  <c r="H38" i="11"/>
  <c r="H31" i="11"/>
  <c r="H48" i="11"/>
  <c r="K79" i="7" s="1"/>
  <c r="H50" i="11"/>
  <c r="H51" i="11"/>
  <c r="K86" i="7" s="1"/>
  <c r="H56" i="11"/>
  <c r="K76" i="7" s="1"/>
  <c r="H59" i="11"/>
  <c r="H62" i="11"/>
  <c r="H63" i="11"/>
  <c r="H64" i="11"/>
  <c r="H65" i="11"/>
  <c r="K80" i="7" s="1"/>
  <c r="H66" i="11"/>
  <c r="H70" i="11"/>
  <c r="H71" i="11"/>
  <c r="H74" i="11"/>
  <c r="H76" i="11"/>
  <c r="H77" i="11"/>
  <c r="H83" i="11"/>
  <c r="K81" i="7" s="1"/>
  <c r="D3" i="10" l="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2" i="10"/>
  <c r="F88" i="1"/>
  <c r="H88" i="1"/>
  <c r="F4" i="11" l="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L4" i="7" s="1"/>
  <c r="F18" i="11"/>
  <c r="F52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2" i="11"/>
  <c r="F33" i="11"/>
  <c r="F34" i="11"/>
  <c r="F35" i="11"/>
  <c r="F36" i="11"/>
  <c r="F37" i="11"/>
  <c r="F2" i="11"/>
  <c r="F40" i="11"/>
  <c r="F41" i="11"/>
  <c r="F43" i="11"/>
  <c r="F44" i="11"/>
  <c r="F53" i="11"/>
  <c r="F38" i="11"/>
  <c r="F45" i="11"/>
  <c r="F31" i="11"/>
  <c r="F46" i="11"/>
  <c r="F47" i="11"/>
  <c r="F48" i="11"/>
  <c r="F49" i="11"/>
  <c r="F50" i="11"/>
  <c r="F51" i="11"/>
  <c r="F54" i="11"/>
  <c r="F55" i="11"/>
  <c r="F56" i="11"/>
  <c r="F57" i="11"/>
  <c r="F58" i="11"/>
  <c r="F59" i="11"/>
  <c r="F60" i="11"/>
  <c r="F61" i="11"/>
  <c r="F62" i="11"/>
  <c r="L16" i="7" s="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3" i="11"/>
  <c r="H52" i="1"/>
  <c r="I89" i="7" l="1"/>
  <c r="J89" i="7" s="1"/>
  <c r="I90" i="7"/>
  <c r="J90" i="7" s="1"/>
  <c r="I91" i="7"/>
  <c r="J91" i="7" s="1"/>
  <c r="I92" i="7"/>
  <c r="J92" i="7" s="1"/>
  <c r="I93" i="7"/>
  <c r="J93" i="7" s="1"/>
  <c r="I94" i="7"/>
  <c r="J94" i="7" s="1"/>
  <c r="I95" i="7"/>
  <c r="J95" i="7" s="1"/>
  <c r="I96" i="7"/>
  <c r="J96" i="7" s="1"/>
  <c r="I97" i="7"/>
  <c r="J97" i="7" s="1"/>
  <c r="I98" i="7"/>
  <c r="J98" i="7" s="1"/>
  <c r="I99" i="7"/>
  <c r="J99" i="7" s="1"/>
  <c r="I100" i="7"/>
  <c r="J100" i="7" s="1"/>
  <c r="I101" i="7"/>
  <c r="J101" i="7" s="1"/>
  <c r="I102" i="7"/>
  <c r="J102" i="7" s="1"/>
  <c r="I103" i="7"/>
  <c r="J103" i="7" s="1"/>
  <c r="I104" i="7"/>
  <c r="J104" i="7" s="1"/>
  <c r="I105" i="7"/>
  <c r="J105" i="7" s="1"/>
  <c r="I33" i="7" l="1"/>
  <c r="J33" i="7" s="1"/>
  <c r="F90" i="11" l="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K33" i="7" l="1"/>
  <c r="K123" i="7"/>
  <c r="K106" i="7"/>
  <c r="K112" i="7"/>
  <c r="K118" i="7"/>
  <c r="L106" i="7"/>
  <c r="L112" i="7"/>
  <c r="L118" i="7"/>
  <c r="L109" i="7"/>
  <c r="L121" i="7"/>
  <c r="K116" i="7"/>
  <c r="L110" i="7"/>
  <c r="L116" i="7"/>
  <c r="K117" i="7"/>
  <c r="L117" i="7"/>
  <c r="K107" i="7"/>
  <c r="K113" i="7"/>
  <c r="K119" i="7"/>
  <c r="L107" i="7"/>
  <c r="L113" i="7"/>
  <c r="L119" i="7"/>
  <c r="K108" i="7"/>
  <c r="K114" i="7"/>
  <c r="K120" i="7"/>
  <c r="L108" i="7"/>
  <c r="L114" i="7"/>
  <c r="L120" i="7"/>
  <c r="K109" i="7"/>
  <c r="K115" i="7"/>
  <c r="K121" i="7"/>
  <c r="L115" i="7"/>
  <c r="K110" i="7"/>
  <c r="K122" i="7"/>
  <c r="L122" i="7"/>
  <c r="K111" i="7"/>
  <c r="L111" i="7"/>
  <c r="L123" i="7"/>
  <c r="AA123" i="7" s="1"/>
  <c r="K94" i="7"/>
  <c r="K100" i="7"/>
  <c r="L91" i="7"/>
  <c r="L103" i="7"/>
  <c r="L92" i="7"/>
  <c r="K90" i="7"/>
  <c r="L99" i="7"/>
  <c r="K101" i="7"/>
  <c r="L104" i="7"/>
  <c r="K96" i="7"/>
  <c r="L93" i="7"/>
  <c r="K91" i="7"/>
  <c r="K97" i="7"/>
  <c r="K103" i="7"/>
  <c r="L94" i="7"/>
  <c r="L100" i="7"/>
  <c r="K92" i="7"/>
  <c r="K98" i="7"/>
  <c r="K104" i="7"/>
  <c r="L89" i="7"/>
  <c r="L95" i="7"/>
  <c r="L101" i="7"/>
  <c r="K93" i="7"/>
  <c r="K99" i="7"/>
  <c r="K105" i="7"/>
  <c r="L90" i="7"/>
  <c r="L96" i="7"/>
  <c r="L102" i="7"/>
  <c r="L97" i="7"/>
  <c r="K89" i="7"/>
  <c r="K95" i="7"/>
  <c r="L98" i="7"/>
  <c r="K102" i="7"/>
  <c r="L105" i="7"/>
  <c r="L15" i="7"/>
  <c r="L33" i="7"/>
  <c r="AA33" i="7" s="1"/>
  <c r="K57" i="7"/>
  <c r="K45" i="7"/>
  <c r="K65" i="7"/>
  <c r="K71" i="7"/>
  <c r="K7" i="7"/>
  <c r="K27" i="7"/>
  <c r="K32" i="7"/>
  <c r="K39" i="7"/>
  <c r="K23" i="7"/>
  <c r="K63" i="7"/>
  <c r="K16" i="7"/>
  <c r="AA16" i="7" s="1"/>
  <c r="K62" i="7"/>
  <c r="K28" i="7"/>
  <c r="K9" i="7"/>
  <c r="K11" i="7"/>
  <c r="K2" i="7"/>
  <c r="K41" i="7"/>
  <c r="K56" i="7"/>
  <c r="K20" i="7"/>
  <c r="K73" i="7"/>
  <c r="K54" i="7"/>
  <c r="L8" i="7"/>
  <c r="K5" i="7"/>
  <c r="K83" i="7"/>
  <c r="K51" i="7"/>
  <c r="K82" i="7"/>
  <c r="K22" i="7"/>
  <c r="K44" i="7"/>
  <c r="K64" i="7"/>
  <c r="K34" i="7"/>
  <c r="K47" i="7"/>
  <c r="K31" i="7"/>
  <c r="K19" i="7"/>
  <c r="K50" i="7"/>
  <c r="K38" i="7"/>
  <c r="K14" i="7"/>
  <c r="K53" i="7"/>
  <c r="K61" i="7"/>
  <c r="K13" i="7"/>
  <c r="K35" i="7"/>
  <c r="K66" i="7"/>
  <c r="K46" i="7"/>
  <c r="K36" i="7"/>
  <c r="K72" i="7"/>
  <c r="K67" i="7"/>
  <c r="K21" i="7"/>
  <c r="K17" i="7"/>
  <c r="K48" i="7"/>
  <c r="K8" i="7"/>
  <c r="K15" i="7"/>
  <c r="K69" i="7"/>
  <c r="K43" i="7"/>
  <c r="K78" i="7"/>
  <c r="K37" i="7"/>
  <c r="K6" i="7"/>
  <c r="K49" i="7"/>
  <c r="K29" i="7"/>
  <c r="K10" i="7"/>
  <c r="K4" i="7"/>
  <c r="AA4" i="7" s="1"/>
  <c r="K30" i="7"/>
  <c r="K68" i="7"/>
  <c r="K55" i="7"/>
  <c r="K25" i="7"/>
  <c r="K58" i="7"/>
  <c r="K12" i="7"/>
  <c r="K42" i="7"/>
  <c r="K18" i="7"/>
  <c r="K74" i="7"/>
  <c r="K24" i="7"/>
  <c r="K60" i="7"/>
  <c r="K26" i="7"/>
  <c r="K59" i="7"/>
  <c r="AA59" i="7" s="1"/>
  <c r="K40" i="7"/>
  <c r="K70" i="7"/>
  <c r="K3" i="7"/>
  <c r="L17" i="7"/>
  <c r="L29" i="7"/>
  <c r="L3" i="7"/>
  <c r="L68" i="7"/>
  <c r="AA68" i="7" s="1"/>
  <c r="L61" i="7"/>
  <c r="AA61" i="7" s="1"/>
  <c r="L36" i="7"/>
  <c r="AA36" i="7" s="1"/>
  <c r="L80" i="7"/>
  <c r="AA80" i="7" s="1"/>
  <c r="L6" i="7"/>
  <c r="L30" i="7"/>
  <c r="AA30" i="7" s="1"/>
  <c r="L85" i="7"/>
  <c r="AA85" i="7" s="1"/>
  <c r="L57" i="7"/>
  <c r="AA57" i="7" s="1"/>
  <c r="L56" i="7"/>
  <c r="L88" i="7"/>
  <c r="AA88" i="7" s="1"/>
  <c r="L20" i="7"/>
  <c r="AA20" i="7" s="1"/>
  <c r="L45" i="7"/>
  <c r="L73" i="7"/>
  <c r="L65" i="7"/>
  <c r="L52" i="7"/>
  <c r="AA52" i="7" s="1"/>
  <c r="L71" i="7"/>
  <c r="AA71" i="7" s="1"/>
  <c r="L7" i="7"/>
  <c r="AA7" i="7" s="1"/>
  <c r="L27" i="7"/>
  <c r="AA27" i="7" s="1"/>
  <c r="L54" i="7"/>
  <c r="L32" i="7"/>
  <c r="AA32" i="7" s="1"/>
  <c r="L14" i="7"/>
  <c r="L13" i="7"/>
  <c r="L66" i="7"/>
  <c r="AA66" i="7" s="1"/>
  <c r="L72" i="7"/>
  <c r="L21" i="7"/>
  <c r="L48" i="7"/>
  <c r="L81" i="7"/>
  <c r="AA81" i="7" s="1"/>
  <c r="L78" i="7"/>
  <c r="L49" i="7"/>
  <c r="L10" i="7"/>
  <c r="L39" i="7"/>
  <c r="L23" i="7"/>
  <c r="L63" i="7"/>
  <c r="L87" i="7"/>
  <c r="AA87" i="7" s="1"/>
  <c r="L76" i="7"/>
  <c r="AA76" i="7" s="1"/>
  <c r="L79" i="7"/>
  <c r="AA79" i="7" s="1"/>
  <c r="L62" i="7"/>
  <c r="L28" i="7"/>
  <c r="AA28" i="7" s="1"/>
  <c r="L9" i="7"/>
  <c r="L11" i="7"/>
  <c r="L2" i="7"/>
  <c r="L41" i="7"/>
  <c r="L75" i="7"/>
  <c r="AA75" i="7" s="1"/>
  <c r="L43" i="7"/>
  <c r="L86" i="7"/>
  <c r="AA86" i="7" s="1"/>
  <c r="L84" i="7"/>
  <c r="AA84" i="7" s="1"/>
  <c r="L5" i="7"/>
  <c r="AA5" i="7" s="1"/>
  <c r="L83" i="7"/>
  <c r="AA83" i="7" s="1"/>
  <c r="L51" i="7"/>
  <c r="AA51" i="7" s="1"/>
  <c r="L82" i="7"/>
  <c r="AA82" i="7" s="1"/>
  <c r="L22" i="7"/>
  <c r="AA22" i="7" s="1"/>
  <c r="L44" i="7"/>
  <c r="AA44" i="7" s="1"/>
  <c r="L64" i="7"/>
  <c r="AA64" i="7" s="1"/>
  <c r="L34" i="7"/>
  <c r="AA34" i="7" s="1"/>
  <c r="L47" i="7"/>
  <c r="AA47" i="7" s="1"/>
  <c r="L31" i="7"/>
  <c r="AA31" i="7" s="1"/>
  <c r="L19" i="7"/>
  <c r="AA19" i="7" s="1"/>
  <c r="L50" i="7"/>
  <c r="AA50" i="7" s="1"/>
  <c r="L38" i="7"/>
  <c r="AA38" i="7" s="1"/>
  <c r="L53" i="7"/>
  <c r="AA53" i="7" s="1"/>
  <c r="L35" i="7"/>
  <c r="L46" i="7"/>
  <c r="L67" i="7"/>
  <c r="AA67" i="7" s="1"/>
  <c r="L69" i="7"/>
  <c r="L37" i="7"/>
  <c r="L55" i="7"/>
  <c r="L25" i="7"/>
  <c r="L58" i="7"/>
  <c r="L12" i="7"/>
  <c r="L42" i="7"/>
  <c r="L18" i="7"/>
  <c r="AA18" i="7" s="1"/>
  <c r="L74" i="7"/>
  <c r="L24" i="7"/>
  <c r="L60" i="7"/>
  <c r="L26" i="7"/>
  <c r="L40" i="7"/>
  <c r="AA40" i="7" s="1"/>
  <c r="L70" i="7"/>
  <c r="L77" i="7"/>
  <c r="AA77" i="7" s="1"/>
  <c r="I3" i="7"/>
  <c r="J3" i="7" s="1"/>
  <c r="I68" i="7"/>
  <c r="J68" i="7" s="1"/>
  <c r="I8" i="7"/>
  <c r="J8" i="7" s="1"/>
  <c r="I38" i="7"/>
  <c r="J38" i="7" s="1"/>
  <c r="I75" i="7"/>
  <c r="J75" i="7" s="1"/>
  <c r="I32" i="7"/>
  <c r="J32" i="7" s="1"/>
  <c r="I77" i="7"/>
  <c r="J77" i="7" s="1"/>
  <c r="I30" i="7"/>
  <c r="J30" i="7" s="1"/>
  <c r="I48" i="7"/>
  <c r="J48" i="7" s="1"/>
  <c r="I50" i="7"/>
  <c r="J50" i="7" s="1"/>
  <c r="I41" i="7"/>
  <c r="J41" i="7" s="1"/>
  <c r="I54" i="7"/>
  <c r="J54" i="7" s="1"/>
  <c r="I70" i="7"/>
  <c r="J70" i="7" s="1"/>
  <c r="I4" i="7"/>
  <c r="J4" i="7" s="1"/>
  <c r="I17" i="7"/>
  <c r="J17" i="7" s="1"/>
  <c r="I19" i="7"/>
  <c r="J19" i="7" s="1"/>
  <c r="I2" i="7"/>
  <c r="J2" i="7" s="1"/>
  <c r="I27" i="7"/>
  <c r="J27" i="7" s="1"/>
  <c r="I40" i="7"/>
  <c r="J40" i="7" s="1"/>
  <c r="I10" i="7"/>
  <c r="J10" i="7" s="1"/>
  <c r="I21" i="7"/>
  <c r="J21" i="7" s="1"/>
  <c r="I31" i="7"/>
  <c r="J31" i="7" s="1"/>
  <c r="I11" i="7"/>
  <c r="J11" i="7" s="1"/>
  <c r="I7" i="7"/>
  <c r="J7" i="7" s="1"/>
  <c r="I59" i="7"/>
  <c r="J59" i="7" s="1"/>
  <c r="I29" i="7"/>
  <c r="J29" i="7" s="1"/>
  <c r="I67" i="7"/>
  <c r="J67" i="7" s="1"/>
  <c r="I47" i="7"/>
  <c r="J47" i="7" s="1"/>
  <c r="I9" i="7"/>
  <c r="J9" i="7" s="1"/>
  <c r="I71" i="7"/>
  <c r="J71" i="7" s="1"/>
  <c r="I26" i="7"/>
  <c r="J26" i="7" s="1"/>
  <c r="I49" i="7"/>
  <c r="J49" i="7" s="1"/>
  <c r="I72" i="7"/>
  <c r="J72" i="7" s="1"/>
  <c r="I34" i="7"/>
  <c r="J34" i="7" s="1"/>
  <c r="I28" i="7"/>
  <c r="J28" i="7" s="1"/>
  <c r="I60" i="7"/>
  <c r="J60" i="7" s="1"/>
  <c r="I6" i="7"/>
  <c r="J6" i="7" s="1"/>
  <c r="I36" i="7"/>
  <c r="J36" i="7" s="1"/>
  <c r="I64" i="7"/>
  <c r="J64" i="7" s="1"/>
  <c r="I62" i="7"/>
  <c r="J62" i="7" s="1"/>
  <c r="I65" i="7"/>
  <c r="J65" i="7" s="1"/>
  <c r="I24" i="7"/>
  <c r="J24" i="7" s="1"/>
  <c r="I37" i="7"/>
  <c r="J37" i="7" s="1"/>
  <c r="I46" i="7"/>
  <c r="J46" i="7" s="1"/>
  <c r="I44" i="7"/>
  <c r="J44" i="7" s="1"/>
  <c r="I79" i="7"/>
  <c r="J79" i="7" s="1"/>
  <c r="I73" i="7"/>
  <c r="J73" i="7" s="1"/>
  <c r="I74" i="7"/>
  <c r="J74" i="7" s="1"/>
  <c r="I86" i="7"/>
  <c r="J86" i="7" s="1"/>
  <c r="I66" i="7"/>
  <c r="J66" i="7" s="1"/>
  <c r="I22" i="7"/>
  <c r="J22" i="7" s="1"/>
  <c r="I76" i="7"/>
  <c r="J76" i="7" s="1"/>
  <c r="I45" i="7"/>
  <c r="J45" i="7" s="1"/>
  <c r="I18" i="7"/>
  <c r="J18" i="7" s="1"/>
  <c r="I78" i="7"/>
  <c r="J78" i="7" s="1"/>
  <c r="I35" i="7"/>
  <c r="J35" i="7" s="1"/>
  <c r="I82" i="7"/>
  <c r="J82" i="7" s="1"/>
  <c r="I16" i="7"/>
  <c r="J16" i="7" s="1"/>
  <c r="I20" i="7"/>
  <c r="J20" i="7" s="1"/>
  <c r="I42" i="7"/>
  <c r="J42" i="7" s="1"/>
  <c r="I80" i="7"/>
  <c r="J80" i="7" s="1"/>
  <c r="I13" i="7"/>
  <c r="J13" i="7" s="1"/>
  <c r="I51" i="7"/>
  <c r="J51" i="7" s="1"/>
  <c r="I87" i="7"/>
  <c r="J87" i="7" s="1"/>
  <c r="I88" i="7"/>
  <c r="J88" i="7" s="1"/>
  <c r="I12" i="7"/>
  <c r="J12" i="7" s="1"/>
  <c r="I43" i="7"/>
  <c r="J43" i="7" s="1"/>
  <c r="I61" i="7"/>
  <c r="J61" i="7" s="1"/>
  <c r="I83" i="7"/>
  <c r="J83" i="7" s="1"/>
  <c r="I63" i="7"/>
  <c r="J63" i="7" s="1"/>
  <c r="I56" i="7"/>
  <c r="J56" i="7" s="1"/>
  <c r="I58" i="7"/>
  <c r="J58" i="7" s="1"/>
  <c r="I69" i="7"/>
  <c r="J69" i="7" s="1"/>
  <c r="I53" i="7"/>
  <c r="J53" i="7" s="1"/>
  <c r="I5" i="7"/>
  <c r="J5" i="7" s="1"/>
  <c r="I23" i="7"/>
  <c r="J23" i="7" s="1"/>
  <c r="I57" i="7"/>
  <c r="J57" i="7" s="1"/>
  <c r="I25" i="7"/>
  <c r="J25" i="7" s="1"/>
  <c r="I81" i="7"/>
  <c r="J81" i="7" s="1"/>
  <c r="I14" i="7"/>
  <c r="J14" i="7" s="1"/>
  <c r="I84" i="7"/>
  <c r="J84" i="7" s="1"/>
  <c r="I39" i="7"/>
  <c r="J39" i="7" s="1"/>
  <c r="I85" i="7"/>
  <c r="J85" i="7" s="1"/>
  <c r="I55" i="7"/>
  <c r="J55" i="7" s="1"/>
  <c r="I15" i="7"/>
  <c r="J15" i="7" s="1"/>
  <c r="M3" i="7"/>
  <c r="AA6" i="7" l="1"/>
  <c r="AA97" i="7"/>
  <c r="AA105" i="7"/>
  <c r="AA37" i="7"/>
  <c r="AA9" i="7"/>
  <c r="AA14" i="7"/>
  <c r="AA56" i="7"/>
  <c r="AA46" i="7"/>
  <c r="AA48" i="7"/>
  <c r="AA62" i="7"/>
  <c r="AA23" i="7"/>
  <c r="AA70" i="7"/>
  <c r="AA49" i="7"/>
  <c r="AA29" i="7"/>
  <c r="AA65" i="7"/>
  <c r="AA69" i="7"/>
  <c r="AA11" i="7"/>
  <c r="AA13" i="7"/>
  <c r="AA100" i="7"/>
  <c r="AA39" i="7"/>
  <c r="AA54" i="7"/>
  <c r="AA73" i="7"/>
  <c r="AA72" i="7"/>
  <c r="AA45" i="7"/>
  <c r="AA3" i="7"/>
  <c r="AA122" i="7"/>
  <c r="AA110" i="7"/>
  <c r="AA106" i="7"/>
  <c r="AA2" i="7"/>
  <c r="AA15" i="7"/>
  <c r="AA111" i="7"/>
  <c r="AA63" i="7"/>
  <c r="AA96" i="7"/>
  <c r="AA95" i="7"/>
  <c r="AA94" i="7"/>
  <c r="AA104" i="7"/>
  <c r="AA60" i="7"/>
  <c r="AA35" i="7"/>
  <c r="AA21" i="7"/>
  <c r="AA58" i="7"/>
  <c r="AA43" i="7"/>
  <c r="AA10" i="7"/>
  <c r="AA115" i="7"/>
  <c r="AA116" i="7"/>
  <c r="AA91" i="7"/>
  <c r="AA117" i="7"/>
  <c r="AA93" i="7"/>
  <c r="AA92" i="7"/>
  <c r="AA42" i="7"/>
  <c r="AA78" i="7"/>
  <c r="AA17" i="7"/>
  <c r="AA8" i="7"/>
  <c r="AA102" i="7"/>
  <c r="AA101" i="7"/>
  <c r="AA103" i="7"/>
  <c r="AA121" i="7"/>
  <c r="AA98" i="7"/>
  <c r="AA90" i="7"/>
  <c r="AA89" i="7"/>
  <c r="AA120" i="7"/>
  <c r="AA119" i="7"/>
  <c r="AA109" i="7"/>
  <c r="AA12" i="7"/>
  <c r="AA24" i="7"/>
  <c r="AA25" i="7"/>
  <c r="AA99" i="7"/>
  <c r="AA114" i="7"/>
  <c r="AA113" i="7"/>
  <c r="AA118" i="7"/>
  <c r="AA26" i="7"/>
  <c r="AA74" i="7"/>
  <c r="AA55" i="7"/>
  <c r="AA41" i="7"/>
  <c r="AA108" i="7"/>
  <c r="AA107" i="7"/>
  <c r="AA112" i="7"/>
  <c r="D2" i="6"/>
  <c r="D3" i="6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51" i="1"/>
  <c r="H19" i="1"/>
  <c r="H20" i="1"/>
  <c r="H21" i="1"/>
  <c r="H22" i="1"/>
  <c r="H23" i="1"/>
  <c r="H24" i="1"/>
  <c r="H25" i="1"/>
  <c r="H26" i="1"/>
  <c r="H27" i="1"/>
  <c r="H28" i="1"/>
  <c r="H29" i="1"/>
  <c r="H30" i="1"/>
  <c r="H32" i="1"/>
  <c r="H33" i="1"/>
  <c r="H34" i="1"/>
  <c r="H35" i="1"/>
  <c r="H36" i="1"/>
  <c r="H37" i="1"/>
  <c r="H39" i="1"/>
  <c r="H2" i="1"/>
  <c r="H40" i="1"/>
  <c r="H41" i="1"/>
  <c r="H42" i="1"/>
  <c r="H43" i="1"/>
  <c r="H38" i="1"/>
  <c r="H44" i="1"/>
  <c r="H31" i="1"/>
  <c r="H45" i="1"/>
  <c r="H46" i="1"/>
  <c r="H47" i="1"/>
  <c r="H48" i="1"/>
  <c r="H49" i="1"/>
  <c r="H50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3" i="1"/>
  <c r="F52" i="1"/>
  <c r="F82" i="1"/>
  <c r="F53" i="1"/>
  <c r="F55" i="1"/>
  <c r="F56" i="1" l="1"/>
  <c r="F7" i="1" l="1"/>
  <c r="F39" i="1"/>
  <c r="F87" i="1"/>
  <c r="F6" i="1"/>
  <c r="F4" i="1"/>
  <c r="F51" i="1"/>
  <c r="F2" i="1"/>
  <c r="F22" i="1"/>
  <c r="F18" i="1"/>
  <c r="F23" i="1"/>
  <c r="F17" i="1"/>
  <c r="F54" i="1"/>
  <c r="F13" i="1"/>
  <c r="F14" i="1"/>
  <c r="F25" i="1"/>
  <c r="F20" i="1"/>
  <c r="F32" i="1"/>
  <c r="F28" i="1"/>
  <c r="F19" i="1"/>
  <c r="F35" i="1"/>
  <c r="F86" i="1"/>
  <c r="F24" i="1"/>
  <c r="F11" i="1"/>
  <c r="F85" i="1"/>
  <c r="F36" i="1"/>
  <c r="F26" i="1"/>
  <c r="F84" i="1"/>
  <c r="F83" i="1"/>
  <c r="F37" i="1"/>
  <c r="F10" i="1"/>
  <c r="F81" i="1"/>
  <c r="F16" i="1"/>
  <c r="F80" i="1"/>
  <c r="F29" i="1"/>
  <c r="F79" i="1"/>
  <c r="F5" i="1"/>
  <c r="F78" i="1"/>
  <c r="F3" i="1"/>
  <c r="F77" i="1"/>
  <c r="F41" i="1"/>
  <c r="F76" i="1"/>
  <c r="F75" i="1"/>
  <c r="F74" i="1"/>
  <c r="F15" i="1"/>
  <c r="F30" i="1"/>
  <c r="F21" i="1"/>
  <c r="F73" i="1"/>
  <c r="F9" i="1"/>
  <c r="F72" i="1"/>
  <c r="F12" i="1"/>
  <c r="F71" i="1"/>
  <c r="F27" i="1"/>
  <c r="F70" i="1"/>
  <c r="F40" i="1"/>
  <c r="F64" i="1"/>
  <c r="F65" i="1"/>
  <c r="F66" i="1"/>
  <c r="F67" i="1"/>
  <c r="F68" i="1"/>
  <c r="F69" i="1"/>
  <c r="F34" i="1"/>
  <c r="F61" i="1"/>
  <c r="F62" i="1"/>
  <c r="F63" i="1"/>
  <c r="F44" i="1"/>
  <c r="F57" i="1"/>
  <c r="F58" i="1"/>
  <c r="F59" i="1"/>
  <c r="F60" i="1"/>
  <c r="F42" i="1"/>
</calcChain>
</file>

<file path=xl/sharedStrings.xml><?xml version="1.0" encoding="utf-8"?>
<sst xmlns="http://schemas.openxmlformats.org/spreadsheetml/2006/main" count="3016" uniqueCount="679">
  <si>
    <t>所屬公司</t>
  </si>
  <si>
    <t>據點位置</t>
  </si>
  <si>
    <t>姓名</t>
  </si>
  <si>
    <t>性別</t>
  </si>
  <si>
    <t>請問您的年齡區間?</t>
  </si>
  <si>
    <t>信箱(@inftfinance.com.tw)</t>
  </si>
  <si>
    <t>分機</t>
  </si>
  <si>
    <t>永續溝通部</t>
  </si>
  <si>
    <t>台北總部_台北市中山區松江路68號</t>
  </si>
  <si>
    <t>行政職</t>
  </si>
  <si>
    <t>劉廷儀</t>
  </si>
  <si>
    <t>生理女</t>
  </si>
  <si>
    <t>18歲-39歲</t>
  </si>
  <si>
    <t>IzuLiu@inftfinance.com.tw</t>
  </si>
  <si>
    <t>9212</t>
  </si>
  <si>
    <t>作業服務部</t>
  </si>
  <si>
    <t>黃科棋</t>
  </si>
  <si>
    <t>生理男</t>
  </si>
  <si>
    <t>MartinHuang@inftfinance.com.tw</t>
  </si>
  <si>
    <t>7217</t>
  </si>
  <si>
    <t>業務職</t>
  </si>
  <si>
    <t>陳曉萱</t>
  </si>
  <si>
    <t>40歲-59歲</t>
  </si>
  <si>
    <t>sunnychen@inftfinance.com.tw</t>
  </si>
  <si>
    <t>6902</t>
  </si>
  <si>
    <t>企審三部</t>
  </si>
  <si>
    <t>高雄服務處18-3_高雄市三多四路110號曼哈頓財經大樓18樓之3</t>
  </si>
  <si>
    <t>吳亭毅</t>
  </si>
  <si>
    <t>TimWu@inftfinance.com.tw</t>
  </si>
  <si>
    <t>118</t>
  </si>
  <si>
    <t>財務部</t>
  </si>
  <si>
    <t>陳筱潔</t>
  </si>
  <si>
    <t>JessieChen@inftfinance.com.tw</t>
  </si>
  <si>
    <t>7624</t>
  </si>
  <si>
    <t>宋曉玫</t>
  </si>
  <si>
    <t>meisung@inftfinance.com.tw</t>
  </si>
  <si>
    <t>7617</t>
  </si>
  <si>
    <t>綜合企劃部</t>
  </si>
  <si>
    <t>江欣璇</t>
  </si>
  <si>
    <t>shinshuanchiang@inftfinance.com.tw</t>
  </si>
  <si>
    <t>9210</t>
  </si>
  <si>
    <t>吳淑美</t>
  </si>
  <si>
    <t>60歲以上</t>
  </si>
  <si>
    <t>daphnewu@inftfinance.com.tw</t>
  </si>
  <si>
    <t>9205</t>
  </si>
  <si>
    <t>資產管理部</t>
  </si>
  <si>
    <t>王守仁</t>
  </si>
  <si>
    <t>lightwang@inftfinance.com.tw</t>
  </si>
  <si>
    <t>7712</t>
  </si>
  <si>
    <t>楊美芳</t>
  </si>
  <si>
    <t>meifangyang@inftfinance.com.tw</t>
  </si>
  <si>
    <t>7618</t>
  </si>
  <si>
    <t>系統開發部</t>
  </si>
  <si>
    <t>洪偉焱</t>
  </si>
  <si>
    <t>harehung@inftfinance.com.tw</t>
  </si>
  <si>
    <t>5730</t>
  </si>
  <si>
    <t>會計部</t>
  </si>
  <si>
    <t>陳怡彣</t>
  </si>
  <si>
    <t>JoyChen@inftfinance.com.tw</t>
  </si>
  <si>
    <t>7674</t>
  </si>
  <si>
    <t>專案技術部</t>
  </si>
  <si>
    <t>WilburLin@inftfinance.com.tw</t>
  </si>
  <si>
    <t>5713</t>
  </si>
  <si>
    <t>吳茝婷</t>
  </si>
  <si>
    <t>tinawu@inftfinance.com.tw</t>
  </si>
  <si>
    <t>5734</t>
  </si>
  <si>
    <t>黃妤涵</t>
  </si>
  <si>
    <t>lisahuang@inftfinance.com.tw</t>
  </si>
  <si>
    <t>5766</t>
  </si>
  <si>
    <t>呂曉雯</t>
  </si>
  <si>
    <t>doralu@inftfinance.com.tw</t>
  </si>
  <si>
    <t>7107</t>
  </si>
  <si>
    <t>鄭季婷</t>
  </si>
  <si>
    <t>NicoleCheng@inftfinance.com.tw</t>
  </si>
  <si>
    <t>7636</t>
  </si>
  <si>
    <t>何冠宜</t>
  </si>
  <si>
    <t>winnieho@jih-sun.com.tw</t>
  </si>
  <si>
    <t>7865</t>
  </si>
  <si>
    <t>車輛審查部</t>
  </si>
  <si>
    <t>李昱寬</t>
  </si>
  <si>
    <t>JoeLee@inftfinance.com.tw</t>
  </si>
  <si>
    <t>1053</t>
  </si>
  <si>
    <t>莊依靜</t>
  </si>
  <si>
    <t>7626</t>
  </si>
  <si>
    <t>董事會秘書室</t>
  </si>
  <si>
    <t>許育萍</t>
  </si>
  <si>
    <t>jasminehsu@inftfinance.com.tw</t>
  </si>
  <si>
    <t>9902</t>
  </si>
  <si>
    <t>張昀珊</t>
  </si>
  <si>
    <t>sandychang@inftfinance.com.tw</t>
  </si>
  <si>
    <t>9905</t>
  </si>
  <si>
    <t>侯淑玲</t>
  </si>
  <si>
    <t>tiffanyhou@inftfinance.com.tw</t>
  </si>
  <si>
    <t>7627</t>
  </si>
  <si>
    <t>王素真</t>
  </si>
  <si>
    <t>katywang@inftfinance.com.tw</t>
  </si>
  <si>
    <t>9306</t>
  </si>
  <si>
    <t>北區專案二部</t>
  </si>
  <si>
    <t>蘇筠茹</t>
  </si>
  <si>
    <t>yunjusu@inftfinance.com.tw</t>
  </si>
  <si>
    <t>2354</t>
  </si>
  <si>
    <t>高雄供行部</t>
  </si>
  <si>
    <t>高雄服務處18-4_高雄市三多四路110號曼哈頓財經大樓18樓之4</t>
  </si>
  <si>
    <t>王仁宗</t>
  </si>
  <si>
    <t>LaoWang@inftfinance.com.tw</t>
  </si>
  <si>
    <t>113</t>
  </si>
  <si>
    <t>楊芯茹</t>
  </si>
  <si>
    <t>AmyYang@inftfinance.com.tw</t>
  </si>
  <si>
    <t>7612</t>
  </si>
  <si>
    <t>供行審查部</t>
  </si>
  <si>
    <t>NinaDu@inftfinance.com.tw</t>
  </si>
  <si>
    <t>1049</t>
  </si>
  <si>
    <t>紀羽倩</t>
  </si>
  <si>
    <t>AngelChi@inftfinance.com.tw</t>
  </si>
  <si>
    <t>9206</t>
  </si>
  <si>
    <t>陳玉英</t>
  </si>
  <si>
    <t>yuying1228@gmail.com</t>
  </si>
  <si>
    <t>X</t>
  </si>
  <si>
    <t>人力資源部</t>
  </si>
  <si>
    <t>YihSuanLin@inftfinance.com.tw</t>
  </si>
  <si>
    <t>7507</t>
  </si>
  <si>
    <t>台北分期部</t>
  </si>
  <si>
    <t>陳品秀</t>
  </si>
  <si>
    <t>BrendaChen@inftfinance.com.tw</t>
  </si>
  <si>
    <t>5303</t>
  </si>
  <si>
    <t>審查作服部</t>
  </si>
  <si>
    <t>曾楨雯</t>
  </si>
  <si>
    <t>jessicatseng@inftfinance.com.tw</t>
  </si>
  <si>
    <t>6666</t>
  </si>
  <si>
    <t>新北分期部</t>
  </si>
  <si>
    <t>新北服務處_新北市中和區中正路872號7樓之2</t>
  </si>
  <si>
    <t>許宸睿</t>
  </si>
  <si>
    <t>chenjuihsu@inftfinance.com.tw</t>
  </si>
  <si>
    <t>3207</t>
  </si>
  <si>
    <t>法務部</t>
  </si>
  <si>
    <t>陳立群</t>
  </si>
  <si>
    <t>1072</t>
  </si>
  <si>
    <t>傅貫倫</t>
  </si>
  <si>
    <t>StevenFu@inftfinance.com.tw</t>
  </si>
  <si>
    <t>7713</t>
  </si>
  <si>
    <t>蘇伯瑋</t>
  </si>
  <si>
    <t>nicksu@inftfinance.com.tw</t>
  </si>
  <si>
    <t>5716</t>
  </si>
  <si>
    <t>吳虹儒</t>
  </si>
  <si>
    <t>HungruWu@inftfinance.com.tw</t>
  </si>
  <si>
    <t>5304</t>
  </si>
  <si>
    <t>中彰投服務處_台中市南屯區向上路一段669號8樓</t>
  </si>
  <si>
    <t>劉惠慈</t>
  </si>
  <si>
    <t>annliu@inftfinance.com.tw</t>
  </si>
  <si>
    <t>520</t>
  </si>
  <si>
    <t>客服部</t>
  </si>
  <si>
    <t>林旻嬿</t>
  </si>
  <si>
    <t>MindyLin@inftfinance.com.tw</t>
  </si>
  <si>
    <t>6215</t>
  </si>
  <si>
    <t>朱芙萱</t>
  </si>
  <si>
    <t>ShirleyJu@inftfinance.com.tw</t>
  </si>
  <si>
    <t>9204</t>
  </si>
  <si>
    <t>鄭欣佩</t>
  </si>
  <si>
    <t>PeiZheng@inftfinance.com.tw</t>
  </si>
  <si>
    <t>5228</t>
  </si>
  <si>
    <t>陳姿瑾</t>
  </si>
  <si>
    <t>UnaChen@inftfinance.com.tw</t>
  </si>
  <si>
    <t>7631</t>
  </si>
  <si>
    <t>投資部</t>
  </si>
  <si>
    <t>高雄服務處18-1_高雄市三多四路110號曼哈頓財經大樓18樓之1</t>
  </si>
  <si>
    <t>DavidHsieh@inftfinance.com.tw</t>
  </si>
  <si>
    <t>703</t>
  </si>
  <si>
    <t>張穆馨</t>
  </si>
  <si>
    <t>TiaChang@inftfinance.com.tw</t>
  </si>
  <si>
    <t>521</t>
  </si>
  <si>
    <t>吳家蓁</t>
  </si>
  <si>
    <t>JudyWu@inftfinance.com.tw</t>
  </si>
  <si>
    <t>5720</t>
  </si>
  <si>
    <t>張佳紋</t>
  </si>
  <si>
    <t>LiliasChang@inftfinance.com.tw</t>
  </si>
  <si>
    <t>5751</t>
  </si>
  <si>
    <t>新北長租部</t>
  </si>
  <si>
    <t>許麗娟</t>
  </si>
  <si>
    <t>JaneHsu@inftfinance.com.tw</t>
  </si>
  <si>
    <t>5006</t>
  </si>
  <si>
    <t>林婉純</t>
  </si>
  <si>
    <t>joanlin@inftfinance.com.tw</t>
  </si>
  <si>
    <t>7630</t>
  </si>
  <si>
    <t>台北長租一部</t>
  </si>
  <si>
    <t>yilingtsai@inftfinance.com.tw</t>
  </si>
  <si>
    <t>6897</t>
  </si>
  <si>
    <t>風險管理部</t>
  </si>
  <si>
    <t>何旻紜</t>
  </si>
  <si>
    <t>Mirahe@inftfinance.com.tw</t>
  </si>
  <si>
    <t>9502</t>
  </si>
  <si>
    <t>chingweiliao@inftfinance.com.tw</t>
  </si>
  <si>
    <t>6834</t>
  </si>
  <si>
    <t>賴昱伍</t>
  </si>
  <si>
    <t>WoodyLai@inftfinance.com.tw</t>
  </si>
  <si>
    <t>2392</t>
  </si>
  <si>
    <t>5237</t>
  </si>
  <si>
    <t>許乾祐</t>
  </si>
  <si>
    <t>kennyhsu@inftfinance.com.tw</t>
  </si>
  <si>
    <t>9503</t>
  </si>
  <si>
    <t>Jameschen@inftfinance.com.tw</t>
  </si>
  <si>
    <t>9500</t>
  </si>
  <si>
    <t>台中企金一部</t>
  </si>
  <si>
    <t>劉怡君</t>
  </si>
  <si>
    <t>JanistaLiu@inftfinance.com.tw</t>
  </si>
  <si>
    <t>638</t>
  </si>
  <si>
    <t>桃園企金部</t>
  </si>
  <si>
    <t>桃園服務處(企金)_桃園市桃園區大興西路二段61號17樓</t>
  </si>
  <si>
    <t>JessieDing@inftfinance.com.tw</t>
  </si>
  <si>
    <t>506</t>
  </si>
  <si>
    <t>企審一部</t>
  </si>
  <si>
    <t>NoraHsu@inftfinance.com.tw</t>
  </si>
  <si>
    <t>1032</t>
  </si>
  <si>
    <t>南高屏分期部</t>
  </si>
  <si>
    <t>chientingyen@inftfinance.com.tw</t>
  </si>
  <si>
    <t>202</t>
  </si>
  <si>
    <t>新竹企金部</t>
  </si>
  <si>
    <t>竹苗服務處_新竹縣竹北市復興一街251號8樓之1</t>
  </si>
  <si>
    <t>railywang@inftfinance.com.tw</t>
  </si>
  <si>
    <t>111</t>
  </si>
  <si>
    <t>HsinhuiChen@inftfinance.com.tw</t>
  </si>
  <si>
    <t>207</t>
  </si>
  <si>
    <t>BelleLin@inftfinance.com.tw</t>
  </si>
  <si>
    <t>1031</t>
  </si>
  <si>
    <t>林美琴</t>
  </si>
  <si>
    <t>charisLin@inftfinance.com.tw</t>
  </si>
  <si>
    <t>7622</t>
  </si>
  <si>
    <t>組織發展部</t>
  </si>
  <si>
    <t>LucianHuang@inftfinance.com.tw</t>
  </si>
  <si>
    <t>7504</t>
  </si>
  <si>
    <t>SimonTan@inftfinance.com.tw</t>
  </si>
  <si>
    <t>8504</t>
  </si>
  <si>
    <t>AbbyChiu@inftfinance.com.tw</t>
  </si>
  <si>
    <t>6208</t>
  </si>
  <si>
    <t>徐偉耀</t>
  </si>
  <si>
    <t>waynehsu@inftfinance.com.tw</t>
  </si>
  <si>
    <t>6203</t>
  </si>
  <si>
    <t>sandywang@inftfinance.com.tw</t>
  </si>
  <si>
    <t>7710</t>
  </si>
  <si>
    <t>andyhsu@inftfinance.com.tw</t>
  </si>
  <si>
    <t>5759</t>
  </si>
  <si>
    <t>dorisho@inftfinance.com.tw</t>
  </si>
  <si>
    <t>6210</t>
  </si>
  <si>
    <t>cjkuo@inftfinance.com.tw</t>
  </si>
  <si>
    <t>1073</t>
  </si>
  <si>
    <t>inft23013</t>
  </si>
  <si>
    <t>inft23015</t>
  </si>
  <si>
    <t>inft23017</t>
  </si>
  <si>
    <t>inft23019</t>
  </si>
  <si>
    <t>inft23020</t>
  </si>
  <si>
    <t>inft23021</t>
  </si>
  <si>
    <t>inft23023</t>
  </si>
  <si>
    <t>inft23028</t>
  </si>
  <si>
    <t>inft23029</t>
  </si>
  <si>
    <t>inft23031</t>
  </si>
  <si>
    <t>inft23033</t>
  </si>
  <si>
    <t>inft23039</t>
  </si>
  <si>
    <t>inft23040</t>
  </si>
  <si>
    <t>inft23044</t>
  </si>
  <si>
    <t>inft23046</t>
  </si>
  <si>
    <t>inft23047</t>
  </si>
  <si>
    <t>inft23051</t>
  </si>
  <si>
    <t>inft23053</t>
  </si>
  <si>
    <t>inft23056</t>
  </si>
  <si>
    <t>inft23058</t>
  </si>
  <si>
    <t>inft23062</t>
  </si>
  <si>
    <t>inft23068</t>
  </si>
  <si>
    <t>inft23070</t>
  </si>
  <si>
    <t>inft23072</t>
  </si>
  <si>
    <t>inft23076</t>
  </si>
  <si>
    <t>inft23078</t>
  </si>
  <si>
    <t>inft23079</t>
  </si>
  <si>
    <t>inft23080</t>
  </si>
  <si>
    <t>inft23081</t>
  </si>
  <si>
    <t>inft23087</t>
  </si>
  <si>
    <t>inft23092</t>
  </si>
  <si>
    <t>inft23094</t>
  </si>
  <si>
    <t>林佳鴻</t>
  </si>
  <si>
    <t>廖天愷</t>
  </si>
  <si>
    <t>inft23096</t>
  </si>
  <si>
    <t>inft23099</t>
  </si>
  <si>
    <t>inft23101</t>
  </si>
  <si>
    <t>inft23103</t>
  </si>
  <si>
    <t>inft23106</t>
  </si>
  <si>
    <t>inft23108</t>
  </si>
  <si>
    <t>inft23112</t>
  </si>
  <si>
    <t>inft23117</t>
  </si>
  <si>
    <t>inft23129</t>
  </si>
  <si>
    <t>inft23133</t>
  </si>
  <si>
    <t>inft23136</t>
  </si>
  <si>
    <t>洪儷娟</t>
  </si>
  <si>
    <t>紀宛妏</t>
  </si>
  <si>
    <t>黃紀螢</t>
  </si>
  <si>
    <t>帳號</t>
    <phoneticPr fontId="1" type="noConversion"/>
  </si>
  <si>
    <t>劉廷儀</t>
    <phoneticPr fontId="1" type="noConversion"/>
  </si>
  <si>
    <t>所屬部門</t>
    <phoneticPr fontId="1" type="noConversion"/>
  </si>
  <si>
    <t>台北長租二部</t>
    <phoneticPr fontId="1" type="noConversion"/>
  </si>
  <si>
    <t>企劃部</t>
    <phoneticPr fontId="1" type="noConversion"/>
  </si>
  <si>
    <t>財務部</t>
    <phoneticPr fontId="1" type="noConversion"/>
  </si>
  <si>
    <t>系統開發部</t>
    <phoneticPr fontId="1" type="noConversion"/>
  </si>
  <si>
    <t>職種</t>
    <phoneticPr fontId="1" type="noConversion"/>
  </si>
  <si>
    <t>新帳號</t>
  </si>
  <si>
    <t>新帳號</t>
    <phoneticPr fontId="1" type="noConversion"/>
  </si>
  <si>
    <t>inft23300</t>
    <phoneticPr fontId="1" type="noConversion"/>
  </si>
  <si>
    <t>inft23298</t>
    <phoneticPr fontId="1" type="noConversion"/>
  </si>
  <si>
    <t>inft23297</t>
    <phoneticPr fontId="1" type="noConversion"/>
  </si>
  <si>
    <t>inft23296</t>
    <phoneticPr fontId="1" type="noConversion"/>
  </si>
  <si>
    <t>inft23295</t>
    <phoneticPr fontId="1" type="noConversion"/>
  </si>
  <si>
    <t>inft23294</t>
    <phoneticPr fontId="1" type="noConversion"/>
  </si>
  <si>
    <t>inft23293</t>
    <phoneticPr fontId="1" type="noConversion"/>
  </si>
  <si>
    <t>inft23292</t>
    <phoneticPr fontId="1" type="noConversion"/>
  </si>
  <si>
    <t>inft23291</t>
    <phoneticPr fontId="1" type="noConversion"/>
  </si>
  <si>
    <t>inft23290</t>
    <phoneticPr fontId="1" type="noConversion"/>
  </si>
  <si>
    <t>inft23289</t>
    <phoneticPr fontId="1" type="noConversion"/>
  </si>
  <si>
    <t>inft23288</t>
    <phoneticPr fontId="1" type="noConversion"/>
  </si>
  <si>
    <t>inft23287</t>
    <phoneticPr fontId="1" type="noConversion"/>
  </si>
  <si>
    <t>inft23286</t>
    <phoneticPr fontId="1" type="noConversion"/>
  </si>
  <si>
    <t>inft23285</t>
    <phoneticPr fontId="1" type="noConversion"/>
  </si>
  <si>
    <t>inft23284</t>
    <phoneticPr fontId="1" type="noConversion"/>
  </si>
  <si>
    <t>inft23283</t>
    <phoneticPr fontId="1" type="noConversion"/>
  </si>
  <si>
    <t>inft23282</t>
    <phoneticPr fontId="1" type="noConversion"/>
  </si>
  <si>
    <t>密碼</t>
    <phoneticPr fontId="1" type="noConversion"/>
  </si>
  <si>
    <t>黃科棋</t>
    <phoneticPr fontId="1" type="noConversion"/>
  </si>
  <si>
    <t>kk524802</t>
    <phoneticPr fontId="1" type="noConversion"/>
  </si>
  <si>
    <t>pigtiger99</t>
    <phoneticPr fontId="1" type="noConversion"/>
  </si>
  <si>
    <t>Ice0418</t>
    <phoneticPr fontId="1" type="noConversion"/>
  </si>
  <si>
    <t>inft23039</t>
    <phoneticPr fontId="1" type="noConversion"/>
  </si>
  <si>
    <t>inft23056</t>
    <phoneticPr fontId="1" type="noConversion"/>
  </si>
  <si>
    <t>winnie976</t>
    <phoneticPr fontId="1" type="noConversion"/>
  </si>
  <si>
    <t>inft23079</t>
    <phoneticPr fontId="1" type="noConversion"/>
  </si>
  <si>
    <t>inft23099</t>
    <phoneticPr fontId="1" type="noConversion"/>
  </si>
  <si>
    <t>tiffany1202</t>
    <phoneticPr fontId="1" type="noConversion"/>
  </si>
  <si>
    <t>katy5811</t>
    <phoneticPr fontId="1" type="noConversion"/>
  </si>
  <si>
    <t>inft23103</t>
    <phoneticPr fontId="1" type="noConversion"/>
  </si>
  <si>
    <t>Zxc123</t>
    <phoneticPr fontId="1" type="noConversion"/>
  </si>
  <si>
    <t>Qwe123asd</t>
    <phoneticPr fontId="1" type="noConversion"/>
  </si>
  <si>
    <t>AA1234aa</t>
    <phoneticPr fontId="1" type="noConversion"/>
  </si>
  <si>
    <t>inft23031</t>
    <phoneticPr fontId="1" type="noConversion"/>
  </si>
  <si>
    <t>Abc1234</t>
    <phoneticPr fontId="1" type="noConversion"/>
  </si>
  <si>
    <t>Joyce0805</t>
    <phoneticPr fontId="1" type="noConversion"/>
  </si>
  <si>
    <t>inft23267</t>
  </si>
  <si>
    <t>林彥澤</t>
    <phoneticPr fontId="1" type="noConversion"/>
  </si>
  <si>
    <t>杜宛倪</t>
    <phoneticPr fontId="1" type="noConversion"/>
  </si>
  <si>
    <t>林怡璇</t>
    <phoneticPr fontId="1" type="noConversion"/>
  </si>
  <si>
    <t>謝柏洪</t>
    <phoneticPr fontId="1" type="noConversion"/>
  </si>
  <si>
    <t>蔡依伶</t>
    <phoneticPr fontId="1" type="noConversion"/>
  </si>
  <si>
    <t>廖勁威</t>
    <phoneticPr fontId="1" type="noConversion"/>
  </si>
  <si>
    <t>劉冠宏</t>
    <phoneticPr fontId="1" type="noConversion"/>
  </si>
  <si>
    <t>陳俊宏</t>
    <phoneticPr fontId="1" type="noConversion"/>
  </si>
  <si>
    <t>inft23275</t>
    <phoneticPr fontId="1" type="noConversion"/>
  </si>
  <si>
    <t>丁立潔</t>
    <phoneticPr fontId="1" type="noConversion"/>
  </si>
  <si>
    <t>inft23276</t>
    <phoneticPr fontId="1" type="noConversion"/>
  </si>
  <si>
    <t>許晶倫</t>
    <phoneticPr fontId="1" type="noConversion"/>
  </si>
  <si>
    <t>inft23277</t>
    <phoneticPr fontId="1" type="noConversion"/>
  </si>
  <si>
    <t>顏建庭</t>
    <phoneticPr fontId="1" type="noConversion"/>
  </si>
  <si>
    <t>inft23278</t>
    <phoneticPr fontId="1" type="noConversion"/>
  </si>
  <si>
    <t>王語蓁</t>
    <phoneticPr fontId="1" type="noConversion"/>
  </si>
  <si>
    <t>inft23279</t>
    <phoneticPr fontId="1" type="noConversion"/>
  </si>
  <si>
    <t>陳欣慧</t>
    <phoneticPr fontId="1" type="noConversion"/>
  </si>
  <si>
    <t>inft23280</t>
    <phoneticPr fontId="1" type="noConversion"/>
  </si>
  <si>
    <t>林聖芬</t>
    <phoneticPr fontId="1" type="noConversion"/>
  </si>
  <si>
    <t>inft23272</t>
    <phoneticPr fontId="1" type="noConversion"/>
  </si>
  <si>
    <t>黃暐棋</t>
    <phoneticPr fontId="1" type="noConversion"/>
  </si>
  <si>
    <t>inft23273</t>
    <phoneticPr fontId="1" type="noConversion"/>
  </si>
  <si>
    <t>譚尚文</t>
    <phoneticPr fontId="1" type="noConversion"/>
  </si>
  <si>
    <t>inft23274</t>
    <phoneticPr fontId="1" type="noConversion"/>
  </si>
  <si>
    <t>邱曉君</t>
    <phoneticPr fontId="1" type="noConversion"/>
  </si>
  <si>
    <t>inft23268</t>
    <phoneticPr fontId="1" type="noConversion"/>
  </si>
  <si>
    <t>王淑芳</t>
    <phoneticPr fontId="1" type="noConversion"/>
  </si>
  <si>
    <t>inft23269</t>
    <phoneticPr fontId="1" type="noConversion"/>
  </si>
  <si>
    <t>許晉榮</t>
    <phoneticPr fontId="1" type="noConversion"/>
  </si>
  <si>
    <t>inft23270</t>
    <phoneticPr fontId="1" type="noConversion"/>
  </si>
  <si>
    <t>何佳穎</t>
    <phoneticPr fontId="1" type="noConversion"/>
  </si>
  <si>
    <t>inft23271</t>
    <phoneticPr fontId="1" type="noConversion"/>
  </si>
  <si>
    <t>郭碩騏</t>
    <phoneticPr fontId="1" type="noConversion"/>
  </si>
  <si>
    <t>帳號2</t>
    <phoneticPr fontId="1" type="noConversion"/>
  </si>
  <si>
    <t>審查暨管理部</t>
  </si>
  <si>
    <t>台中長租部</t>
  </si>
  <si>
    <t>策略長</t>
  </si>
  <si>
    <t>台中企金二部</t>
  </si>
  <si>
    <t>台南服務處(企金)_台南市永康區中華路1之3號金三角辦公大樓4樓(A室)</t>
  </si>
  <si>
    <t>蘇冠文</t>
  </si>
  <si>
    <t>KuanwenSu@inftfinance.com.tw</t>
  </si>
  <si>
    <t>(06)3133668#165</t>
  </si>
  <si>
    <t>joycehung@inftfinance.com.tw</t>
  </si>
  <si>
    <t>507</t>
  </si>
  <si>
    <t>abbylin@inftfinance.com.tw</t>
  </si>
  <si>
    <t>4606</t>
  </si>
  <si>
    <t>洪巧紜</t>
  </si>
  <si>
    <t>KarinaHung@inftfinance.com.tw</t>
  </si>
  <si>
    <t>4206</t>
  </si>
  <si>
    <t>張薏柔</t>
    <phoneticPr fontId="1" type="noConversion"/>
  </si>
  <si>
    <t>CarolChang@inftfinance.com.tw</t>
  </si>
  <si>
    <t>汪光遠</t>
  </si>
  <si>
    <t>9505</t>
  </si>
  <si>
    <t>謝晏瀅</t>
  </si>
  <si>
    <t>SylviaHsieh@inftfinance.com.tw</t>
  </si>
  <si>
    <t>1047</t>
  </si>
  <si>
    <t>KaiLiao@inftfinance.com.tw</t>
  </si>
  <si>
    <t>5712</t>
  </si>
  <si>
    <t>黃世皓</t>
  </si>
  <si>
    <t>richardhuang@inftfinance.com.tw</t>
  </si>
  <si>
    <t>121</t>
  </si>
  <si>
    <t>Hsutingchang@inftfinance.com.tw</t>
  </si>
  <si>
    <t>204</t>
  </si>
  <si>
    <t>EvaHuang@inftfinance.com.tw</t>
  </si>
  <si>
    <t>688</t>
  </si>
  <si>
    <t>Grahamwang@inftfinance.com</t>
    <phoneticPr fontId="1" type="noConversion"/>
  </si>
  <si>
    <t>inft23137</t>
  </si>
  <si>
    <t>inft23139</t>
  </si>
  <si>
    <t>inft23140</t>
  </si>
  <si>
    <t>inft23142</t>
  </si>
  <si>
    <t>inft23143</t>
  </si>
  <si>
    <t>inft23146</t>
  </si>
  <si>
    <t>inft23147</t>
  </si>
  <si>
    <t>inft23148</t>
  </si>
  <si>
    <t>日盛全能源</t>
  </si>
  <si>
    <t>日盛台駿全實業</t>
  </si>
  <si>
    <t>日盛台駿租賃</t>
  </si>
  <si>
    <t>日盛全台通小客車</t>
  </si>
  <si>
    <t>台北分期部</t>
    <phoneticPr fontId="1" type="noConversion"/>
  </si>
  <si>
    <t>行政職</t>
    <phoneticPr fontId="1" type="noConversion"/>
  </si>
  <si>
    <t>黃紀螢</t>
    <phoneticPr fontId="1" type="noConversion"/>
  </si>
  <si>
    <t>JeanChuang@inftfinance.com.tw</t>
    <phoneticPr fontId="1" type="noConversion"/>
  </si>
  <si>
    <t>lichunchen@inftfinance.com.tw</t>
    <phoneticPr fontId="1" type="noConversion"/>
  </si>
  <si>
    <t>kuanliu@inftfinance.com.tw</t>
    <phoneticPr fontId="1" type="noConversion"/>
  </si>
  <si>
    <t>帳號</t>
  </si>
  <si>
    <t>暱稱</t>
  </si>
  <si>
    <t>inft23003</t>
  </si>
  <si>
    <t>靴裡</t>
  </si>
  <si>
    <t>T.....T</t>
  </si>
  <si>
    <t>真</t>
  </si>
  <si>
    <t>小賴</t>
  </si>
  <si>
    <t>TinaWu</t>
  </si>
  <si>
    <t>lisa</t>
  </si>
  <si>
    <t>gz0375</t>
  </si>
  <si>
    <t>NULL</t>
  </si>
  <si>
    <t>好餓</t>
  </si>
  <si>
    <t>嘻嘻</t>
  </si>
  <si>
    <t>Gz0233</t>
  </si>
  <si>
    <t>我要變瘦子</t>
  </si>
  <si>
    <t>儷娟</t>
  </si>
  <si>
    <t>陳小先</t>
  </si>
  <si>
    <t>izu</t>
  </si>
  <si>
    <t>張頴智</t>
  </si>
  <si>
    <t>inft23262</t>
  </si>
  <si>
    <t>inft23263</t>
  </si>
  <si>
    <t>inft23264</t>
  </si>
  <si>
    <t>何昌達</t>
  </si>
  <si>
    <t>inft23265</t>
  </si>
  <si>
    <t>彥澤</t>
  </si>
  <si>
    <t>林彥澤</t>
  </si>
  <si>
    <t>inft23266</t>
  </si>
  <si>
    <t>方怡文</t>
  </si>
  <si>
    <t>Angel</t>
  </si>
  <si>
    <t>inft23268</t>
  </si>
  <si>
    <t>王淑芳</t>
  </si>
  <si>
    <t>inft23269</t>
  </si>
  <si>
    <t>inft23270</t>
  </si>
  <si>
    <t>何佳穎</t>
  </si>
  <si>
    <t>inft23271</t>
  </si>
  <si>
    <t>inft23272</t>
  </si>
  <si>
    <t>黃暐棋</t>
  </si>
  <si>
    <t>inft23273</t>
  </si>
  <si>
    <t>譚尚文</t>
  </si>
  <si>
    <t>inft23274</t>
  </si>
  <si>
    <t>邱曉君</t>
  </si>
  <si>
    <t>inft23275</t>
  </si>
  <si>
    <t>inft23276</t>
  </si>
  <si>
    <t>許晶倫</t>
  </si>
  <si>
    <t>inft23277</t>
  </si>
  <si>
    <t>inft23278</t>
  </si>
  <si>
    <t>inft23279</t>
  </si>
  <si>
    <t>inft23280</t>
  </si>
  <si>
    <t>林聖芬</t>
  </si>
  <si>
    <t>inft23282</t>
  </si>
  <si>
    <t>陳俊宏</t>
  </si>
  <si>
    <t>inft23283</t>
  </si>
  <si>
    <t>劉冠宏</t>
  </si>
  <si>
    <t>inft23284</t>
  </si>
  <si>
    <t>inft23285</t>
  </si>
  <si>
    <t>蔡依伶</t>
  </si>
  <si>
    <t>inft23286</t>
  </si>
  <si>
    <t>inft23287</t>
  </si>
  <si>
    <t>inft23288</t>
  </si>
  <si>
    <t>謝柏洪</t>
  </si>
  <si>
    <t>inft23289</t>
  </si>
  <si>
    <t>inft23290</t>
  </si>
  <si>
    <t>inft23291</t>
  </si>
  <si>
    <t>儒</t>
  </si>
  <si>
    <t>inft23292</t>
  </si>
  <si>
    <t>inft23293</t>
  </si>
  <si>
    <t>億圓</t>
  </si>
  <si>
    <t>inft23294</t>
  </si>
  <si>
    <t>inft23295</t>
  </si>
  <si>
    <t>inft23296</t>
  </si>
  <si>
    <t>inft23297</t>
  </si>
  <si>
    <t>Fiona</t>
  </si>
  <si>
    <t>inft23298</t>
  </si>
  <si>
    <t>inft23300</t>
  </si>
  <si>
    <t>方怡文</t>
    <phoneticPr fontId="1" type="noConversion"/>
  </si>
  <si>
    <t>inft23266</t>
    <phoneticPr fontId="1" type="noConversion"/>
  </si>
  <si>
    <t>張頴智</t>
    <phoneticPr fontId="1" type="noConversion"/>
  </si>
  <si>
    <t>審查一處</t>
    <phoneticPr fontId="1" type="noConversion"/>
  </si>
  <si>
    <t>inft23138</t>
    <phoneticPr fontId="1" type="noConversion"/>
  </si>
  <si>
    <t>何昌達</t>
    <phoneticPr fontId="1" type="noConversion"/>
  </si>
  <si>
    <t>inft23264</t>
    <phoneticPr fontId="1" type="noConversion"/>
  </si>
  <si>
    <t>inft23139</t>
    <phoneticPr fontId="1" type="noConversion"/>
  </si>
  <si>
    <t>inft23265</t>
    <phoneticPr fontId="1" type="noConversion"/>
  </si>
  <si>
    <t>JonasChang@inftfinance.com.tw</t>
    <phoneticPr fontId="1" type="noConversion"/>
  </si>
  <si>
    <t>YiwenFang@inftfinance.com.tw</t>
    <phoneticPr fontId="1" type="noConversion"/>
  </si>
  <si>
    <t>KelvinHo@inftfinance.com.tw</t>
    <phoneticPr fontId="1" type="noConversion"/>
  </si>
  <si>
    <t>帳號(最新8/8)</t>
    <phoneticPr fontId="1" type="noConversion"/>
  </si>
  <si>
    <t>欄1</t>
  </si>
  <si>
    <t>inft23146</t>
    <phoneticPr fontId="1" type="noConversion"/>
  </si>
  <si>
    <t>inft23147</t>
    <phoneticPr fontId="1" type="noConversion"/>
  </si>
  <si>
    <t>張勗庭</t>
    <phoneticPr fontId="1" type="noConversion"/>
  </si>
  <si>
    <t>inft23148</t>
    <phoneticPr fontId="1" type="noConversion"/>
  </si>
  <si>
    <t>inft23021</t>
    <phoneticPr fontId="1" type="noConversion"/>
  </si>
  <si>
    <t>林佳鴻</t>
    <phoneticPr fontId="1" type="noConversion"/>
  </si>
  <si>
    <t>inft23087</t>
    <phoneticPr fontId="1" type="noConversion"/>
  </si>
  <si>
    <t>洪儷娟</t>
    <phoneticPr fontId="1" type="noConversion"/>
  </si>
  <si>
    <t>帳號(最新8/8)2</t>
    <phoneticPr fontId="1" type="noConversion"/>
  </si>
  <si>
    <t>性別</t>
    <phoneticPr fontId="1" type="noConversion"/>
  </si>
  <si>
    <t>生理女</t>
    <phoneticPr fontId="1" type="noConversion"/>
  </si>
  <si>
    <t>人數</t>
    <phoneticPr fontId="1" type="noConversion"/>
  </si>
  <si>
    <t>生理男</t>
    <phoneticPr fontId="1" type="noConversion"/>
  </si>
  <si>
    <t>名次</t>
    <phoneticPr fontId="1" type="noConversion"/>
  </si>
  <si>
    <t>比率</t>
    <phoneticPr fontId="1" type="noConversion"/>
  </si>
  <si>
    <t>個人bonus分</t>
    <phoneticPr fontId="1" type="noConversion"/>
  </si>
  <si>
    <t>體脂前測</t>
    <phoneticPr fontId="1" type="noConversion"/>
  </si>
  <si>
    <t>姓名</t>
    <phoneticPr fontId="1" type="noConversion"/>
  </si>
  <si>
    <t>體脂率()</t>
  </si>
  <si>
    <t>正確</t>
  </si>
  <si>
    <t>是</t>
  </si>
  <si>
    <t>NO</t>
  </si>
  <si>
    <t>運動紀錄</t>
  </si>
  <si>
    <t>天數</t>
  </si>
  <si>
    <t>～～～</t>
  </si>
  <si>
    <t>飲食紀錄計分</t>
    <phoneticPr fontId="1" type="noConversion"/>
  </si>
  <si>
    <t>運動紀錄計分</t>
    <phoneticPr fontId="1" type="noConversion"/>
  </si>
  <si>
    <t>total</t>
    <phoneticPr fontId="1" type="noConversion"/>
  </si>
  <si>
    <t>得分(姓名出現次數*30)</t>
    <phoneticPr fontId="1" type="noConversion"/>
  </si>
  <si>
    <t>林美琴</t>
    <phoneticPr fontId="1" type="noConversion"/>
  </si>
  <si>
    <t>日常運動8/8-8/20</t>
    <phoneticPr fontId="1" type="noConversion"/>
  </si>
  <si>
    <t>每週飲食8/8-8/20</t>
    <phoneticPr fontId="1" type="noConversion"/>
  </si>
  <si>
    <t>inft23263</t>
    <phoneticPr fontId="1" type="noConversion"/>
  </si>
  <si>
    <t>inft23263</t>
    <phoneticPr fontId="1" type="noConversion"/>
  </si>
  <si>
    <t>飲食</t>
    <phoneticPr fontId="1" type="noConversion"/>
  </si>
  <si>
    <t>週數</t>
    <phoneticPr fontId="1" type="noConversion"/>
  </si>
  <si>
    <t>紀宛妏</t>
    <phoneticPr fontId="1" type="noConversion"/>
  </si>
  <si>
    <t>AlbeeChi@inftfinance.com.tw</t>
    <phoneticPr fontId="1" type="noConversion"/>
  </si>
  <si>
    <t>inft23003</t>
    <phoneticPr fontId="1" type="noConversion"/>
  </si>
  <si>
    <t>體脂是否上傳</t>
    <phoneticPr fontId="1" type="noConversion"/>
  </si>
  <si>
    <t>inft23262</t>
    <phoneticPr fontId="1" type="noConversion"/>
  </si>
  <si>
    <t>inft23003</t>
    <phoneticPr fontId="1" type="noConversion"/>
  </si>
  <si>
    <t>inft23267</t>
    <phoneticPr fontId="1" type="noConversion"/>
  </si>
  <si>
    <t>inft23028</t>
    <phoneticPr fontId="1" type="noConversion"/>
  </si>
  <si>
    <t>inft23046</t>
    <phoneticPr fontId="1" type="noConversion"/>
  </si>
  <si>
    <t>陳姿瑾</t>
    <phoneticPr fontId="1" type="noConversion"/>
  </si>
  <si>
    <t>inft23139</t>
    <phoneticPr fontId="1" type="noConversion"/>
  </si>
  <si>
    <t>inft23280</t>
    <phoneticPr fontId="1" type="noConversion"/>
  </si>
  <si>
    <t>inft23146</t>
    <phoneticPr fontId="1" type="noConversion"/>
  </si>
  <si>
    <t>江欣璇</t>
    <phoneticPr fontId="1" type="noConversion"/>
  </si>
  <si>
    <t>謝晏瀅</t>
    <phoneticPr fontId="1" type="noConversion"/>
  </si>
  <si>
    <t>inft23013</t>
    <phoneticPr fontId="1" type="noConversion"/>
  </si>
  <si>
    <t>9/2 桌球社挑戰賽</t>
    <phoneticPr fontId="1" type="noConversion"/>
  </si>
  <si>
    <t>運動日期</t>
  </si>
  <si>
    <t>【賽事名稱】【百岳/中級山/百岳名稱】</t>
  </si>
  <si>
    <t>大崙頭山</t>
  </si>
  <si>
    <t>樹林大棟山小百岳</t>
  </si>
  <si>
    <t>觀音山</t>
  </si>
  <si>
    <t>劍潭山</t>
  </si>
  <si>
    <t>觀音山硬漢嶺</t>
  </si>
  <si>
    <t>鳶山</t>
  </si>
  <si>
    <t>南港山</t>
  </si>
  <si>
    <t>大武崙山</t>
  </si>
  <si>
    <t>五分山</t>
  </si>
  <si>
    <t>槓子寮山</t>
  </si>
  <si>
    <t>小百岳/基隆-紅淡山</t>
  </si>
  <si>
    <t>飛鳳山</t>
  </si>
  <si>
    <t>inft23133</t>
    <phoneticPr fontId="1" type="noConversion"/>
  </si>
  <si>
    <t>紀宛妏</t>
    <phoneticPr fontId="1" type="noConversion"/>
  </si>
  <si>
    <t>七星山</t>
  </si>
  <si>
    <t>大棟山</t>
  </si>
  <si>
    <t>小百岳/士林-劍潭山</t>
  </si>
  <si>
    <t>請問您的bonus項目是屬於?</t>
  </si>
  <si>
    <t>女子組</t>
    <phoneticPr fontId="1" type="noConversion"/>
  </si>
  <si>
    <t>男子組</t>
    <phoneticPr fontId="1" type="noConversion"/>
  </si>
  <si>
    <t>運動日期</t>
    <phoneticPr fontId="1" type="noConversion"/>
  </si>
  <si>
    <t>林旻嬿</t>
    <phoneticPr fontId="1" type="noConversion"/>
  </si>
  <si>
    <t>9/3 羽球社</t>
    <phoneticPr fontId="1" type="noConversion"/>
  </si>
  <si>
    <t>9/4 瑜珈社</t>
    <phoneticPr fontId="1" type="noConversion"/>
  </si>
  <si>
    <t>9/5 桌球社</t>
    <phoneticPr fontId="1" type="noConversion"/>
  </si>
  <si>
    <t>9/9 桌球社</t>
    <phoneticPr fontId="1" type="noConversion"/>
  </si>
  <si>
    <t>9/8 桌球社挑戰賽</t>
    <phoneticPr fontId="1" type="noConversion"/>
  </si>
  <si>
    <t>9/10 羽球社</t>
    <phoneticPr fontId="1" type="noConversion"/>
  </si>
  <si>
    <t>9/11 瑜珈社</t>
    <phoneticPr fontId="1" type="noConversion"/>
  </si>
  <si>
    <t>9/13 七星山主峰</t>
    <phoneticPr fontId="1" type="noConversion"/>
  </si>
  <si>
    <t>楊芯如</t>
    <phoneticPr fontId="1" type="noConversion"/>
  </si>
  <si>
    <t>9/17 桌球挑戰賽</t>
    <phoneticPr fontId="1" type="noConversion"/>
  </si>
  <si>
    <t>9/17 羽球社</t>
    <phoneticPr fontId="1" type="noConversion"/>
  </si>
  <si>
    <t>9/18 瑜珈挑戰賽</t>
    <phoneticPr fontId="1" type="noConversion"/>
  </si>
  <si>
    <t>9/19 桌球練習</t>
    <phoneticPr fontId="1" type="noConversion"/>
  </si>
  <si>
    <t>觀音山(硬漢嶺)</t>
  </si>
  <si>
    <t>南勢角山</t>
  </si>
  <si>
    <t>中秋月光跑（線上馬拉松）</t>
  </si>
  <si>
    <t>小百岳-南港山</t>
  </si>
  <si>
    <t>士林劍潭山小百岳</t>
  </si>
  <si>
    <t>線上馬拉松中秋月光跑</t>
  </si>
  <si>
    <t>樹林大棟山</t>
  </si>
  <si>
    <t>線上馬拉松烤肉前先動起來</t>
  </si>
  <si>
    <t>劍潭山小百岳</t>
  </si>
  <si>
    <t>Marathon中秋月光跑</t>
  </si>
  <si>
    <t>烤肉前先動起來</t>
  </si>
  <si>
    <t>小百岳</t>
  </si>
  <si>
    <t>劍潭山-早</t>
  </si>
  <si>
    <t>劍潭山-下</t>
  </si>
  <si>
    <t>09--劍潭山</t>
  </si>
  <si>
    <t>紅淡山</t>
  </si>
  <si>
    <t>線上馬--中秋月光跑</t>
  </si>
  <si>
    <t>基隆山</t>
  </si>
  <si>
    <t>姜子寮山</t>
  </si>
  <si>
    <t>線上馬拉松--烤肉前先動起來</t>
  </si>
  <si>
    <t>線上路跑完賽證明書</t>
  </si>
  <si>
    <t>中秋烤肉前先動起來</t>
  </si>
  <si>
    <t>ASSOS “ON SEASON” Challenge</t>
  </si>
  <si>
    <t>大屯山</t>
  </si>
  <si>
    <t>天上山</t>
  </si>
  <si>
    <t>大尖山</t>
  </si>
  <si>
    <t>中秋月光跑</t>
  </si>
  <si>
    <t>路跑</t>
  </si>
  <si>
    <t>腳踏車100K</t>
    <phoneticPr fontId="1" type="noConversion"/>
  </si>
  <si>
    <t>秋季健康走</t>
  </si>
  <si>
    <t>中秋月光跑團體500K</t>
  </si>
  <si>
    <t>VEGRUN線上公益路跑</t>
    <phoneticPr fontId="1" type="noConversion"/>
  </si>
  <si>
    <t>腳踏車100K</t>
  </si>
  <si>
    <t>小百岳/三峽-天上山</t>
    <phoneticPr fontId="1" type="noConversion"/>
  </si>
  <si>
    <t>小百岳/南勢角山</t>
    <phoneticPr fontId="1" type="noConversion"/>
  </si>
  <si>
    <t>小百岳/基隆-紅淡山</t>
    <phoneticPr fontId="1" type="noConversion"/>
  </si>
  <si>
    <t>小百岳/基隆-槓子寮山</t>
    <phoneticPr fontId="1" type="noConversion"/>
  </si>
  <si>
    <t>小百岳/基隆-大武崙山</t>
    <phoneticPr fontId="1" type="noConversion"/>
  </si>
  <si>
    <t>小百岳/大武崙山</t>
  </si>
  <si>
    <t>小百岳/槓子寮山</t>
  </si>
  <si>
    <t>賽事-中秋月光跑</t>
  </si>
  <si>
    <t>小百岳/紅淡山</t>
    <phoneticPr fontId="1" type="noConversion"/>
  </si>
  <si>
    <t>小百岳/劍潭山</t>
  </si>
  <si>
    <t>中秋月光跑（3週賽事）</t>
  </si>
  <si>
    <t>烤肉前先動起來（一般賽事）</t>
  </si>
  <si>
    <t>2025-09-06</t>
  </si>
  <si>
    <t>2025-09-07</t>
  </si>
  <si>
    <t>2025-09-10</t>
  </si>
  <si>
    <t>2025-09-14</t>
  </si>
  <si>
    <t>2025-09-19</t>
  </si>
  <si>
    <t>2025-09-20</t>
  </si>
  <si>
    <t>2025-09-13</t>
  </si>
  <si>
    <t>2025-09-04</t>
  </si>
  <si>
    <t>2025-09-05</t>
  </si>
  <si>
    <t>2025-09-08</t>
  </si>
  <si>
    <t>2025-09-11</t>
  </si>
  <si>
    <t>2025-08-31</t>
  </si>
  <si>
    <t>2025-09-03</t>
  </si>
  <si>
    <t>2025-09-01</t>
  </si>
  <si>
    <t>2025-09-02</t>
  </si>
  <si>
    <t>2025-09-09</t>
  </si>
  <si>
    <t>2025-09-15</t>
  </si>
  <si>
    <t>2025-09-16</t>
  </si>
  <si>
    <t>2025-09-17</t>
  </si>
  <si>
    <t>2025-09-18</t>
  </si>
  <si>
    <t>2025-09-12</t>
  </si>
  <si>
    <t>飲食紀錄(天)</t>
    <phoneticPr fontId="1" type="noConversion"/>
  </si>
  <si>
    <t>運動紀錄(天)</t>
    <phoneticPr fontId="1" type="noConversion"/>
  </si>
  <si>
    <t>8/31-9/20</t>
    <phoneticPr fontId="1" type="noConversion"/>
  </si>
  <si>
    <t/>
  </si>
  <si>
    <t>部門</t>
    <phoneticPr fontId="1" type="noConversion"/>
  </si>
  <si>
    <t>簽名</t>
    <phoneticPr fontId="1" type="noConversion"/>
  </si>
  <si>
    <t>第二回合中獎</t>
    <phoneticPr fontId="1" type="noConversion"/>
  </si>
  <si>
    <t>呂曉雯</t>
    <phoneticPr fontId="1" type="noConversion"/>
  </si>
  <si>
    <t>參與運動賽事</t>
  </si>
  <si>
    <t>中秋月光跑-20k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</si>
</sst>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u/>
      <sz val="11"/>
      <color theme="10"/>
      <name val="新細明體"/>
      <family val="2"/>
      <scheme val="minor"/>
    </font>
    <font>
      <sz val="16"/>
      <color theme="1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  <font>
      <b/>
      <sz val="11"/>
      <color theme="0"/>
      <name val="Microsoft JhengHei Light"/>
      <family val="2"/>
      <charset val="136"/>
    </font>
    <font>
      <sz val="11"/>
      <color theme="1"/>
      <name val="Microsoft JhengHei Light"/>
      <family val="2"/>
      <charset val="136"/>
    </font>
    <font>
      <sz val="16"/>
      <color theme="1"/>
      <name val="Microsoft JhengHei Light"/>
      <family val="2"/>
      <charset val="136"/>
    </font>
    <font>
      <u/>
      <sz val="11"/>
      <color theme="10"/>
      <name val="Microsoft JhengHei Light"/>
      <family val="2"/>
      <charset val="136"/>
    </font>
    <font>
      <sz val="16"/>
      <color theme="1"/>
      <name val="Adobe 繁黑體 Std B"/>
      <family val="2"/>
      <charset val="136"/>
    </font>
    <font>
      <sz val="11"/>
      <color rgb="FF000000"/>
      <name val="Calibri"/>
      <family val="2"/>
    </font>
    <font>
      <sz val="11"/>
      <color rgb="FF000000"/>
      <name val="微軟正黑體"/>
      <family val="2"/>
      <charset val="136"/>
    </font>
    <font>
      <sz val="24"/>
      <color theme="1"/>
      <name val="Microsoft JhengHei Light"/>
      <family val="2"/>
      <charset val="136"/>
    </font>
    <font>
      <b/>
      <sz val="11"/>
      <name val="Microsoft JhengHei Light"/>
      <family val="2"/>
      <charset val="136"/>
    </font>
    <font>
      <sz val="16"/>
      <name val="Adobe 繁黑體 Std B"/>
      <family val="2"/>
      <charset val="136"/>
    </font>
    <font>
      <sz val="11"/>
      <name val="Microsoft JhengHei Light"/>
      <family val="2"/>
      <charset val="136"/>
    </font>
    <font>
      <sz val="16"/>
      <color theme="5"/>
      <name val="Microsoft JhengHei Light"/>
      <family val="2"/>
      <charset val="136"/>
    </font>
    <font>
      <sz val="16"/>
      <name val="Microsoft JhengHei Light"/>
      <family val="2"/>
      <charset val="136"/>
    </font>
    <font>
      <b/>
      <sz val="10"/>
      <color theme="1"/>
      <name val="新細明體"/>
      <family val="1"/>
      <charset val="136"/>
    </font>
    <font>
      <sz val="11"/>
      <name val="Adobe 繁黑體 Std B"/>
      <family val="2"/>
      <charset val="136"/>
    </font>
    <font>
      <b/>
      <sz val="11"/>
      <name val="Adobe 繁黑體 Std B"/>
      <family val="2"/>
      <charset val="128"/>
    </font>
    <font>
      <sz val="16"/>
      <name val="Adobe 繁黑體 Std B"/>
      <family val="2"/>
      <charset val="128"/>
    </font>
    <font>
      <sz val="22"/>
      <name val="Adobe 繁黑體 Std B"/>
      <family val="2"/>
      <charset val="136"/>
    </font>
    <font>
      <sz val="22"/>
      <name val="Adobe 繁黑體 Std B"/>
      <family val="2"/>
      <charset val="128"/>
    </font>
    <font>
      <sz val="14"/>
      <color rgb="FF000000"/>
      <name val="Adobe 繁黑體 Std B"/>
      <family val="2"/>
      <charset val="136"/>
    </font>
    <font>
      <sz val="14"/>
      <color rgb="FF000000"/>
      <name val="Adobe 繁黑體 Std B"/>
      <family val="2"/>
      <charset val="128"/>
    </font>
    <font>
      <sz val="11"/>
      <color rgb="FF000000"/>
      <name val="Adobe 繁黑體 Std B"/>
      <family val="2"/>
      <charset val="128"/>
    </font>
    <font>
      <sz val="11"/>
      <color theme="1"/>
      <name val="Adobe 繁黑體 Std B"/>
      <family val="2"/>
      <charset val="128"/>
    </font>
    <font>
      <sz val="14"/>
      <color theme="1"/>
      <name val="Adobe 繁黑體 Std B"/>
      <family val="2"/>
      <charset val="128"/>
    </font>
    <font>
      <sz val="11"/>
      <color theme="1"/>
      <name val="Adobe 繁黑體 Std B"/>
      <family val="2"/>
      <charset val="136"/>
    </font>
    <font>
      <b/>
      <sz val="16"/>
      <color theme="1"/>
      <name val="Adobe 繁黑體 Std B"/>
      <family val="2"/>
      <charset val="136"/>
    </font>
    <font>
      <sz val="7"/>
      <color rgb="FF3F3F3F"/>
      <name val="Noto Sans TC"/>
      <family val="2"/>
      <charset val="136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E3E3E3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0" fontId="10" fillId="0" borderId="0" applyBorder="0"/>
  </cellStyleXfs>
  <cellXfs count="128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2" fillId="0" borderId="0" xfId="1"/>
    <xf numFmtId="0" fontId="3" fillId="0" borderId="0" xfId="0" applyFont="1"/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2" borderId="0" xfId="0" applyNumberFormat="1" applyFont="1" applyFill="1" applyAlignment="1" applyProtection="1">
      <alignment horizontal="left" wrapText="1"/>
    </xf>
    <xf numFmtId="0" fontId="3" fillId="0" borderId="0" xfId="0" applyNumberFormat="1" applyFont="1" applyFill="1" applyAlignment="1" applyProtection="1">
      <alignment horizontal="left" vertical="center" wrapText="1"/>
    </xf>
    <xf numFmtId="0" fontId="3" fillId="2" borderId="0" xfId="0" applyNumberFormat="1" applyFont="1" applyFill="1" applyAlignment="1" applyProtection="1">
      <alignment horizontal="left" vertical="center" wrapText="1"/>
    </xf>
    <xf numFmtId="0" fontId="0" fillId="0" borderId="3" xfId="0" applyBorder="1"/>
    <xf numFmtId="9" fontId="0" fillId="0" borderId="3" xfId="2" applyFont="1" applyBorder="1" applyAlignment="1"/>
    <xf numFmtId="0" fontId="5" fillId="5" borderId="5" xfId="0" applyFont="1" applyFill="1" applyBorder="1"/>
    <xf numFmtId="0" fontId="5" fillId="5" borderId="6" xfId="0" applyFont="1" applyFill="1" applyBorder="1"/>
    <xf numFmtId="0" fontId="5" fillId="5" borderId="8" xfId="0" applyFont="1" applyFill="1" applyBorder="1"/>
    <xf numFmtId="0" fontId="6" fillId="0" borderId="0" xfId="0" applyFont="1"/>
    <xf numFmtId="0" fontId="7" fillId="3" borderId="4" xfId="0" applyFont="1" applyFill="1" applyBorder="1"/>
    <xf numFmtId="0" fontId="7" fillId="3" borderId="1" xfId="0" applyFont="1" applyFill="1" applyBorder="1"/>
    <xf numFmtId="0" fontId="6" fillId="3" borderId="1" xfId="0" applyFont="1" applyFill="1" applyBorder="1"/>
    <xf numFmtId="0" fontId="7" fillId="4" borderId="4" xfId="0" applyFont="1" applyFill="1" applyBorder="1"/>
    <xf numFmtId="0" fontId="7" fillId="4" borderId="1" xfId="0" applyFont="1" applyFill="1" applyBorder="1"/>
    <xf numFmtId="0" fontId="6" fillId="4" borderId="1" xfId="0" applyFont="1" applyFill="1" applyBorder="1"/>
    <xf numFmtId="0" fontId="8" fillId="4" borderId="1" xfId="1" applyFont="1" applyFill="1" applyBorder="1"/>
    <xf numFmtId="0" fontId="8" fillId="3" borderId="1" xfId="1" applyFont="1" applyFill="1" applyBorder="1"/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0" borderId="0" xfId="0" applyFont="1" applyFill="1" applyBorder="1" applyAlignment="1">
      <alignment horizontal="center"/>
    </xf>
    <xf numFmtId="0" fontId="6" fillId="10" borderId="0" xfId="0" applyFont="1" applyFill="1"/>
    <xf numFmtId="0" fontId="7" fillId="0" borderId="13" xfId="0" applyNumberFormat="1" applyFont="1" applyFill="1" applyBorder="1" applyAlignment="1" applyProtection="1">
      <alignment horizontal="center" vertical="center" wrapText="1"/>
    </xf>
    <xf numFmtId="0" fontId="6" fillId="0" borderId="14" xfId="0" applyNumberFormat="1" applyFont="1" applyFill="1" applyBorder="1" applyAlignment="1" applyProtection="1">
      <alignment horizontal="center" vertical="center" wrapText="1"/>
    </xf>
    <xf numFmtId="0" fontId="7" fillId="0" borderId="14" xfId="0" applyNumberFormat="1" applyFont="1" applyFill="1" applyBorder="1" applyAlignment="1" applyProtection="1">
      <alignment horizontal="center" vertical="center" wrapText="1"/>
    </xf>
    <xf numFmtId="0" fontId="7" fillId="6" borderId="14" xfId="0" applyNumberFormat="1" applyFont="1" applyFill="1" applyBorder="1" applyAlignment="1" applyProtection="1">
      <alignment horizontal="center" vertical="center" wrapText="1"/>
    </xf>
    <xf numFmtId="0" fontId="7" fillId="6" borderId="15" xfId="0" applyNumberFormat="1" applyFont="1" applyFill="1" applyBorder="1" applyAlignment="1" applyProtection="1">
      <alignment horizontal="center" vertical="center" wrapText="1"/>
    </xf>
    <xf numFmtId="0" fontId="7" fillId="0" borderId="11" xfId="0" applyNumberFormat="1" applyFont="1" applyFill="1" applyBorder="1" applyAlignment="1" applyProtection="1">
      <alignment horizontal="center" vertical="center" wrapText="1"/>
    </xf>
    <xf numFmtId="0" fontId="7" fillId="0" borderId="10" xfId="0" applyNumberFormat="1" applyFont="1" applyFill="1" applyBorder="1" applyAlignment="1" applyProtection="1">
      <alignment horizontal="center" vertical="center" wrapText="1"/>
    </xf>
    <xf numFmtId="0" fontId="12" fillId="0" borderId="10" xfId="0" applyNumberFormat="1" applyFont="1" applyFill="1" applyBorder="1" applyAlignment="1" applyProtection="1">
      <alignment horizontal="center" vertical="center" wrapText="1"/>
    </xf>
    <xf numFmtId="0" fontId="12" fillId="6" borderId="10" xfId="0" applyNumberFormat="1" applyFont="1" applyFill="1" applyBorder="1" applyAlignment="1" applyProtection="1">
      <alignment horizontal="center" vertical="center" wrapText="1"/>
    </xf>
    <xf numFmtId="0" fontId="12" fillId="6" borderId="12" xfId="0" applyNumberFormat="1" applyFont="1" applyFill="1" applyBorder="1" applyAlignment="1" applyProtection="1">
      <alignment horizontal="center" vertical="center" wrapText="1"/>
    </xf>
    <xf numFmtId="0" fontId="7" fillId="0" borderId="16" xfId="0" applyNumberFormat="1" applyFont="1" applyFill="1" applyBorder="1" applyAlignment="1" applyProtection="1">
      <alignment horizontal="center" vertical="center" wrapText="1"/>
    </xf>
    <xf numFmtId="0" fontId="7" fillId="0" borderId="17" xfId="0" applyNumberFormat="1" applyFont="1" applyFill="1" applyBorder="1" applyAlignment="1" applyProtection="1">
      <alignment horizontal="center" vertical="center" wrapText="1"/>
    </xf>
    <xf numFmtId="0" fontId="12" fillId="6" borderId="17" xfId="0" applyNumberFormat="1" applyFont="1" applyFill="1" applyBorder="1" applyAlignment="1" applyProtection="1">
      <alignment horizontal="center" vertical="center" wrapText="1"/>
    </xf>
    <xf numFmtId="0" fontId="12" fillId="6" borderId="18" xfId="0" applyNumberFormat="1" applyFont="1" applyFill="1" applyBorder="1" applyAlignment="1" applyProtection="1">
      <alignment horizontal="center" vertical="center" wrapText="1"/>
    </xf>
    <xf numFmtId="0" fontId="6" fillId="0" borderId="10" xfId="0" applyNumberFormat="1" applyFont="1" applyFill="1" applyBorder="1" applyAlignment="1" applyProtection="1">
      <alignment horizontal="center" vertical="center" wrapText="1"/>
    </xf>
    <xf numFmtId="0" fontId="7" fillId="6" borderId="12" xfId="0" applyNumberFormat="1" applyFont="1" applyFill="1" applyBorder="1" applyAlignment="1" applyProtection="1">
      <alignment horizontal="center" vertical="center" wrapText="1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6" fillId="6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6" fillId="3" borderId="2" xfId="0" applyFont="1" applyFill="1" applyBorder="1"/>
    <xf numFmtId="0" fontId="3" fillId="2" borderId="0" xfId="0" applyNumberFormat="1" applyFont="1" applyFill="1" applyAlignment="1">
      <alignment horizontal="left"/>
    </xf>
    <xf numFmtId="0" fontId="0" fillId="0" borderId="0" xfId="0" applyNumberFormat="1"/>
    <xf numFmtId="10" fontId="0" fillId="0" borderId="0" xfId="0" applyNumberFormat="1"/>
    <xf numFmtId="0" fontId="13" fillId="8" borderId="8" xfId="0" applyFont="1" applyFill="1" applyBorder="1"/>
    <xf numFmtId="0" fontId="14" fillId="9" borderId="0" xfId="0" applyFont="1" applyFill="1" applyAlignment="1">
      <alignment horizontal="center"/>
    </xf>
    <xf numFmtId="0" fontId="15" fillId="9" borderId="0" xfId="0" applyFont="1" applyFill="1"/>
    <xf numFmtId="0" fontId="15" fillId="7" borderId="0" xfId="0" applyFont="1" applyFill="1"/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4" borderId="1" xfId="0" applyNumberFormat="1" applyFont="1" applyFill="1" applyBorder="1"/>
    <xf numFmtId="0" fontId="7" fillId="4" borderId="7" xfId="0" applyFont="1" applyFill="1" applyBorder="1"/>
    <xf numFmtId="0" fontId="7" fillId="4" borderId="2" xfId="0" applyFont="1" applyFill="1" applyBorder="1"/>
    <xf numFmtId="0" fontId="7" fillId="4" borderId="2" xfId="0" applyNumberFormat="1" applyFont="1" applyFill="1" applyBorder="1"/>
    <xf numFmtId="0" fontId="6" fillId="4" borderId="2" xfId="0" applyFont="1" applyFill="1" applyBorder="1"/>
    <xf numFmtId="0" fontId="9" fillId="0" borderId="0" xfId="0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0" fontId="14" fillId="9" borderId="0" xfId="0" applyFont="1" applyFill="1" applyBorder="1" applyAlignment="1">
      <alignment horizontal="center"/>
    </xf>
    <xf numFmtId="0" fontId="7" fillId="4" borderId="9" xfId="0" applyFont="1" applyFill="1" applyBorder="1"/>
    <xf numFmtId="0" fontId="6" fillId="4" borderId="4" xfId="0" applyFont="1" applyFill="1" applyBorder="1"/>
    <xf numFmtId="0" fontId="7" fillId="4" borderId="20" xfId="0" applyNumberFormat="1" applyFont="1" applyFill="1" applyBorder="1"/>
    <xf numFmtId="0" fontId="18" fillId="0" borderId="0" xfId="0" applyFont="1" applyBorder="1" applyAlignment="1">
      <alignment horizontal="center" vertical="center" wrapText="1"/>
    </xf>
    <xf numFmtId="0" fontId="3" fillId="0" borderId="1" xfId="0" applyFont="1" applyBorder="1"/>
    <xf numFmtId="0" fontId="7" fillId="3" borderId="0" xfId="0" applyFont="1" applyFill="1" applyBorder="1"/>
    <xf numFmtId="0" fontId="2" fillId="0" borderId="1" xfId="1" applyBorder="1"/>
    <xf numFmtId="0" fontId="6" fillId="3" borderId="0" xfId="0" applyFont="1" applyFill="1" applyBorder="1"/>
    <xf numFmtId="0" fontId="7" fillId="2" borderId="17" xfId="0" applyNumberFormat="1" applyFont="1" applyFill="1" applyBorder="1" applyAlignment="1" applyProtection="1">
      <alignment horizontal="left" vertical="center"/>
    </xf>
    <xf numFmtId="0" fontId="7" fillId="0" borderId="0" xfId="0" applyNumberFormat="1" applyFont="1" applyFill="1" applyBorder="1" applyAlignment="1" applyProtection="1">
      <alignment horizontal="center" vertical="center" wrapText="1"/>
    </xf>
    <xf numFmtId="0" fontId="7" fillId="0" borderId="17" xfId="0" applyFont="1" applyBorder="1" applyAlignment="1">
      <alignment vertical="center"/>
    </xf>
    <xf numFmtId="0" fontId="0" fillId="11" borderId="0" xfId="0" applyFill="1"/>
    <xf numFmtId="0" fontId="19" fillId="0" borderId="0" xfId="0" applyFont="1"/>
    <xf numFmtId="0" fontId="20" fillId="0" borderId="5" xfId="0" applyFont="1" applyFill="1" applyBorder="1"/>
    <xf numFmtId="0" fontId="21" fillId="0" borderId="4" xfId="0" applyFont="1" applyFill="1" applyBorder="1"/>
    <xf numFmtId="0" fontId="21" fillId="0" borderId="1" xfId="0" applyFont="1" applyFill="1" applyBorder="1" applyAlignment="1">
      <alignment horizontal="center"/>
    </xf>
    <xf numFmtId="0" fontId="21" fillId="0" borderId="9" xfId="0" applyFont="1" applyFill="1" applyBorder="1" applyAlignment="1">
      <alignment horizontal="center"/>
    </xf>
    <xf numFmtId="0" fontId="21" fillId="0" borderId="7" xfId="0" applyFont="1" applyFill="1" applyBorder="1"/>
    <xf numFmtId="0" fontId="21" fillId="0" borderId="2" xfId="0" applyFont="1" applyFill="1" applyBorder="1" applyAlignment="1">
      <alignment horizontal="center"/>
    </xf>
    <xf numFmtId="0" fontId="21" fillId="0" borderId="19" xfId="0" applyFont="1" applyFill="1" applyBorder="1" applyAlignment="1">
      <alignment horizontal="center"/>
    </xf>
    <xf numFmtId="0" fontId="22" fillId="0" borderId="0" xfId="0" applyFont="1"/>
    <xf numFmtId="0" fontId="23" fillId="0" borderId="0" xfId="0" applyFont="1" applyFill="1" applyBorder="1"/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0" fillId="0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24" fillId="0" borderId="10" xfId="3" applyNumberFormat="1" applyFont="1" applyFill="1" applyBorder="1" applyAlignment="1" applyProtection="1">
      <alignment horizontal="center" vertical="center" wrapText="1"/>
    </xf>
    <xf numFmtId="0" fontId="25" fillId="0" borderId="10" xfId="3" applyNumberFormat="1" applyFont="1" applyFill="1" applyBorder="1" applyAlignment="1" applyProtection="1">
      <alignment horizontal="center" vertical="center" wrapText="1"/>
    </xf>
    <xf numFmtId="0" fontId="26" fillId="0" borderId="0" xfId="3" applyNumberFormat="1" applyFont="1" applyFill="1" applyAlignment="1" applyProtection="1"/>
    <xf numFmtId="0" fontId="27" fillId="0" borderId="10" xfId="0" applyNumberFormat="1" applyFont="1" applyFill="1" applyBorder="1" applyAlignment="1" applyProtection="1">
      <alignment horizontal="center" vertical="center" wrapText="1"/>
    </xf>
    <xf numFmtId="0" fontId="28" fillId="0" borderId="10" xfId="0" applyNumberFormat="1" applyFont="1" applyFill="1" applyBorder="1" applyAlignment="1" applyProtection="1">
      <alignment horizontal="center" vertical="center" wrapText="1"/>
    </xf>
    <xf numFmtId="0" fontId="21" fillId="0" borderId="20" xfId="0" applyFont="1" applyFill="1" applyBorder="1" applyAlignment="1">
      <alignment horizontal="center"/>
    </xf>
    <xf numFmtId="0" fontId="5" fillId="0" borderId="6" xfId="0" applyFont="1" applyFill="1" applyBorder="1"/>
    <xf numFmtId="0" fontId="5" fillId="0" borderId="8" xfId="0" applyFont="1" applyFill="1" applyBorder="1"/>
    <xf numFmtId="0" fontId="13" fillId="0" borderId="8" xfId="0" applyFont="1" applyFill="1" applyBorder="1"/>
    <xf numFmtId="0" fontId="7" fillId="0" borderId="1" xfId="0" applyFont="1" applyFill="1" applyBorder="1"/>
    <xf numFmtId="0" fontId="9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3" fillId="0" borderId="1" xfId="0" applyFont="1" applyFill="1" applyBorder="1"/>
    <xf numFmtId="0" fontId="9" fillId="0" borderId="0" xfId="0" applyFont="1" applyFill="1" applyBorder="1" applyAlignment="1">
      <alignment horizontal="center"/>
    </xf>
    <xf numFmtId="0" fontId="7" fillId="4" borderId="1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6" fillId="0" borderId="0" xfId="0" applyFont="1" applyFill="1"/>
    <xf numFmtId="0" fontId="29" fillId="0" borderId="0" xfId="0" applyFont="1" applyFill="1"/>
    <xf numFmtId="0" fontId="9" fillId="0" borderId="1" xfId="0" applyFont="1" applyFill="1" applyBorder="1" applyAlignment="1">
      <alignment vertical="center"/>
    </xf>
    <xf numFmtId="0" fontId="30" fillId="0" borderId="1" xfId="0" applyFont="1" applyFill="1" applyBorder="1" applyAlignment="1">
      <alignment vertical="center"/>
    </xf>
    <xf numFmtId="0" fontId="9" fillId="0" borderId="20" xfId="0" applyFont="1" applyFill="1" applyBorder="1" applyAlignment="1">
      <alignment vertical="center"/>
    </xf>
    <xf numFmtId="0" fontId="9" fillId="0" borderId="2" xfId="0" applyFont="1" applyFill="1" applyBorder="1" applyAlignment="1">
      <alignment vertical="center"/>
    </xf>
    <xf numFmtId="0" fontId="30" fillId="0" borderId="2" xfId="0" applyFont="1" applyFill="1" applyBorder="1" applyAlignment="1">
      <alignment vertical="center"/>
    </xf>
    <xf numFmtId="0" fontId="31" fillId="17" borderId="22" xfId="0" applyFont="1" applyFill="1" applyBorder="1" applyAlignment="1">
      <alignment horizontal="left" vertical="center" wrapText="1"/>
    </xf>
    <xf numFmtId="14" fontId="31" fillId="17" borderId="22" xfId="0" applyNumberFormat="1" applyFont="1" applyFill="1" applyBorder="1" applyAlignment="1">
      <alignment horizontal="left" vertical="center" wrapText="1"/>
    </xf>
    <xf numFmtId="0" fontId="31" fillId="12" borderId="0" xfId="0" applyFont="1" applyFill="1" applyBorder="1" applyAlignment="1">
      <alignment horizontal="left" vertical="center" wrapText="1"/>
    </xf>
    <xf numFmtId="14" fontId="0" fillId="0" borderId="0" xfId="0" applyNumberFormat="1" applyFill="1" applyBorder="1"/>
  </cellXfs>
  <cellStyles count="4">
    <cellStyle name="一般" xfId="0" builtinId="0"/>
    <cellStyle name="一般 2" xfId="3" xr:uid="{2C149E3C-2735-42A2-B030-8FBFDAB84829}"/>
    <cellStyle name="百分比" xfId="2" builtinId="5"/>
    <cellStyle name="超連結" xfId="1" builtinId="8"/>
  </cellStyles>
  <dxfs count="1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</dxf>
    <dxf>
      <border outline="0">
        <bottom style="thick">
          <color theme="0"/>
        </bottom>
      </border>
    </dxf>
    <dxf>
      <font>
        <strike val="0"/>
        <outline val="0"/>
        <shadow val="0"/>
        <u val="none"/>
        <vertAlign val="baseline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bottom style="thin">
          <color theme="0"/>
        </bottom>
      </border>
    </dxf>
    <dxf>
      <font>
        <strike val="0"/>
        <outline val="0"/>
        <shadow val="0"/>
        <u val="none"/>
        <vertAlign val="baseline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</dxf>
    <dxf>
      <border outline="0">
        <bottom style="thick">
          <color theme="0"/>
        </bottom>
      </border>
    </dxf>
    <dxf>
      <font>
        <strike val="0"/>
        <outline val="0"/>
        <shadow val="0"/>
        <u val="none"/>
        <vertAlign val="baseline"/>
        <color auto="1"/>
        <name val="Adobe 繁黑體 Std B"/>
        <family val="2"/>
        <charset val="128"/>
        <scheme val="none"/>
      </font>
      <fill>
        <patternFill patternType="none">
          <fgColor indexed="64"/>
          <bgColor auto="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icrosoft JhengHei Light"/>
        <family val="2"/>
        <charset val="136"/>
        <scheme val="none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  <protection locked="1" hidden="0"/>
    </dxf>
    <dxf>
      <font>
        <strike val="0"/>
        <outline val="0"/>
        <shadow val="0"/>
        <u val="none"/>
        <vertAlign val="baseline"/>
        <sz val="16"/>
        <color theme="1"/>
        <name val="Microsoft JhengHei Light"/>
        <family val="2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Microsoft JhengHei Light"/>
        <family val="2"/>
        <charset val="136"/>
        <scheme val="none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1" hidden="0"/>
    </dxf>
    <dxf>
      <font>
        <strike val="0"/>
        <outline val="0"/>
        <shadow val="0"/>
        <u val="none"/>
        <vertAlign val="baseline"/>
        <sz val="16"/>
        <color theme="1"/>
        <name val="Microsoft JhengHei Light"/>
        <family val="2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1" hidden="0"/>
    </dxf>
    <dxf>
      <font>
        <strike val="0"/>
        <outline val="0"/>
        <shadow val="0"/>
        <u val="none"/>
        <vertAlign val="baseline"/>
        <sz val="16"/>
        <color theme="1"/>
        <name val="Microsoft JhengHei Light"/>
        <family val="2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1" hidden="0"/>
    </dxf>
    <dxf>
      <font>
        <strike val="0"/>
        <outline val="0"/>
        <shadow val="0"/>
        <u val="none"/>
        <vertAlign val="baseline"/>
        <sz val="16"/>
        <color theme="1"/>
        <name val="Microsoft JhengHei Light"/>
        <family val="2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1" hidden="0"/>
    </dxf>
    <dxf>
      <font>
        <strike val="0"/>
        <outline val="0"/>
        <shadow val="0"/>
        <u val="none"/>
        <vertAlign val="baseline"/>
        <sz val="16"/>
        <color theme="1"/>
        <name val="Microsoft JhengHei Light"/>
        <family val="2"/>
        <charset val="136"/>
        <scheme val="none"/>
      </font>
      <numFmt numFmtId="0" formatCode="General"/>
      <fill>
        <patternFill patternType="solid">
          <fgColor indexed="64"/>
          <bgColor rgb="FFFFFF0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1" hidden="0"/>
    </dxf>
    <dxf>
      <font>
        <strike val="0"/>
        <outline val="0"/>
        <shadow val="0"/>
        <u val="none"/>
        <vertAlign val="baseline"/>
        <sz val="16"/>
        <color theme="1"/>
        <name val="Microsoft JhengHei Light"/>
        <family val="2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  <protection locked="1" hidden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Microsoft JhengHei Light"/>
        <family val="2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Microsoft JhengHei Light"/>
        <family val="2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  <protection locked="1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dobe 繁黑體 Std B"/>
        <family val="2"/>
        <charset val="136"/>
        <scheme val="none"/>
      </font>
      <fill>
        <patternFill patternType="none">
          <fgColor theme="4" tint="0.59999389629810485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dobe 繁黑體 Std B"/>
        <family val="2"/>
        <charset val="136"/>
        <scheme val="none"/>
      </font>
      <fill>
        <patternFill patternType="none">
          <fgColor theme="4" tint="0.59999389629810485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dobe 繁黑體 Std B"/>
        <family val="2"/>
        <charset val="136"/>
        <scheme val="none"/>
      </font>
      <fill>
        <patternFill patternType="none">
          <fgColor theme="4" tint="0.59999389629810485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dobe 繁黑體 Std B"/>
        <family val="2"/>
        <charset val="136"/>
        <scheme val="none"/>
      </font>
      <fill>
        <patternFill patternType="none">
          <fgColor theme="4" tint="0.59999389629810485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Adobe 繁黑體 Std B"/>
        <family val="2"/>
        <charset val="136"/>
        <scheme val="none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dobe 繁黑體 Std B"/>
        <family val="2"/>
        <charset val="136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36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36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36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36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36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36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36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36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36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36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36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36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dobe 繁黑體 Std B"/>
        <family val="2"/>
        <charset val="136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dobe 繁黑體 Std B"/>
        <family val="2"/>
        <charset val="136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dobe 繁黑體 Std B"/>
        <family val="2"/>
        <charset val="136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dobe 繁黑體 Std B"/>
        <family val="2"/>
        <charset val="136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dobe 繁黑體 Std B"/>
        <family val="2"/>
        <charset val="136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dobe 繁黑體 Std B"/>
        <family val="2"/>
        <charset val="136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JhengHei Light"/>
        <family val="2"/>
        <charset val="136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JhengHei Light"/>
        <family val="2"/>
        <charset val="136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JhengHei Light"/>
        <family val="2"/>
        <charset val="136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icrosoft JhengHei Light"/>
        <family val="2"/>
        <charset val="136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icrosoft JhengHei Light"/>
        <family val="2"/>
        <charset val="136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icrosoft JhengHei Light"/>
        <family val="2"/>
        <charset val="136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icrosoft JhengHei Light"/>
        <family val="2"/>
        <charset val="136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Microsoft JhengHei Light"/>
        <family val="2"/>
        <charset val="136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dobe 繁黑體 Std B"/>
        <family val="2"/>
        <charset val="136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icrosoft JhengHei Light"/>
        <family val="2"/>
        <charset val="136"/>
        <scheme val="none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新細明體"/>
        <family val="1"/>
        <charset val="136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新細明體"/>
        <family val="1"/>
        <charset val="136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新細明體"/>
        <family val="1"/>
        <charset val="136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新細明體"/>
        <family val="1"/>
        <charset val="136"/>
        <scheme val="minor"/>
      </font>
      <fill>
        <patternFill patternType="solid">
          <fgColor indexed="64"/>
          <bgColor rgb="FFFFFF00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新細明體"/>
        <family val="1"/>
        <charset val="136"/>
        <scheme val="minor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新細明體"/>
        <family val="1"/>
        <charset val="136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新細明體"/>
        <family val="1"/>
        <charset val="136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新細明體"/>
        <family val="1"/>
        <charset val="136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新細明體"/>
        <family val="1"/>
        <charset val="136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新細明體"/>
        <family val="1"/>
        <charset val="136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52E112-36E6-4C75-BDBE-16D59589C211}" name="表格1" displayName="表格1" ref="A1:O88" totalsRowShown="0">
  <autoFilter ref="A1:O88" xr:uid="{1BEC9B36-7694-4220-BB15-EAA711834215}"/>
  <sortState ref="A2:O88">
    <sortCondition ref="I2"/>
  </sortState>
  <tableColumns count="15">
    <tableColumn id="1" xr3:uid="{9AA6BAB8-0903-4275-83C1-F8C27557218E}" name="所屬公司" dataDxfId="162"/>
    <tableColumn id="2" xr3:uid="{B7BEAC5C-FEC4-433E-AAAE-C7D064A9BFE3}" name="所屬部門" dataDxfId="161"/>
    <tableColumn id="3" xr3:uid="{07DD2457-33A4-4789-A1A3-426DAB6026FE}" name="據點位置" dataDxfId="160"/>
    <tableColumn id="4" xr3:uid="{F3056ADB-E9C4-4AA9-8A98-85A8473EA8CA}" name="職種" dataDxfId="159"/>
    <tableColumn id="5" xr3:uid="{0C295EE1-5C4B-443C-B894-1CC4149CA0A8}" name="姓名" dataDxfId="158"/>
    <tableColumn id="6" xr3:uid="{B14A4822-2F6E-49E9-956D-EA27DE684CA4}" name="帳號" dataDxfId="157">
      <calculatedColumnFormula>IFERROR(VLOOKUP(E2,#REF!, 2, FALSE), "")</calculatedColumnFormula>
    </tableColumn>
    <tableColumn id="13" xr3:uid="{C112EA4F-1FAB-41D8-AF90-DE6309B7D906}" name="帳號2" dataDxfId="156"/>
    <tableColumn id="16" xr3:uid="{6B4B1169-DBE7-4005-88B8-5D81B697498F}" name="帳號(最新8/8)" dataDxfId="155">
      <calculatedColumnFormula>IFERROR(VLOOKUP(E2,#REF!, 2, FALSE), "")</calculatedColumnFormula>
    </tableColumn>
    <tableColumn id="18" xr3:uid="{09DA5117-ADA0-4AA7-9B48-96196D340868}" name="帳號(最新8/8)2" dataDxfId="154"/>
    <tableColumn id="14" xr3:uid="{4650125F-32A6-44DC-BC8C-20C644CE4A6C}" name="密碼" dataDxfId="153"/>
    <tableColumn id="12" xr3:uid="{24755782-4A53-45CD-B19C-FB13CFB6B609}" name="新帳號" dataDxfId="152"/>
    <tableColumn id="7" xr3:uid="{7BA9BA20-033E-4246-AC7A-76C230F6E438}" name="性別"/>
    <tableColumn id="8" xr3:uid="{B19F2331-2210-494A-B923-2394ED516EAB}" name="請問您的年齡區間?"/>
    <tableColumn id="9" xr3:uid="{C2CAD378-7437-41CC-94A0-493EB57F3C08}" name="信箱(@inftfinance.com.tw)"/>
    <tableColumn id="10" xr3:uid="{EA0B9E04-47FB-4C0B-81AF-8F37D048D599}" name="分機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6DD160F-E5BA-483B-A6CB-0D72D479FE4A}" name="表格4" displayName="表格4" ref="A1:AA192" totalsRowShown="0" headerRowDxfId="126" dataDxfId="125">
  <autoFilter ref="A1:AA192" xr:uid="{2BF92C20-023B-404D-B545-706E0E8FC0B9}"/>
  <sortState ref="A2:AA192">
    <sortCondition descending="1" ref="AA1:AA192"/>
  </sortState>
  <tableColumns count="27">
    <tableColumn id="1" xr3:uid="{55210A0C-61BB-4EF5-A978-9C1DEAC9C249}" name="所屬公司" dataDxfId="124"/>
    <tableColumn id="2" xr3:uid="{5D57063B-67E1-4D29-88E4-D44205A74776}" name="所屬部門" dataDxfId="123"/>
    <tableColumn id="3" xr3:uid="{BC2BC15D-C0BA-4C72-B25C-FE00CAC0BBB9}" name="據點位置" dataDxfId="122"/>
    <tableColumn id="4" xr3:uid="{F07E10F7-CA8F-4EEB-8D35-D2AC65FF7399}" name="職種" dataDxfId="121"/>
    <tableColumn id="5" xr3:uid="{BFD96C1B-211B-4BE2-ABE1-B57EC88F3B5D}" name="姓名" dataDxfId="120"/>
    <tableColumn id="6" xr3:uid="{BC2CBB0A-0267-48F4-9CD9-93FB59199099}" name="性別" dataDxfId="119"/>
    <tableColumn id="7" xr3:uid="{CC0C2A9A-01ED-4CB8-9978-6808F5F1849B}" name="請問您的年齡區間?" dataDxfId="118"/>
    <tableColumn id="8" xr3:uid="{3BD70302-A148-4255-A4B4-5CEDFEB56428}" name="信箱(@inftfinance.com.tw)" dataDxfId="117"/>
    <tableColumn id="9" xr3:uid="{B4708D55-813B-4FB0-AC7D-2103F384D99E}" name="體脂前測" dataDxfId="116">
      <calculatedColumnFormula>IFERROR(VLOOKUP(E2, 體脂!$A$2:$C$100, 2, FALSE), "")</calculatedColumnFormula>
    </tableColumn>
    <tableColumn id="25" xr3:uid="{8B2FCE2C-2B99-46EB-8632-2333906B98B2}" name="體脂是否上傳" dataDxfId="115">
      <calculatedColumnFormula>IF(I2&lt;&gt;"","已完成","NULL")</calculatedColumnFormula>
    </tableColumn>
    <tableColumn id="10" xr3:uid="{B0CE47CB-F6B2-489C-99A3-AC30C4B309CB}" name="日常運動8/8-8/20" dataDxfId="114">
      <calculatedColumnFormula>IFERROR(INDEX('ALL活動數據統計(運動+飲食)--分數計算表'!$H$2:$H$136, MATCH(E2, 'ALL活動數據統計(運動+飲食)--分數計算表'!$D$2:$D$136, 0)), "")</calculatedColumnFormula>
    </tableColumn>
    <tableColumn id="11" xr3:uid="{7AC994B7-5D9C-4F8F-9CDF-29D743E19905}" name="每週飲食8/8-8/20" dataDxfId="113">
      <calculatedColumnFormula>IFERROR(INDEX('ALL活動數據統計(運動+飲食)--分數計算表'!$F$2:$F$136, MATCH(E2, 'ALL活動數據統計(運動+飲食)--分數計算表'!$D$2:$D$136, 0)), "")</calculatedColumnFormula>
    </tableColumn>
    <tableColumn id="12" xr3:uid="{FF6EA9AA-674F-4B59-A520-B168C525CBBB}" name="個人bonus分" dataDxfId="112">
      <calculatedColumnFormula>VLOOKUP(E2, 個人bonus分!$A$2:$C239, 2, FALSE)</calculatedColumnFormula>
    </tableColumn>
    <tableColumn id="28" xr3:uid="{53FC9BF7-E728-4CFD-A4F2-CADEBE5A0E5E}" name="9/2 桌球社挑戰賽" dataDxfId="111"/>
    <tableColumn id="13" xr3:uid="{6F344E04-AEB0-48DF-8C54-6C2BD21D9021}" name="9/3 羽球社" dataDxfId="110"/>
    <tableColumn id="14" xr3:uid="{BB89A6E4-0732-40EA-9C8A-D28A1242923C}" name="9/4 瑜珈社" dataDxfId="109"/>
    <tableColumn id="16" xr3:uid="{FE04FCC7-FC3A-4482-B664-99D507FF0386}" name="9/5 桌球社" dataDxfId="108"/>
    <tableColumn id="18" xr3:uid="{E79CF800-C314-4C9F-919A-B6F16E7E5611}" name="9/8 桌球社挑戰賽" dataDxfId="107"/>
    <tableColumn id="19" xr3:uid="{29A158EA-1C1B-4F02-9FDB-A7CB3320FEBD}" name="9/9 桌球社" dataDxfId="106"/>
    <tableColumn id="20" xr3:uid="{DD178551-621D-4ABF-9DBD-5AE49C868303}" name="9/10 羽球社" dataDxfId="105"/>
    <tableColumn id="21" xr3:uid="{4CFB0E0D-B6C1-4E4A-9516-F53D3F456735}" name="9/11 瑜珈社" dataDxfId="104"/>
    <tableColumn id="22" xr3:uid="{42F9EB2F-D613-490D-8D62-7934318BC8E6}" name="9/13 七星山主峰" dataDxfId="103"/>
    <tableColumn id="17" xr3:uid="{F261BA6D-737D-4A5C-9258-835C2B4AD8C8}" name="9/17 桌球挑戰賽" dataDxfId="102"/>
    <tableColumn id="23" xr3:uid="{22409CA1-4D70-4C42-95C6-2945050FE502}" name="9/17 羽球社" dataDxfId="101"/>
    <tableColumn id="24" xr3:uid="{378BB396-D326-4EFE-A8E9-1A6022DBE710}" name="9/18 瑜珈挑戰賽" dataDxfId="100"/>
    <tableColumn id="26" xr3:uid="{9CF570F8-5991-495D-8466-BE781E68F647}" name="9/19 桌球練習" dataDxfId="99"/>
    <tableColumn id="15" xr3:uid="{2EA6B500-87E6-43C3-9442-373C9CDCBDBF}" name="total" dataDxfId="98">
      <calculatedColumnFormula>SUMIF(K2:Z2,"&gt;0")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9C8038-6801-42DB-90CE-1CA323276E49}" name="表格2" displayName="表格2" ref="B2:D22" totalsRowShown="0" headerRowDxfId="89" dataDxfId="88" tableBorderDxfId="87">
  <autoFilter ref="B2:D22" xr:uid="{75057160-8F9B-4A22-AAA3-E7CC2294E477}"/>
  <sortState ref="B3:C22">
    <sortCondition descending="1" ref="B2:B22"/>
  </sortState>
  <tableColumns count="3">
    <tableColumn id="1" xr3:uid="{83B4BD34-DFBC-409A-A575-F01B52077ACF}" name="部門" dataDxfId="86"/>
    <tableColumn id="2" xr3:uid="{914982CF-33F9-4AE5-A949-E5F067A0A43F}" name="姓名" dataDxfId="85"/>
    <tableColumn id="3" xr3:uid="{CD12A354-0344-4A63-A528-8F19642959A9}" name="簽名" dataDxfId="8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9763A1C-23AF-42DC-B028-3A2C6C45AC16}" name="表格11" displayName="表格11" ref="A1:D239" totalsRowShown="0">
  <autoFilter ref="A1:D239" xr:uid="{ACD74956-EAE2-4B73-AFAF-2C48524AB8DB}"/>
  <tableColumns count="4">
    <tableColumn id="1" xr3:uid="{1E4C542E-BFA9-4D1B-B1E5-A38D344D6894}" name="姓名" dataDxfId="83"/>
    <tableColumn id="2" xr3:uid="{7C086F66-E845-4804-AB14-BB3C02F3C991}" name="得分(姓名出現次數*30)">
      <calculatedColumnFormula>COUNTIF($A$2:$A$99, A2) * 30</calculatedColumnFormula>
    </tableColumn>
    <tableColumn id="3" xr3:uid="{EE3E5846-FCDD-40D0-BEF3-5C364EAC38E2}" name="運動日期" dataDxfId="82"/>
    <tableColumn id="4" xr3:uid="{F9DAA614-51F9-402C-B1D7-FA60FD5307BD}" name="欄1" dataDxfId="8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3E7164-1D08-465A-9043-F6EE6702AFF8}" name="表格3" displayName="表格3" ref="A1:H89" totalsRowShown="0" headerRowDxfId="78" dataDxfId="76" headerRowBorderDxfId="77" tableBorderDxfId="75" totalsRowBorderDxfId="74">
  <autoFilter ref="A1:H89" xr:uid="{786F42C5-0739-4D60-A078-721989BF1C5E}"/>
  <sortState ref="A2:H88">
    <sortCondition ref="B1:B88"/>
  </sortState>
  <tableColumns count="8">
    <tableColumn id="1" xr3:uid="{98339DE8-5E35-4DD7-9FFA-39EF85E96766}" name="NO" dataDxfId="73"/>
    <tableColumn id="2" xr3:uid="{81D9D491-EC38-4FD2-8033-D34B701D5393}" name="帳號" dataDxfId="72"/>
    <tableColumn id="3" xr3:uid="{43B17B1D-C6C9-4693-8A1D-FAAA279A8D2F}" name="暱稱" dataDxfId="71"/>
    <tableColumn id="4" xr3:uid="{89E04B23-889A-433D-831E-7D9216710B2D}" name="姓名" dataDxfId="70"/>
    <tableColumn id="5" xr3:uid="{D191FE2D-0D5D-4E77-B37D-FCF4FC2FAA41}" name="飲食" dataDxfId="69">
      <calculatedColumnFormula>IFERROR(INDEX('活動成效統計(2025-08-08至2025-08-28)'!D:D, MATCH(B2,'活動成效統計(2025-08-08至2025-08-28)'!B:B,0)),"")</calculatedColumnFormula>
    </tableColumn>
    <tableColumn id="8" xr3:uid="{B46F650F-F29B-4A87-975F-7EC10E25F5FD}" name="飲食紀錄計分" dataDxfId="68">
      <calculatedColumnFormula>表格3[[#This Row],[飲食]]*10</calculatedColumnFormula>
    </tableColumn>
    <tableColumn id="6" xr3:uid="{E2B89EFE-BDD1-4961-91F3-E50531FD2659}" name="運動紀錄" dataDxfId="67">
      <calculatedColumnFormula>IFERROR(INDEX('活動成效統計(2025-08-08至2025-08-28)'!E:E, MATCH(B2,'活動成效統計(2025-08-08至2025-08-28)'!B:B,0)),"")</calculatedColumnFormula>
    </tableColumn>
    <tableColumn id="9" xr3:uid="{2B421BE7-D0D3-410A-A75C-DEABDA80CFC4}" name="運動紀錄計分" dataDxfId="66">
      <calculatedColumnFormula>表格3[[#This Row],[運動紀錄]]*10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798BEC2-CDF3-4F71-A2BB-A03EA41F9DEB}" name="表格12" displayName="表格12" ref="A3:R49" totalsRowShown="0" headerRowDxfId="45" dataDxfId="43" headerRowBorderDxfId="44" tableBorderDxfId="42" totalsRowBorderDxfId="41">
  <autoFilter ref="A3:R49" xr:uid="{7FE35F13-2A2D-4505-A4C0-D3109C842413}"/>
  <tableColumns count="18">
    <tableColumn id="1" xr3:uid="{C5FDE81D-60C1-4C2D-9C26-39B58B74D555}" name="姓名" dataDxfId="40"/>
    <tableColumn id="2" xr3:uid="{D967F16B-8773-4CEB-B618-00597B9A035E}" name="日常運動8/8-8/20" dataDxfId="39"/>
    <tableColumn id="3" xr3:uid="{F43288E0-B5DA-42DB-B9B7-D455F9980A81}" name="每週飲食8/8-8/20" dataDxfId="38"/>
    <tableColumn id="4" xr3:uid="{FEDAF217-C5AD-4B4B-B38F-4CE19A807320}" name="個人bonus分" dataDxfId="37"/>
    <tableColumn id="5" xr3:uid="{729575D0-0F88-4968-86F8-D5D6E964DA20}" name="9/2 桌球社挑戰賽" dataDxfId="36"/>
    <tableColumn id="6" xr3:uid="{DA0B1404-6349-409E-BD8F-5736796A1C14}" name="9/3 羽球社" dataDxfId="35"/>
    <tableColumn id="7" xr3:uid="{C06C8701-1F73-4DA3-B706-33B13D90F887}" name="9/4 瑜珈社" dataDxfId="34"/>
    <tableColumn id="8" xr3:uid="{3A9A1ABA-272D-4BE0-95DD-79D4E096E52F}" name="9/5 桌球社" dataDxfId="33"/>
    <tableColumn id="9" xr3:uid="{2D240957-5485-41DA-9CBC-5811E72E53BD}" name="9/8 桌球社挑戰賽" dataDxfId="32"/>
    <tableColumn id="10" xr3:uid="{729C0A95-BCFB-4AAB-9E63-2EDD488614CD}" name="9/9 桌球社" dataDxfId="31"/>
    <tableColumn id="11" xr3:uid="{CBBCD581-E3B8-4A36-925B-A9DF4CD05290}" name="9/10 羽球社" dataDxfId="30"/>
    <tableColumn id="12" xr3:uid="{D074D031-6D37-4A43-89FF-FEBC017704F2}" name="9/11 瑜珈社" dataDxfId="29"/>
    <tableColumn id="13" xr3:uid="{A4C97C78-FAF9-4959-A8D1-DC820F25F612}" name="9/13 七星山主峰" dataDxfId="28"/>
    <tableColumn id="14" xr3:uid="{56885CF6-109D-4739-B8C3-7DA820FA0A7F}" name="9/17 桌球挑戰賽" dataDxfId="27"/>
    <tableColumn id="15" xr3:uid="{E0D79827-EB0B-4AF5-87E5-EB08FAD92834}" name="9/17 羽球社" dataDxfId="26"/>
    <tableColumn id="16" xr3:uid="{2FA7691E-B3A5-4878-8952-198561782C2D}" name="9/18 瑜珈挑戰賽" dataDxfId="25"/>
    <tableColumn id="17" xr3:uid="{43FCE129-BCBE-4125-9C1E-F7544E8971AF}" name="9/19 桌球練習" dataDxfId="24"/>
    <tableColumn id="18" xr3:uid="{DC68081D-AF50-4C9A-8A1C-78888801AD80}" name="total" dataDxfId="2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AF80723-2852-4CFD-8383-AE93C6FA39C5}" name="表格13" displayName="表格13" ref="A52:R69" totalsRowShown="0" headerRowDxfId="22" dataDxfId="20" headerRowBorderDxfId="21" tableBorderDxfId="19" totalsRowBorderDxfId="18">
  <autoFilter ref="A52:R69" xr:uid="{90DF4423-9546-452D-8D23-1F56621D5E49}"/>
  <tableColumns count="18">
    <tableColumn id="1" xr3:uid="{0BBAD46B-117F-4EE7-87AC-77021719CA8C}" name="姓名" dataDxfId="17"/>
    <tableColumn id="2" xr3:uid="{FF0B44A6-2906-4660-8C63-0666D22A761B}" name="日常運動8/8-8/20" dataDxfId="16"/>
    <tableColumn id="3" xr3:uid="{7516E197-3785-4862-BCDA-17FA4D547AE1}" name="每週飲食8/8-8/20" dataDxfId="15"/>
    <tableColumn id="4" xr3:uid="{DF7FDB92-15A7-4EF0-9614-47F238D824A2}" name="個人bonus分" dataDxfId="14"/>
    <tableColumn id="5" xr3:uid="{BBF6BA90-2B1F-4C9A-9A10-562DDD5D31E7}" name="9/2 桌球社挑戰賽" dataDxfId="13"/>
    <tableColumn id="6" xr3:uid="{194D1D54-88F8-4863-833D-070A54208E5B}" name="9/3 羽球社" dataDxfId="12"/>
    <tableColumn id="7" xr3:uid="{7404BA3C-1C09-491B-ABA5-FA142D56D7F2}" name="9/4 瑜珈社" dataDxfId="11"/>
    <tableColumn id="8" xr3:uid="{0362B9BD-516F-45EB-A96F-F41FC1A0DF9C}" name="9/5 桌球社" dataDxfId="10"/>
    <tableColumn id="9" xr3:uid="{DBB98403-BD25-4969-AB89-4E02E0976F49}" name="9/8 桌球社挑戰賽" dataDxfId="9"/>
    <tableColumn id="10" xr3:uid="{6586FD75-2138-4BB3-8B22-AFFDCC684355}" name="9/9 桌球社" dataDxfId="8"/>
    <tableColumn id="11" xr3:uid="{E9357277-8618-48EA-ADCB-E9F9456998D7}" name="9/10 羽球社" dataDxfId="7"/>
    <tableColumn id="12" xr3:uid="{C81AB799-5F38-452B-8EF4-FFDAD3026013}" name="9/11 瑜珈社" dataDxfId="6"/>
    <tableColumn id="13" xr3:uid="{DC0C6DFF-328C-4359-9C7C-C4441ED5D5DE}" name="9/13 七星山主峰" dataDxfId="5"/>
    <tableColumn id="14" xr3:uid="{7EB6D337-068B-4C91-B898-373F4DC5202B}" name="9/17 桌球挑戰賽" dataDxfId="4"/>
    <tableColumn id="15" xr3:uid="{90CB8932-B525-4AE2-9D2B-9703242CFF72}" name="9/17 羽球社" dataDxfId="3"/>
    <tableColumn id="16" xr3:uid="{7EEC63BE-D480-45B9-AC40-F8010F7267B6}" name="9/18 瑜珈挑戰賽" dataDxfId="2"/>
    <tableColumn id="17" xr3:uid="{7AF8B8D7-A2B9-4BE7-9355-AB7B652F1DE9}" name="9/19 桌球練習" dataDxfId="1"/>
    <tableColumn id="18" xr3:uid="{9C35FDDA-BD8B-47A8-B501-2C622B235F74}" name="total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lbeeChi@inftfinance.com.tw" TargetMode="External"/><Relationship Id="rId3" Type="http://schemas.openxmlformats.org/officeDocument/2006/relationships/hyperlink" Target="mailto:lichunchen@inftfinance.com.tw" TargetMode="External"/><Relationship Id="rId7" Type="http://schemas.openxmlformats.org/officeDocument/2006/relationships/hyperlink" Target="mailto:KelvinHo@inftfinance.com.tw" TargetMode="External"/><Relationship Id="rId2" Type="http://schemas.openxmlformats.org/officeDocument/2006/relationships/hyperlink" Target="mailto:JeanChuang@inftfinance.com.tw" TargetMode="External"/><Relationship Id="rId1" Type="http://schemas.openxmlformats.org/officeDocument/2006/relationships/hyperlink" Target="mailto:Grahamwang@inftfinance.com" TargetMode="External"/><Relationship Id="rId6" Type="http://schemas.openxmlformats.org/officeDocument/2006/relationships/hyperlink" Target="mailto:YiwenFang@inftfinance.com.tw" TargetMode="External"/><Relationship Id="rId5" Type="http://schemas.openxmlformats.org/officeDocument/2006/relationships/hyperlink" Target="mailto:JonasChang@inftfinance.com.tw" TargetMode="External"/><Relationship Id="rId10" Type="http://schemas.openxmlformats.org/officeDocument/2006/relationships/table" Target="../tables/table1.xml"/><Relationship Id="rId4" Type="http://schemas.openxmlformats.org/officeDocument/2006/relationships/hyperlink" Target="mailto:kuanliu@inftfinance.com.tw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YiwenFang@inftfinance.com.tw" TargetMode="External"/><Relationship Id="rId7" Type="http://schemas.openxmlformats.org/officeDocument/2006/relationships/hyperlink" Target="mailto:Grahamwang@inftfinance.com" TargetMode="External"/><Relationship Id="rId2" Type="http://schemas.openxmlformats.org/officeDocument/2006/relationships/hyperlink" Target="mailto:KelvinHo@inftfinance.com.tw" TargetMode="External"/><Relationship Id="rId1" Type="http://schemas.openxmlformats.org/officeDocument/2006/relationships/hyperlink" Target="mailto:AlbeeChi@inftfinance.com.tw" TargetMode="External"/><Relationship Id="rId6" Type="http://schemas.openxmlformats.org/officeDocument/2006/relationships/hyperlink" Target="mailto:lichunchen@inftfinance.com.tw" TargetMode="External"/><Relationship Id="rId5" Type="http://schemas.openxmlformats.org/officeDocument/2006/relationships/hyperlink" Target="mailto:kuanliu@inftfinance.com.tw" TargetMode="External"/><Relationship Id="rId4" Type="http://schemas.openxmlformats.org/officeDocument/2006/relationships/hyperlink" Target="mailto:JonasChang@inftfinance.com.tw" TargetMode="External"/><Relationship Id="rId9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9D89B-DC5F-4DDF-B3AF-3447DCEA93F9}">
  <dimension ref="A1:D3"/>
  <sheetViews>
    <sheetView workbookViewId="0">
      <selection sqref="A1:B3"/>
    </sheetView>
  </sheetViews>
  <sheetFormatPr defaultRowHeight="14.5" x14ac:dyDescent="0.3"/>
  <cols>
    <col min="3" max="3" width="6.09765625" customWidth="1"/>
  </cols>
  <sheetData>
    <row r="1" spans="1:4" x14ac:dyDescent="0.3">
      <c r="A1" s="12" t="s">
        <v>522</v>
      </c>
      <c r="B1" s="12" t="s">
        <v>524</v>
      </c>
      <c r="C1" s="12" t="s">
        <v>526</v>
      </c>
      <c r="D1" s="12" t="s">
        <v>527</v>
      </c>
    </row>
    <row r="2" spans="1:4" x14ac:dyDescent="0.3">
      <c r="A2" s="12" t="s">
        <v>523</v>
      </c>
      <c r="B2" s="12">
        <v>56</v>
      </c>
      <c r="C2" s="12">
        <v>27</v>
      </c>
      <c r="D2" s="13">
        <f>C2/B2</f>
        <v>0.48214285714285715</v>
      </c>
    </row>
    <row r="3" spans="1:4" x14ac:dyDescent="0.3">
      <c r="A3" s="12" t="s">
        <v>525</v>
      </c>
      <c r="B3" s="12">
        <v>30</v>
      </c>
      <c r="C3" s="12">
        <v>14</v>
      </c>
      <c r="D3" s="13">
        <f>C3/B3</f>
        <v>0.46666666666666667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88"/>
  <sheetViews>
    <sheetView zoomScale="70" zoomScaleNormal="70" workbookViewId="0">
      <selection activeCell="E8" sqref="E8"/>
    </sheetView>
  </sheetViews>
  <sheetFormatPr defaultRowHeight="14.5" x14ac:dyDescent="0.3"/>
  <cols>
    <col min="1" max="1" width="32.8984375" customWidth="1"/>
    <col min="2" max="2" width="25.8984375" customWidth="1"/>
    <col min="3" max="3" width="43.8984375" customWidth="1"/>
    <col min="4" max="4" width="13.3984375" customWidth="1"/>
    <col min="5" max="5" width="17.3984375" customWidth="1"/>
    <col min="6" max="6" width="9.3984375" hidden="1" customWidth="1"/>
    <col min="7" max="7" width="16.69921875" style="1" hidden="1" customWidth="1"/>
    <col min="8" max="8" width="18.59765625" style="1" hidden="1" customWidth="1"/>
    <col min="9" max="9" width="18.59765625" style="1" customWidth="1"/>
    <col min="10" max="10" width="18.09765625" customWidth="1"/>
    <col min="11" max="11" width="9.3984375" customWidth="1"/>
    <col min="12" max="12" width="8.09765625" bestFit="1" customWidth="1"/>
    <col min="13" max="13" width="22.3984375" customWidth="1"/>
    <col min="14" max="14" width="34.69921875" bestFit="1" customWidth="1"/>
    <col min="15" max="15" width="7.69921875" customWidth="1"/>
  </cols>
  <sheetData>
    <row r="1" spans="1:15" x14ac:dyDescent="0.3">
      <c r="A1" t="s">
        <v>0</v>
      </c>
      <c r="B1" t="s">
        <v>294</v>
      </c>
      <c r="C1" t="s">
        <v>1</v>
      </c>
      <c r="D1" t="s">
        <v>299</v>
      </c>
      <c r="E1" t="s">
        <v>2</v>
      </c>
      <c r="F1" t="s">
        <v>292</v>
      </c>
      <c r="G1" s="1" t="s">
        <v>374</v>
      </c>
      <c r="H1" s="1" t="s">
        <v>511</v>
      </c>
      <c r="I1" s="1" t="s">
        <v>521</v>
      </c>
      <c r="J1" t="s">
        <v>320</v>
      </c>
      <c r="K1" t="s">
        <v>301</v>
      </c>
      <c r="L1" t="s">
        <v>3</v>
      </c>
      <c r="M1" t="s">
        <v>4</v>
      </c>
      <c r="N1" t="s">
        <v>5</v>
      </c>
      <c r="O1" t="s">
        <v>6</v>
      </c>
    </row>
    <row r="2" spans="1:15" ht="21.5" x14ac:dyDescent="0.45">
      <c r="A2" s="4" t="s">
        <v>417</v>
      </c>
      <c r="B2" s="4" t="s">
        <v>7</v>
      </c>
      <c r="C2" s="4" t="s">
        <v>8</v>
      </c>
      <c r="D2" s="4" t="s">
        <v>9</v>
      </c>
      <c r="E2" s="4" t="s">
        <v>41</v>
      </c>
      <c r="F2" s="4" t="str">
        <f>IFERROR(VLOOKUP(E2,#REF!, 2, FALSE), "")</f>
        <v/>
      </c>
      <c r="G2" s="7" t="s">
        <v>284</v>
      </c>
      <c r="H2" s="6" t="str">
        <f>IFERROR(VLOOKUP(E2,#REF!, 2, FALSE), "")</f>
        <v/>
      </c>
      <c r="I2" s="6" t="s">
        <v>551</v>
      </c>
      <c r="J2" s="7" t="s">
        <v>323</v>
      </c>
      <c r="L2" t="s">
        <v>11</v>
      </c>
      <c r="M2" t="s">
        <v>42</v>
      </c>
      <c r="N2" t="s">
        <v>43</v>
      </c>
      <c r="O2" t="s">
        <v>44</v>
      </c>
    </row>
    <row r="3" spans="1:15" ht="21.5" x14ac:dyDescent="0.45">
      <c r="A3" s="4" t="s">
        <v>416</v>
      </c>
      <c r="B3" s="4" t="s">
        <v>296</v>
      </c>
      <c r="C3" s="4" t="s">
        <v>8</v>
      </c>
      <c r="D3" s="4" t="s">
        <v>9</v>
      </c>
      <c r="E3" s="4" t="s">
        <v>154</v>
      </c>
      <c r="F3" s="5" t="str">
        <f>IFERROR(VLOOKUP(E3,#REF!, 2, FALSE), "")</f>
        <v/>
      </c>
      <c r="G3" s="6" t="s">
        <v>244</v>
      </c>
      <c r="H3" s="6" t="str">
        <f>IFERROR(VLOOKUP(E3,#REF!, 2, FALSE), "")</f>
        <v/>
      </c>
      <c r="I3" s="6" t="s">
        <v>564</v>
      </c>
      <c r="J3" s="9" t="s">
        <v>335</v>
      </c>
      <c r="K3" s="2"/>
      <c r="L3" t="s">
        <v>11</v>
      </c>
      <c r="M3" t="s">
        <v>12</v>
      </c>
      <c r="N3" t="s">
        <v>155</v>
      </c>
      <c r="O3" t="s">
        <v>156</v>
      </c>
    </row>
    <row r="4" spans="1:15" ht="21.5" x14ac:dyDescent="0.45">
      <c r="A4" s="4" t="s">
        <v>417</v>
      </c>
      <c r="B4" s="4" t="s">
        <v>30</v>
      </c>
      <c r="C4" s="4" t="s">
        <v>8</v>
      </c>
      <c r="D4" s="4" t="s">
        <v>9</v>
      </c>
      <c r="E4" s="4" t="s">
        <v>34</v>
      </c>
      <c r="F4" s="4" t="str">
        <f>IFERROR(VLOOKUP(E4,#REF!, 2, FALSE), "")</f>
        <v/>
      </c>
      <c r="G4" s="7" t="s">
        <v>245</v>
      </c>
      <c r="H4" s="6" t="str">
        <f>IFERROR(VLOOKUP(E4,#REF!, 2, FALSE), "")</f>
        <v/>
      </c>
      <c r="I4" s="6" t="s">
        <v>245</v>
      </c>
      <c r="J4" s="7">
        <v>12345678</v>
      </c>
      <c r="L4" t="s">
        <v>11</v>
      </c>
      <c r="M4" t="s">
        <v>22</v>
      </c>
      <c r="N4" t="s">
        <v>35</v>
      </c>
      <c r="O4" t="s">
        <v>36</v>
      </c>
    </row>
    <row r="5" spans="1:15" ht="21.5" x14ac:dyDescent="0.45">
      <c r="A5" s="4" t="s">
        <v>417</v>
      </c>
      <c r="B5" s="4" t="s">
        <v>15</v>
      </c>
      <c r="C5" s="4" t="s">
        <v>146</v>
      </c>
      <c r="D5" s="4" t="s">
        <v>9</v>
      </c>
      <c r="E5" s="4" t="s">
        <v>147</v>
      </c>
      <c r="F5" s="4" t="str">
        <f>IFERROR(VLOOKUP(E5,#REF!, 2, FALSE), "")</f>
        <v/>
      </c>
      <c r="G5" s="7" t="s">
        <v>246</v>
      </c>
      <c r="H5" s="6" t="str">
        <f>IFERROR(VLOOKUP(E5,#REF!, 2, FALSE), "")</f>
        <v/>
      </c>
      <c r="I5" s="6" t="s">
        <v>246</v>
      </c>
      <c r="J5" s="7">
        <v>12345678</v>
      </c>
      <c r="L5" t="s">
        <v>11</v>
      </c>
      <c r="M5" t="s">
        <v>12</v>
      </c>
      <c r="N5" t="s">
        <v>148</v>
      </c>
      <c r="O5" t="s">
        <v>149</v>
      </c>
    </row>
    <row r="6" spans="1:15" ht="21.5" x14ac:dyDescent="0.45">
      <c r="A6" s="4" t="s">
        <v>418</v>
      </c>
      <c r="B6" s="4" t="s">
        <v>30</v>
      </c>
      <c r="C6" s="4" t="s">
        <v>8</v>
      </c>
      <c r="D6" s="4" t="s">
        <v>9</v>
      </c>
      <c r="E6" s="4" t="s">
        <v>31</v>
      </c>
      <c r="F6" s="4" t="str">
        <f>IFERROR(VLOOKUP(E6,#REF!, 2, FALSE), "")</f>
        <v/>
      </c>
      <c r="G6" s="7" t="s">
        <v>247</v>
      </c>
      <c r="H6" s="6" t="str">
        <f>IFERROR(VLOOKUP(E6,#REF!, 2, FALSE), "")</f>
        <v/>
      </c>
      <c r="I6" s="6" t="s">
        <v>247</v>
      </c>
      <c r="J6" s="7" t="s">
        <v>322</v>
      </c>
      <c r="L6" t="s">
        <v>11</v>
      </c>
      <c r="M6" t="s">
        <v>12</v>
      </c>
      <c r="N6" t="s">
        <v>32</v>
      </c>
      <c r="O6" t="s">
        <v>33</v>
      </c>
    </row>
    <row r="7" spans="1:15" ht="21.5" x14ac:dyDescent="0.45">
      <c r="A7" s="4" t="s">
        <v>417</v>
      </c>
      <c r="B7" s="4" t="s">
        <v>15</v>
      </c>
      <c r="C7" s="4" t="s">
        <v>8</v>
      </c>
      <c r="D7" s="4" t="s">
        <v>9</v>
      </c>
      <c r="E7" s="4" t="s">
        <v>321</v>
      </c>
      <c r="F7" s="4" t="str">
        <f>IFERROR(VLOOKUP(E7,#REF!, 2, FALSE), "")</f>
        <v/>
      </c>
      <c r="G7" s="7" t="s">
        <v>248</v>
      </c>
      <c r="H7" s="6" t="str">
        <f>IFERROR(VLOOKUP(E7,#REF!, 2, FALSE), "")</f>
        <v/>
      </c>
      <c r="I7" s="6" t="s">
        <v>248</v>
      </c>
      <c r="J7" s="7">
        <v>12345678</v>
      </c>
      <c r="L7" t="s">
        <v>17</v>
      </c>
      <c r="M7" t="s">
        <v>12</v>
      </c>
      <c r="N7" t="s">
        <v>18</v>
      </c>
      <c r="O7" t="s">
        <v>19</v>
      </c>
    </row>
    <row r="8" spans="1:15" ht="21.5" x14ac:dyDescent="0.45">
      <c r="A8" s="4" t="s">
        <v>418</v>
      </c>
      <c r="B8" s="4" t="s">
        <v>376</v>
      </c>
      <c r="C8" s="4" t="s">
        <v>146</v>
      </c>
      <c r="D8" s="4" t="s">
        <v>9</v>
      </c>
      <c r="E8" s="4" t="s">
        <v>390</v>
      </c>
      <c r="F8" s="4" t="s">
        <v>11</v>
      </c>
      <c r="G8" s="10" t="s">
        <v>517</v>
      </c>
      <c r="H8" s="6" t="str">
        <f>IFERROR(VLOOKUP(E8,#REF!, 2, FALSE), "")</f>
        <v/>
      </c>
      <c r="I8" s="6" t="s">
        <v>249</v>
      </c>
      <c r="J8" s="6">
        <v>12345678</v>
      </c>
      <c r="K8" s="2" t="s">
        <v>300</v>
      </c>
      <c r="L8" t="s">
        <v>11</v>
      </c>
      <c r="M8" t="s">
        <v>22</v>
      </c>
      <c r="N8" t="s">
        <v>391</v>
      </c>
      <c r="O8" t="s">
        <v>169</v>
      </c>
    </row>
    <row r="9" spans="1:15" ht="21.5" x14ac:dyDescent="0.45">
      <c r="A9" s="4" t="s">
        <v>417</v>
      </c>
      <c r="B9" s="4" t="s">
        <v>186</v>
      </c>
      <c r="C9" s="4" t="s">
        <v>8</v>
      </c>
      <c r="D9" s="4" t="s">
        <v>9</v>
      </c>
      <c r="E9" s="4" t="s">
        <v>187</v>
      </c>
      <c r="F9" s="4" t="str">
        <f>IFERROR(VLOOKUP(E9,#REF!, 2, FALSE), "")</f>
        <v/>
      </c>
      <c r="G9" s="7" t="s">
        <v>250</v>
      </c>
      <c r="H9" s="6" t="str">
        <f>IFERROR(VLOOKUP(E9,#REF!, 2, FALSE), "")</f>
        <v/>
      </c>
      <c r="I9" s="6" t="s">
        <v>250</v>
      </c>
      <c r="J9" s="7">
        <v>66666666</v>
      </c>
      <c r="L9" t="s">
        <v>11</v>
      </c>
      <c r="M9" t="s">
        <v>12</v>
      </c>
      <c r="N9" t="s">
        <v>188</v>
      </c>
      <c r="O9" t="s">
        <v>189</v>
      </c>
    </row>
    <row r="10" spans="1:15" ht="21.5" x14ac:dyDescent="0.45">
      <c r="A10" s="4" t="s">
        <v>418</v>
      </c>
      <c r="B10" s="4" t="s">
        <v>125</v>
      </c>
      <c r="C10" s="4" t="s">
        <v>8</v>
      </c>
      <c r="D10" s="4" t="s">
        <v>9</v>
      </c>
      <c r="E10" s="4" t="s">
        <v>126</v>
      </c>
      <c r="F10" s="4" t="str">
        <f>IFERROR(VLOOKUP(E10,#REF!, 2, FALSE), "")</f>
        <v/>
      </c>
      <c r="G10" s="7" t="s">
        <v>251</v>
      </c>
      <c r="H10" s="6" t="str">
        <f>IFERROR(VLOOKUP(E10,#REF!, 2, FALSE), "")</f>
        <v/>
      </c>
      <c r="I10" s="6" t="s">
        <v>251</v>
      </c>
      <c r="J10" s="7">
        <v>87654321</v>
      </c>
      <c r="L10" t="s">
        <v>11</v>
      </c>
      <c r="M10" t="s">
        <v>22</v>
      </c>
      <c r="N10" t="s">
        <v>127</v>
      </c>
      <c r="O10" t="s">
        <v>128</v>
      </c>
    </row>
    <row r="11" spans="1:15" ht="21.5" x14ac:dyDescent="0.45">
      <c r="A11" s="4" t="s">
        <v>417</v>
      </c>
      <c r="B11" s="4" t="s">
        <v>37</v>
      </c>
      <c r="C11" s="4" t="s">
        <v>8</v>
      </c>
      <c r="D11" s="4" t="s">
        <v>9</v>
      </c>
      <c r="E11" s="4" t="s">
        <v>94</v>
      </c>
      <c r="F11" s="4" t="str">
        <f>IFERROR(VLOOKUP(E11,#REF!, 2, FALSE), "")</f>
        <v/>
      </c>
      <c r="G11" s="7" t="s">
        <v>252</v>
      </c>
      <c r="H11" s="6" t="str">
        <f>IFERROR(VLOOKUP(E11,#REF!, 2, FALSE), "")</f>
        <v/>
      </c>
      <c r="I11" s="6" t="s">
        <v>252</v>
      </c>
      <c r="J11" s="7" t="s">
        <v>331</v>
      </c>
      <c r="L11" t="s">
        <v>11</v>
      </c>
      <c r="M11" t="s">
        <v>22</v>
      </c>
      <c r="N11" t="s">
        <v>95</v>
      </c>
      <c r="O11" t="s">
        <v>96</v>
      </c>
    </row>
    <row r="12" spans="1:15" ht="21.5" x14ac:dyDescent="0.45">
      <c r="A12" s="4" t="s">
        <v>417</v>
      </c>
      <c r="B12" s="4" t="s">
        <v>97</v>
      </c>
      <c r="C12" s="4" t="s">
        <v>8</v>
      </c>
      <c r="D12" s="4" t="s">
        <v>20</v>
      </c>
      <c r="E12" s="4" t="s">
        <v>192</v>
      </c>
      <c r="F12" s="4" t="str">
        <f>IFERROR(VLOOKUP(E12,#REF!, 2, FALSE), "")</f>
        <v/>
      </c>
      <c r="G12" s="7" t="s">
        <v>336</v>
      </c>
      <c r="H12" s="6" t="str">
        <f>IFERROR(VLOOKUP(E12,#REF!, 2, FALSE), "")</f>
        <v/>
      </c>
      <c r="I12" s="6" t="s">
        <v>253</v>
      </c>
      <c r="J12" s="7">
        <v>29426322</v>
      </c>
      <c r="L12" t="s">
        <v>17</v>
      </c>
      <c r="M12" t="s">
        <v>12</v>
      </c>
      <c r="N12" t="s">
        <v>193</v>
      </c>
      <c r="O12" t="s">
        <v>194</v>
      </c>
    </row>
    <row r="13" spans="1:15" ht="21.5" x14ac:dyDescent="0.45">
      <c r="A13" s="4" t="s">
        <v>416</v>
      </c>
      <c r="B13" s="4" t="s">
        <v>298</v>
      </c>
      <c r="C13" s="4" t="s">
        <v>8</v>
      </c>
      <c r="D13" s="4" t="s">
        <v>9</v>
      </c>
      <c r="E13" s="4" t="s">
        <v>63</v>
      </c>
      <c r="F13" s="5" t="str">
        <f>IFERROR(VLOOKUP(E13,#REF!, 2, FALSE), "")</f>
        <v/>
      </c>
      <c r="G13" s="6" t="s">
        <v>254</v>
      </c>
      <c r="H13" s="6" t="str">
        <f>IFERROR(VLOOKUP(E13,#REF!, 2, FALSE), "")</f>
        <v/>
      </c>
      <c r="I13" s="6" t="s">
        <v>254</v>
      </c>
      <c r="J13" s="9" t="s">
        <v>324</v>
      </c>
      <c r="K13" s="2"/>
      <c r="L13" t="s">
        <v>11</v>
      </c>
      <c r="M13" t="s">
        <v>22</v>
      </c>
      <c r="N13" t="s">
        <v>64</v>
      </c>
      <c r="O13" t="s">
        <v>65</v>
      </c>
    </row>
    <row r="14" spans="1:15" ht="21.5" x14ac:dyDescent="0.45">
      <c r="A14" s="4" t="s">
        <v>417</v>
      </c>
      <c r="B14" s="4" t="s">
        <v>52</v>
      </c>
      <c r="C14" s="4" t="s">
        <v>8</v>
      </c>
      <c r="D14" s="4" t="s">
        <v>9</v>
      </c>
      <c r="E14" s="4" t="s">
        <v>66</v>
      </c>
      <c r="F14" s="4" t="str">
        <f>IFERROR(VLOOKUP(E14,#REF!, 2, FALSE), "")</f>
        <v/>
      </c>
      <c r="G14" s="7" t="s">
        <v>325</v>
      </c>
      <c r="H14" s="6" t="str">
        <f>IFERROR(VLOOKUP(E14,#REF!, 2, FALSE), "")</f>
        <v/>
      </c>
      <c r="I14" s="6" t="s">
        <v>255</v>
      </c>
      <c r="J14" s="7">
        <v>12345678</v>
      </c>
      <c r="L14" t="s">
        <v>11</v>
      </c>
      <c r="M14" t="s">
        <v>22</v>
      </c>
      <c r="N14" t="s">
        <v>67</v>
      </c>
      <c r="O14" t="s">
        <v>68</v>
      </c>
    </row>
    <row r="15" spans="1:15" ht="21.5" x14ac:dyDescent="0.45">
      <c r="A15" s="4" t="s">
        <v>417</v>
      </c>
      <c r="B15" s="4" t="s">
        <v>52</v>
      </c>
      <c r="C15" s="4" t="s">
        <v>8</v>
      </c>
      <c r="D15" s="4" t="s">
        <v>9</v>
      </c>
      <c r="E15" s="4" t="s">
        <v>173</v>
      </c>
      <c r="F15" s="4" t="str">
        <f>IFERROR(VLOOKUP(E15,#REF!, 2, FALSE), "")</f>
        <v/>
      </c>
      <c r="G15" s="7" t="s">
        <v>256</v>
      </c>
      <c r="H15" s="6" t="str">
        <f>IFERROR(VLOOKUP(E15,#REF!, 2, FALSE), "")</f>
        <v/>
      </c>
      <c r="I15" s="6" t="s">
        <v>256</v>
      </c>
      <c r="J15" s="7">
        <v>90033</v>
      </c>
      <c r="L15" t="s">
        <v>11</v>
      </c>
      <c r="M15" t="s">
        <v>22</v>
      </c>
      <c r="N15" t="s">
        <v>174</v>
      </c>
      <c r="O15" t="s">
        <v>175</v>
      </c>
    </row>
    <row r="16" spans="1:15" ht="21.5" x14ac:dyDescent="0.45">
      <c r="A16" s="4" t="s">
        <v>417</v>
      </c>
      <c r="B16" s="4" t="s">
        <v>134</v>
      </c>
      <c r="C16" s="4" t="s">
        <v>8</v>
      </c>
      <c r="D16" s="4" t="s">
        <v>20</v>
      </c>
      <c r="E16" s="4" t="s">
        <v>135</v>
      </c>
      <c r="F16" s="4" t="str">
        <f>IFERROR(VLOOKUP(E16,#REF!, 2, FALSE), "")</f>
        <v/>
      </c>
      <c r="G16" s="7" t="s">
        <v>257</v>
      </c>
      <c r="H16" s="6" t="str">
        <f>IFERROR(VLOOKUP(E16,#REF!, 2, FALSE), "")</f>
        <v/>
      </c>
      <c r="I16" s="6" t="s">
        <v>257</v>
      </c>
      <c r="J16" s="7" t="s">
        <v>334</v>
      </c>
      <c r="L16" t="s">
        <v>17</v>
      </c>
      <c r="M16" t="s">
        <v>12</v>
      </c>
      <c r="N16" s="3" t="s">
        <v>423</v>
      </c>
      <c r="O16" t="s">
        <v>136</v>
      </c>
    </row>
    <row r="17" spans="1:15" ht="21.5" x14ac:dyDescent="0.45">
      <c r="A17" s="4" t="s">
        <v>417</v>
      </c>
      <c r="B17" s="4" t="s">
        <v>56</v>
      </c>
      <c r="C17" s="4" t="s">
        <v>8</v>
      </c>
      <c r="D17" s="4" t="s">
        <v>9</v>
      </c>
      <c r="E17" s="4" t="s">
        <v>57</v>
      </c>
      <c r="F17" s="4" t="str">
        <f>IFERROR(VLOOKUP(E17,#REF!, 2, FALSE), "")</f>
        <v/>
      </c>
      <c r="G17" s="7" t="s">
        <v>258</v>
      </c>
      <c r="H17" s="6" t="str">
        <f>IFERROR(VLOOKUP(E17,#REF!, 2, FALSE), "")</f>
        <v/>
      </c>
      <c r="I17" s="6" t="s">
        <v>258</v>
      </c>
      <c r="J17" s="7">
        <v>12345678</v>
      </c>
      <c r="L17" t="s">
        <v>11</v>
      </c>
      <c r="M17" t="s">
        <v>12</v>
      </c>
      <c r="N17" t="s">
        <v>58</v>
      </c>
      <c r="O17" t="s">
        <v>59</v>
      </c>
    </row>
    <row r="18" spans="1:15" ht="21.5" x14ac:dyDescent="0.45">
      <c r="A18" s="4" t="s">
        <v>417</v>
      </c>
      <c r="B18" s="4" t="s">
        <v>30</v>
      </c>
      <c r="C18" s="4" t="s">
        <v>8</v>
      </c>
      <c r="D18" s="4" t="s">
        <v>9</v>
      </c>
      <c r="E18" s="4" t="s">
        <v>49</v>
      </c>
      <c r="F18" s="4" t="str">
        <f>IFERROR(VLOOKUP(E18,#REF!, 2, FALSE), "")</f>
        <v/>
      </c>
      <c r="G18" s="7" t="s">
        <v>259</v>
      </c>
      <c r="H18" s="6" t="str">
        <f>IFERROR(VLOOKUP(E18,#REF!, 2, FALSE), "")</f>
        <v/>
      </c>
      <c r="I18" s="6" t="s">
        <v>259</v>
      </c>
      <c r="J18" s="7">
        <v>12345678</v>
      </c>
      <c r="L18" t="s">
        <v>11</v>
      </c>
      <c r="M18" t="s">
        <v>12</v>
      </c>
      <c r="N18" t="s">
        <v>50</v>
      </c>
      <c r="O18" t="s">
        <v>51</v>
      </c>
    </row>
    <row r="19" spans="1:15" ht="21.5" x14ac:dyDescent="0.45">
      <c r="A19" s="4" t="s">
        <v>418</v>
      </c>
      <c r="B19" s="4" t="s">
        <v>30</v>
      </c>
      <c r="C19" s="4" t="s">
        <v>8</v>
      </c>
      <c r="D19" s="4" t="s">
        <v>9</v>
      </c>
      <c r="E19" s="4" t="s">
        <v>82</v>
      </c>
      <c r="F19" s="4" t="str">
        <f>IFERROR(VLOOKUP(E19,#REF!, 2, FALSE), "")</f>
        <v/>
      </c>
      <c r="G19" s="7" t="s">
        <v>261</v>
      </c>
      <c r="H19" s="6" t="str">
        <f>IFERROR(VLOOKUP(E19,#REF!, 2, FALSE), "")</f>
        <v/>
      </c>
      <c r="I19" s="6" t="s">
        <v>261</v>
      </c>
      <c r="J19" s="7">
        <v>12345678</v>
      </c>
      <c r="L19" t="s">
        <v>11</v>
      </c>
      <c r="M19" t="s">
        <v>22</v>
      </c>
      <c r="N19" s="3" t="s">
        <v>422</v>
      </c>
      <c r="O19" t="s">
        <v>83</v>
      </c>
    </row>
    <row r="20" spans="1:15" ht="21.5" x14ac:dyDescent="0.45">
      <c r="A20" s="4" t="s">
        <v>417</v>
      </c>
      <c r="B20" s="4" t="s">
        <v>56</v>
      </c>
      <c r="C20" s="4" t="s">
        <v>8</v>
      </c>
      <c r="D20" s="4" t="s">
        <v>9</v>
      </c>
      <c r="E20" s="4" t="s">
        <v>72</v>
      </c>
      <c r="F20" s="4" t="str">
        <f>IFERROR(VLOOKUP(E20,#REF!, 2, FALSE), "")</f>
        <v/>
      </c>
      <c r="G20" s="7" t="s">
        <v>326</v>
      </c>
      <c r="H20" s="6" t="str">
        <f>IFERROR(VLOOKUP(E20,#REF!, 2, FALSE), "")</f>
        <v/>
      </c>
      <c r="I20" s="6" t="s">
        <v>262</v>
      </c>
      <c r="J20" s="7">
        <v>12345678</v>
      </c>
      <c r="L20" t="s">
        <v>11</v>
      </c>
      <c r="M20" t="s">
        <v>12</v>
      </c>
      <c r="N20" t="s">
        <v>73</v>
      </c>
      <c r="O20" t="s">
        <v>74</v>
      </c>
    </row>
    <row r="21" spans="1:15" ht="21.5" x14ac:dyDescent="0.45">
      <c r="A21" s="4" t="s">
        <v>416</v>
      </c>
      <c r="B21" s="4" t="s">
        <v>297</v>
      </c>
      <c r="C21" s="4" t="s">
        <v>8</v>
      </c>
      <c r="D21" s="4" t="s">
        <v>9</v>
      </c>
      <c r="E21" s="4" t="s">
        <v>180</v>
      </c>
      <c r="F21" s="5" t="str">
        <f>IFERROR(VLOOKUP(E21,#REF!, 2, FALSE), "")</f>
        <v/>
      </c>
      <c r="G21" s="6" t="s">
        <v>263</v>
      </c>
      <c r="H21" s="6" t="str">
        <f>IFERROR(VLOOKUP(E21,#REF!, 2, FALSE), "")</f>
        <v/>
      </c>
      <c r="I21" s="6" t="s">
        <v>263</v>
      </c>
      <c r="J21" s="9">
        <v>12345678</v>
      </c>
      <c r="K21" s="2"/>
      <c r="L21" t="s">
        <v>11</v>
      </c>
      <c r="M21" t="s">
        <v>22</v>
      </c>
      <c r="N21" t="s">
        <v>181</v>
      </c>
      <c r="O21" t="s">
        <v>182</v>
      </c>
    </row>
    <row r="22" spans="1:15" ht="21.5" x14ac:dyDescent="0.45">
      <c r="A22" s="4" t="s">
        <v>417</v>
      </c>
      <c r="B22" s="4" t="s">
        <v>45</v>
      </c>
      <c r="C22" s="4" t="s">
        <v>8</v>
      </c>
      <c r="D22" s="4" t="s">
        <v>9</v>
      </c>
      <c r="E22" s="4" t="s">
        <v>46</v>
      </c>
      <c r="F22" s="4" t="str">
        <f>IFERROR(VLOOKUP(E22,#REF!, 2, FALSE), "")</f>
        <v/>
      </c>
      <c r="G22" s="7" t="s">
        <v>264</v>
      </c>
      <c r="H22" s="6" t="str">
        <f>IFERROR(VLOOKUP(E22,#REF!, 2, FALSE), "")</f>
        <v/>
      </c>
      <c r="I22" s="6" t="s">
        <v>264</v>
      </c>
      <c r="J22" s="7">
        <v>89852665</v>
      </c>
      <c r="L22" t="s">
        <v>17</v>
      </c>
      <c r="M22" t="s">
        <v>12</v>
      </c>
      <c r="N22" t="s">
        <v>47</v>
      </c>
      <c r="O22" t="s">
        <v>48</v>
      </c>
    </row>
    <row r="23" spans="1:15" ht="21.5" x14ac:dyDescent="0.45">
      <c r="A23" s="4" t="s">
        <v>417</v>
      </c>
      <c r="B23" s="4" t="s">
        <v>52</v>
      </c>
      <c r="C23" s="4" t="s">
        <v>8</v>
      </c>
      <c r="D23" s="4" t="s">
        <v>9</v>
      </c>
      <c r="E23" s="4" t="s">
        <v>53</v>
      </c>
      <c r="F23" s="4" t="str">
        <f>IFERROR(VLOOKUP(E23,#REF!, 2, FALSE), "")</f>
        <v/>
      </c>
      <c r="G23" s="7" t="s">
        <v>265</v>
      </c>
      <c r="H23" s="6" t="str">
        <f>IFERROR(VLOOKUP(E23,#REF!, 2, FALSE), "")</f>
        <v/>
      </c>
      <c r="I23" s="6" t="s">
        <v>265</v>
      </c>
      <c r="J23" s="7">
        <v>29399891</v>
      </c>
      <c r="L23" t="s">
        <v>17</v>
      </c>
      <c r="M23" t="s">
        <v>12</v>
      </c>
      <c r="N23" t="s">
        <v>54</v>
      </c>
      <c r="O23" t="s">
        <v>55</v>
      </c>
    </row>
    <row r="24" spans="1:15" ht="21.5" x14ac:dyDescent="0.45">
      <c r="A24" s="4" t="s">
        <v>417</v>
      </c>
      <c r="B24" s="4" t="s">
        <v>30</v>
      </c>
      <c r="C24" s="4" t="s">
        <v>8</v>
      </c>
      <c r="D24" s="4" t="s">
        <v>9</v>
      </c>
      <c r="E24" s="4" t="s">
        <v>91</v>
      </c>
      <c r="F24" s="4" t="str">
        <f>IFERROR(VLOOKUP(E24,#REF!, 2, FALSE), "")</f>
        <v/>
      </c>
      <c r="G24" s="7" t="s">
        <v>266</v>
      </c>
      <c r="H24" s="6" t="str">
        <f>IFERROR(VLOOKUP(E24,#REF!, 2, FALSE), "")</f>
        <v/>
      </c>
      <c r="I24" s="6" t="s">
        <v>266</v>
      </c>
      <c r="J24" s="7" t="s">
        <v>330</v>
      </c>
      <c r="L24" t="s">
        <v>11</v>
      </c>
      <c r="M24" t="s">
        <v>22</v>
      </c>
      <c r="N24" t="s">
        <v>92</v>
      </c>
      <c r="O24" t="s">
        <v>93</v>
      </c>
    </row>
    <row r="25" spans="1:15" ht="21.5" x14ac:dyDescent="0.45">
      <c r="A25" s="4" t="s">
        <v>417</v>
      </c>
      <c r="B25" s="4" t="s">
        <v>15</v>
      </c>
      <c r="C25" s="4" t="s">
        <v>8</v>
      </c>
      <c r="D25" s="4" t="s">
        <v>9</v>
      </c>
      <c r="E25" s="4" t="s">
        <v>69</v>
      </c>
      <c r="F25" s="4" t="str">
        <f>IFERROR(VLOOKUP(E25,#REF!, 2, FALSE), "")</f>
        <v/>
      </c>
      <c r="G25" s="7" t="s">
        <v>267</v>
      </c>
      <c r="H25" s="6" t="str">
        <f>IFERROR(VLOOKUP(E25,#REF!, 2, FALSE), "")</f>
        <v/>
      </c>
      <c r="I25" s="6" t="s">
        <v>267</v>
      </c>
      <c r="J25" s="7">
        <v>12345678</v>
      </c>
      <c r="L25" t="s">
        <v>11</v>
      </c>
      <c r="M25" t="s">
        <v>22</v>
      </c>
      <c r="N25" t="s">
        <v>70</v>
      </c>
      <c r="O25" t="s">
        <v>71</v>
      </c>
    </row>
    <row r="26" spans="1:15" ht="21.5" x14ac:dyDescent="0.45">
      <c r="A26" s="4" t="s">
        <v>416</v>
      </c>
      <c r="B26" s="4" t="s">
        <v>30</v>
      </c>
      <c r="C26" s="4" t="s">
        <v>8</v>
      </c>
      <c r="D26" s="4" t="s">
        <v>9</v>
      </c>
      <c r="E26" s="4" t="s">
        <v>106</v>
      </c>
      <c r="F26" s="5" t="str">
        <f>IFERROR(VLOOKUP(E26,#REF!, 2, FALSE), "")</f>
        <v/>
      </c>
      <c r="G26" s="6" t="s">
        <v>268</v>
      </c>
      <c r="H26" s="6" t="str">
        <f>IFERROR(VLOOKUP(E26,#REF!, 2, FALSE), "")</f>
        <v/>
      </c>
      <c r="I26" s="6" t="s">
        <v>268</v>
      </c>
      <c r="J26" s="9">
        <v>12345678</v>
      </c>
      <c r="K26" s="2"/>
      <c r="L26" t="s">
        <v>11</v>
      </c>
      <c r="M26" t="s">
        <v>12</v>
      </c>
      <c r="N26" t="s">
        <v>107</v>
      </c>
      <c r="O26" t="s">
        <v>108</v>
      </c>
    </row>
    <row r="27" spans="1:15" ht="21.5" x14ac:dyDescent="0.45">
      <c r="A27" s="4" t="s">
        <v>417</v>
      </c>
      <c r="B27" s="4" t="s">
        <v>186</v>
      </c>
      <c r="C27" s="4" t="s">
        <v>8</v>
      </c>
      <c r="D27" s="4" t="s">
        <v>9</v>
      </c>
      <c r="E27" s="4" t="s">
        <v>196</v>
      </c>
      <c r="F27" s="4" t="str">
        <f>IFERROR(VLOOKUP(E27,#REF!, 2, FALSE), "")</f>
        <v/>
      </c>
      <c r="G27" s="7" t="s">
        <v>269</v>
      </c>
      <c r="H27" s="6" t="str">
        <f>IFERROR(VLOOKUP(E27,#REF!, 2, FALSE), "")</f>
        <v/>
      </c>
      <c r="I27" s="6" t="s">
        <v>269</v>
      </c>
      <c r="J27" s="7">
        <v>12345678</v>
      </c>
      <c r="L27" t="s">
        <v>17</v>
      </c>
      <c r="M27" t="s">
        <v>22</v>
      </c>
      <c r="N27" t="s">
        <v>197</v>
      </c>
      <c r="O27" t="s">
        <v>198</v>
      </c>
    </row>
    <row r="28" spans="1:15" ht="21.5" x14ac:dyDescent="0.45">
      <c r="A28" s="4" t="s">
        <v>417</v>
      </c>
      <c r="B28" s="4" t="s">
        <v>78</v>
      </c>
      <c r="C28" s="4" t="s">
        <v>8</v>
      </c>
      <c r="D28" s="4" t="s">
        <v>9</v>
      </c>
      <c r="E28" s="4" t="s">
        <v>79</v>
      </c>
      <c r="F28" s="4" t="str">
        <f>IFERROR(VLOOKUP(E28,#REF!, 2, FALSE), "")</f>
        <v/>
      </c>
      <c r="G28" s="7" t="s">
        <v>328</v>
      </c>
      <c r="H28" s="6" t="str">
        <f>IFERROR(VLOOKUP(E28,#REF!, 2, FALSE), "")</f>
        <v/>
      </c>
      <c r="I28" s="6" t="s">
        <v>270</v>
      </c>
      <c r="J28" s="7">
        <v>12345678</v>
      </c>
      <c r="L28" t="s">
        <v>17</v>
      </c>
      <c r="M28" t="s">
        <v>12</v>
      </c>
      <c r="N28" t="s">
        <v>80</v>
      </c>
      <c r="O28" t="s">
        <v>81</v>
      </c>
    </row>
    <row r="29" spans="1:15" ht="21.5" x14ac:dyDescent="0.45">
      <c r="A29" s="4" t="s">
        <v>417</v>
      </c>
      <c r="B29" s="4" t="s">
        <v>52</v>
      </c>
      <c r="C29" s="4" t="s">
        <v>8</v>
      </c>
      <c r="D29" s="4" t="s">
        <v>9</v>
      </c>
      <c r="E29" s="4" t="s">
        <v>140</v>
      </c>
      <c r="F29" s="4" t="str">
        <f>IFERROR(VLOOKUP(E29,#REF!, 2, FALSE), "")</f>
        <v/>
      </c>
      <c r="G29" s="7" t="s">
        <v>271</v>
      </c>
      <c r="H29" s="6" t="str">
        <f>IFERROR(VLOOKUP(E29,#REF!, 2, FALSE), "")</f>
        <v/>
      </c>
      <c r="I29" s="6" t="s">
        <v>271</v>
      </c>
      <c r="J29" s="7">
        <v>12345678</v>
      </c>
      <c r="L29" t="s">
        <v>17</v>
      </c>
      <c r="M29" t="s">
        <v>22</v>
      </c>
      <c r="N29" t="s">
        <v>141</v>
      </c>
      <c r="O29" t="s">
        <v>142</v>
      </c>
    </row>
    <row r="30" spans="1:15" ht="21.5" x14ac:dyDescent="0.45">
      <c r="A30" s="4" t="s">
        <v>418</v>
      </c>
      <c r="B30" s="4" t="s">
        <v>176</v>
      </c>
      <c r="C30" s="4" t="s">
        <v>130</v>
      </c>
      <c r="D30" s="4" t="s">
        <v>9</v>
      </c>
      <c r="E30" s="4" t="s">
        <v>177</v>
      </c>
      <c r="F30" s="4" t="str">
        <f>IFERROR(VLOOKUP(E30,#REF!, 2, FALSE), "")</f>
        <v/>
      </c>
      <c r="G30" s="7" t="s">
        <v>272</v>
      </c>
      <c r="H30" s="6" t="str">
        <f>IFERROR(VLOOKUP(E30,#REF!, 2, FALSE), "")</f>
        <v/>
      </c>
      <c r="I30" s="6" t="s">
        <v>272</v>
      </c>
      <c r="J30" s="7">
        <v>12345678</v>
      </c>
      <c r="L30" t="s">
        <v>11</v>
      </c>
      <c r="M30" t="s">
        <v>22</v>
      </c>
      <c r="N30" t="s">
        <v>178</v>
      </c>
      <c r="O30" t="s">
        <v>179</v>
      </c>
    </row>
    <row r="31" spans="1:15" ht="21.5" x14ac:dyDescent="0.45">
      <c r="A31" s="4" t="s">
        <v>415</v>
      </c>
      <c r="B31" s="4" t="s">
        <v>375</v>
      </c>
      <c r="C31" s="4" t="s">
        <v>8</v>
      </c>
      <c r="D31" s="4" t="s">
        <v>9</v>
      </c>
      <c r="E31" s="4" t="s">
        <v>518</v>
      </c>
      <c r="F31" s="4" t="s">
        <v>11</v>
      </c>
      <c r="G31" s="10" t="s">
        <v>519</v>
      </c>
      <c r="H31" s="6" t="str">
        <f>IFERROR(VLOOKUP(E31,#REF!, 2, FALSE), "")</f>
        <v/>
      </c>
      <c r="I31" s="6" t="s">
        <v>273</v>
      </c>
      <c r="J31" s="6">
        <v>12345678</v>
      </c>
      <c r="K31" s="2" t="s">
        <v>300</v>
      </c>
      <c r="L31" t="s">
        <v>11</v>
      </c>
      <c r="M31" t="s">
        <v>12</v>
      </c>
      <c r="N31" t="s">
        <v>385</v>
      </c>
      <c r="O31" t="s">
        <v>386</v>
      </c>
    </row>
    <row r="32" spans="1:15" ht="21.5" x14ac:dyDescent="0.45">
      <c r="A32" s="4" t="s">
        <v>417</v>
      </c>
      <c r="B32" s="4" t="s">
        <v>15</v>
      </c>
      <c r="C32" s="4" t="s">
        <v>8</v>
      </c>
      <c r="D32" s="4" t="s">
        <v>9</v>
      </c>
      <c r="E32" s="4" t="s">
        <v>75</v>
      </c>
      <c r="F32" s="4" t="str">
        <f>IFERROR(VLOOKUP(E32,#REF!, 2, FALSE), "")</f>
        <v/>
      </c>
      <c r="G32" s="7" t="s">
        <v>274</v>
      </c>
      <c r="H32" s="6" t="str">
        <f>IFERROR(VLOOKUP(E32,#REF!, 2, FALSE), "")</f>
        <v/>
      </c>
      <c r="I32" s="6" t="s">
        <v>274</v>
      </c>
      <c r="J32" s="7" t="s">
        <v>327</v>
      </c>
      <c r="L32" t="s">
        <v>11</v>
      </c>
      <c r="M32" t="s">
        <v>22</v>
      </c>
      <c r="N32" t="s">
        <v>76</v>
      </c>
      <c r="O32" t="s">
        <v>77</v>
      </c>
    </row>
    <row r="33" spans="1:15" ht="21.5" x14ac:dyDescent="0.45">
      <c r="A33" s="4" t="s">
        <v>417</v>
      </c>
      <c r="B33" s="4" t="s">
        <v>60</v>
      </c>
      <c r="C33" s="4" t="s">
        <v>8</v>
      </c>
      <c r="D33" s="4" t="s">
        <v>9</v>
      </c>
      <c r="E33" s="4" t="s">
        <v>277</v>
      </c>
      <c r="F33" s="4" t="s">
        <v>17</v>
      </c>
      <c r="G33" s="10" t="s">
        <v>275</v>
      </c>
      <c r="H33" s="6" t="str">
        <f>IFERROR(VLOOKUP(E33,#REF!, 2, FALSE), "")</f>
        <v/>
      </c>
      <c r="I33" s="6" t="s">
        <v>275</v>
      </c>
      <c r="J33" s="6">
        <v>12345678</v>
      </c>
      <c r="K33" s="2" t="s">
        <v>300</v>
      </c>
      <c r="L33" t="s">
        <v>17</v>
      </c>
      <c r="M33" t="s">
        <v>22</v>
      </c>
      <c r="N33" t="s">
        <v>397</v>
      </c>
      <c r="O33" t="s">
        <v>398</v>
      </c>
    </row>
    <row r="34" spans="1:15" ht="21.5" x14ac:dyDescent="0.45">
      <c r="A34" s="4" t="s">
        <v>417</v>
      </c>
      <c r="B34" s="4" t="s">
        <v>56</v>
      </c>
      <c r="C34" s="4" t="s">
        <v>8</v>
      </c>
      <c r="D34" s="4" t="s">
        <v>9</v>
      </c>
      <c r="E34" s="4" t="s">
        <v>542</v>
      </c>
      <c r="F34" s="4" t="str">
        <f>IFERROR(VLOOKUP(E34,#REF!, 2, FALSE), "")</f>
        <v/>
      </c>
      <c r="G34" s="7" t="s">
        <v>278</v>
      </c>
      <c r="H34" s="6" t="str">
        <f>IFERROR(VLOOKUP(E34,#REF!, 2, FALSE), "")</f>
        <v/>
      </c>
      <c r="I34" s="6" t="s">
        <v>278</v>
      </c>
      <c r="J34" s="8" t="s">
        <v>338</v>
      </c>
      <c r="L34" t="s">
        <v>11</v>
      </c>
      <c r="M34" t="s">
        <v>22</v>
      </c>
      <c r="N34" t="s">
        <v>224</v>
      </c>
      <c r="O34" t="s">
        <v>225</v>
      </c>
    </row>
    <row r="35" spans="1:15" ht="21.5" x14ac:dyDescent="0.45">
      <c r="A35" s="4" t="s">
        <v>417</v>
      </c>
      <c r="B35" s="4" t="s">
        <v>84</v>
      </c>
      <c r="C35" s="4" t="s">
        <v>8</v>
      </c>
      <c r="D35" s="4" t="s">
        <v>9</v>
      </c>
      <c r="E35" s="4" t="s">
        <v>85</v>
      </c>
      <c r="F35" s="4" t="str">
        <f>IFERROR(VLOOKUP(E35,#REF!, 2, FALSE), "")</f>
        <v/>
      </c>
      <c r="G35" s="7" t="s">
        <v>329</v>
      </c>
      <c r="H35" s="6" t="str">
        <f>IFERROR(VLOOKUP(E35,#REF!, 2, FALSE), "")</f>
        <v/>
      </c>
      <c r="I35" s="6" t="s">
        <v>279</v>
      </c>
      <c r="J35" s="7">
        <v>12345678</v>
      </c>
      <c r="L35" t="s">
        <v>11</v>
      </c>
      <c r="M35" t="s">
        <v>22</v>
      </c>
      <c r="N35" t="s">
        <v>86</v>
      </c>
      <c r="O35" t="s">
        <v>87</v>
      </c>
    </row>
    <row r="36" spans="1:15" ht="21.5" x14ac:dyDescent="0.45">
      <c r="A36" s="4" t="s">
        <v>417</v>
      </c>
      <c r="B36" s="4" t="s">
        <v>101</v>
      </c>
      <c r="C36" s="4" t="s">
        <v>102</v>
      </c>
      <c r="D36" s="4" t="s">
        <v>20</v>
      </c>
      <c r="E36" s="4" t="s">
        <v>103</v>
      </c>
      <c r="F36" s="4" t="str">
        <f>IFERROR(VLOOKUP(E36,#REF!, 2, FALSE), "")</f>
        <v/>
      </c>
      <c r="G36" s="7" t="s">
        <v>280</v>
      </c>
      <c r="H36" s="6" t="str">
        <f>IFERROR(VLOOKUP(E36,#REF!, 2, FALSE), "")</f>
        <v/>
      </c>
      <c r="I36" s="6" t="s">
        <v>280</v>
      </c>
      <c r="J36" s="7">
        <v>12345678</v>
      </c>
      <c r="L36" t="s">
        <v>17</v>
      </c>
      <c r="M36" t="s">
        <v>12</v>
      </c>
      <c r="N36" t="s">
        <v>104</v>
      </c>
      <c r="O36" t="s">
        <v>105</v>
      </c>
    </row>
    <row r="37" spans="1:15" ht="21.5" x14ac:dyDescent="0.45">
      <c r="A37" s="4" t="s">
        <v>417</v>
      </c>
      <c r="B37" s="4" t="s">
        <v>419</v>
      </c>
      <c r="C37" s="4" t="s">
        <v>8</v>
      </c>
      <c r="D37" s="4" t="s">
        <v>9</v>
      </c>
      <c r="E37" s="4" t="s">
        <v>122</v>
      </c>
      <c r="F37" s="4" t="str">
        <f>IFERROR(VLOOKUP(E37,#REF!, 2, FALSE), "")</f>
        <v/>
      </c>
      <c r="G37" s="7" t="s">
        <v>332</v>
      </c>
      <c r="H37" s="6" t="str">
        <f>IFERROR(VLOOKUP(E37,#REF!, 2, FALSE), "")</f>
        <v/>
      </c>
      <c r="I37" s="6" t="s">
        <v>281</v>
      </c>
      <c r="J37" s="7" t="s">
        <v>333</v>
      </c>
      <c r="L37" t="s">
        <v>11</v>
      </c>
      <c r="M37" t="s">
        <v>12</v>
      </c>
      <c r="N37" t="s">
        <v>123</v>
      </c>
      <c r="O37" t="s">
        <v>124</v>
      </c>
    </row>
    <row r="38" spans="1:15" ht="21.5" x14ac:dyDescent="0.45">
      <c r="A38" s="4" t="s">
        <v>417</v>
      </c>
      <c r="B38" s="4" t="s">
        <v>109</v>
      </c>
      <c r="C38" s="4" t="s">
        <v>146</v>
      </c>
      <c r="D38" s="4" t="s">
        <v>9</v>
      </c>
      <c r="E38" s="4" t="s">
        <v>520</v>
      </c>
      <c r="F38" s="4" t="s">
        <v>11</v>
      </c>
      <c r="G38" s="10" t="s">
        <v>503</v>
      </c>
      <c r="H38" s="6" t="str">
        <f>IFERROR(VLOOKUP(E38,#REF!, 2, FALSE), "")</f>
        <v/>
      </c>
      <c r="I38" s="6" t="s">
        <v>282</v>
      </c>
      <c r="J38" s="6">
        <v>12345678</v>
      </c>
      <c r="K38" s="2" t="s">
        <v>300</v>
      </c>
      <c r="L38" t="s">
        <v>11</v>
      </c>
      <c r="M38" t="s">
        <v>22</v>
      </c>
      <c r="N38" t="s">
        <v>383</v>
      </c>
      <c r="O38" t="s">
        <v>384</v>
      </c>
    </row>
    <row r="39" spans="1:15" ht="21.5" x14ac:dyDescent="0.45">
      <c r="A39" s="4" t="s">
        <v>418</v>
      </c>
      <c r="B39" s="4" t="s">
        <v>295</v>
      </c>
      <c r="C39" s="4" t="s">
        <v>8</v>
      </c>
      <c r="D39" s="4" t="s">
        <v>20</v>
      </c>
      <c r="E39" s="4" t="s">
        <v>21</v>
      </c>
      <c r="F39" s="4" t="str">
        <f>IFERROR(VLOOKUP(E39,#REF!, 2, FALSE), "")</f>
        <v/>
      </c>
      <c r="G39" s="7" t="s">
        <v>283</v>
      </c>
      <c r="H39" s="6" t="str">
        <f>IFERROR(VLOOKUP(E39,#REF!, 2, FALSE), "")</f>
        <v/>
      </c>
      <c r="I39" s="6" t="s">
        <v>283</v>
      </c>
      <c r="J39" s="7">
        <v>12345678</v>
      </c>
      <c r="L39" t="s">
        <v>11</v>
      </c>
      <c r="M39" t="s">
        <v>22</v>
      </c>
      <c r="N39" t="s">
        <v>23</v>
      </c>
      <c r="O39" t="s">
        <v>24</v>
      </c>
    </row>
    <row r="40" spans="1:15" ht="21.5" x14ac:dyDescent="0.45">
      <c r="A40" s="4" t="s">
        <v>417</v>
      </c>
      <c r="B40" s="4" t="s">
        <v>201</v>
      </c>
      <c r="C40" s="4" t="s">
        <v>146</v>
      </c>
      <c r="D40" s="4" t="s">
        <v>20</v>
      </c>
      <c r="E40" s="4" t="s">
        <v>202</v>
      </c>
      <c r="F40" s="4" t="str">
        <f>IFERROR(VLOOKUP(E40,#REF!, 2, FALSE), "")</f>
        <v/>
      </c>
      <c r="G40" s="7" t="s">
        <v>285</v>
      </c>
      <c r="H40" s="6" t="str">
        <f>IFERROR(VLOOKUP(E40,#REF!, 2, FALSE), "")</f>
        <v/>
      </c>
      <c r="I40" s="6" t="s">
        <v>285</v>
      </c>
      <c r="J40" s="7" t="s">
        <v>337</v>
      </c>
      <c r="L40" t="s">
        <v>11</v>
      </c>
      <c r="M40" t="s">
        <v>12</v>
      </c>
      <c r="N40" t="s">
        <v>203</v>
      </c>
      <c r="O40" t="s">
        <v>204</v>
      </c>
    </row>
    <row r="41" spans="1:15" ht="21.5" x14ac:dyDescent="0.45">
      <c r="A41" s="4" t="s">
        <v>418</v>
      </c>
      <c r="B41" s="4" t="s">
        <v>30</v>
      </c>
      <c r="C41" s="4" t="s">
        <v>8</v>
      </c>
      <c r="D41" s="4" t="s">
        <v>9</v>
      </c>
      <c r="E41" s="4" t="s">
        <v>160</v>
      </c>
      <c r="F41" s="4" t="str">
        <f>IFERROR(VLOOKUP(E41,#REF!, 2, FALSE), "")</f>
        <v/>
      </c>
      <c r="G41" s="7" t="s">
        <v>286</v>
      </c>
      <c r="H41" s="6" t="str">
        <f>IFERROR(VLOOKUP(E41,#REF!, 2, FALSE), "")</f>
        <v/>
      </c>
      <c r="I41" s="6" t="s">
        <v>286</v>
      </c>
      <c r="J41" s="7">
        <v>12345678</v>
      </c>
      <c r="L41" t="s">
        <v>11</v>
      </c>
      <c r="M41" t="s">
        <v>12</v>
      </c>
      <c r="N41" t="s">
        <v>161</v>
      </c>
      <c r="O41" t="s">
        <v>162</v>
      </c>
    </row>
    <row r="42" spans="1:15" ht="21.5" x14ac:dyDescent="0.45">
      <c r="A42" s="4" t="s">
        <v>417</v>
      </c>
      <c r="B42" s="4" t="s">
        <v>7</v>
      </c>
      <c r="C42" s="4" t="s">
        <v>8</v>
      </c>
      <c r="D42" s="4" t="s">
        <v>9</v>
      </c>
      <c r="E42" s="4" t="s">
        <v>293</v>
      </c>
      <c r="F42" s="4" t="str">
        <f>IFERROR(VLOOKUP(E42,#REF!, 2, FALSE), "")</f>
        <v/>
      </c>
      <c r="G42" s="7" t="s">
        <v>288</v>
      </c>
      <c r="H42" s="6" t="str">
        <f>IFERROR(VLOOKUP(E42,#REF!, 2, FALSE), "")</f>
        <v/>
      </c>
      <c r="I42" s="6" t="s">
        <v>288</v>
      </c>
      <c r="J42" s="7">
        <v>12345678</v>
      </c>
      <c r="L42" t="s">
        <v>11</v>
      </c>
      <c r="M42" t="s">
        <v>12</v>
      </c>
      <c r="N42" t="s">
        <v>13</v>
      </c>
      <c r="O42" t="s">
        <v>14</v>
      </c>
    </row>
    <row r="43" spans="1:15" ht="21.5" x14ac:dyDescent="0.45">
      <c r="A43" s="4" t="s">
        <v>417</v>
      </c>
      <c r="B43" s="4" t="s">
        <v>134</v>
      </c>
      <c r="C43" s="4" t="s">
        <v>379</v>
      </c>
      <c r="D43" s="4" t="s">
        <v>9</v>
      </c>
      <c r="E43" s="4" t="s">
        <v>380</v>
      </c>
      <c r="F43" s="4" t="s">
        <v>17</v>
      </c>
      <c r="G43" s="10" t="s">
        <v>407</v>
      </c>
      <c r="H43" s="6" t="str">
        <f>IFERROR(VLOOKUP(E43,#REF!, 2, FALSE), "")</f>
        <v/>
      </c>
      <c r="I43" s="6" t="s">
        <v>407</v>
      </c>
      <c r="J43" s="6">
        <v>12345678</v>
      </c>
      <c r="K43" s="2" t="s">
        <v>300</v>
      </c>
      <c r="L43" t="s">
        <v>17</v>
      </c>
      <c r="M43" t="s">
        <v>12</v>
      </c>
      <c r="N43" t="s">
        <v>381</v>
      </c>
      <c r="O43" t="s">
        <v>382</v>
      </c>
    </row>
    <row r="44" spans="1:15" ht="21.5" x14ac:dyDescent="0.45">
      <c r="A44" s="4" t="s">
        <v>418</v>
      </c>
      <c r="B44" s="4" t="s">
        <v>150</v>
      </c>
      <c r="C44" s="4" t="s">
        <v>8</v>
      </c>
      <c r="D44" s="4" t="s">
        <v>9</v>
      </c>
      <c r="E44" s="4" t="s">
        <v>233</v>
      </c>
      <c r="F44" s="4" t="str">
        <f>IFERROR(VLOOKUP(E44,#REF!, 2, FALSE), "")</f>
        <v/>
      </c>
      <c r="G44" s="7" t="s">
        <v>506</v>
      </c>
      <c r="H44" s="6" t="str">
        <f>IFERROR(VLOOKUP(E44,#REF!, 2, FALSE), "")</f>
        <v/>
      </c>
      <c r="I44" s="6" t="s">
        <v>408</v>
      </c>
      <c r="J44" s="7">
        <v>12345678</v>
      </c>
      <c r="L44" t="s">
        <v>17</v>
      </c>
      <c r="M44" t="s">
        <v>22</v>
      </c>
      <c r="N44" t="s">
        <v>234</v>
      </c>
      <c r="O44" t="s">
        <v>235</v>
      </c>
    </row>
    <row r="45" spans="1:15" ht="21.5" x14ac:dyDescent="0.45">
      <c r="A45" s="4" t="s">
        <v>415</v>
      </c>
      <c r="B45" s="4" t="s">
        <v>163</v>
      </c>
      <c r="C45" s="4" t="s">
        <v>8</v>
      </c>
      <c r="D45" s="4" t="s">
        <v>20</v>
      </c>
      <c r="E45" s="4" t="s">
        <v>387</v>
      </c>
      <c r="F45" s="4" t="s">
        <v>11</v>
      </c>
      <c r="G45" s="10" t="s">
        <v>409</v>
      </c>
      <c r="H45" s="6" t="str">
        <f>IFERROR(VLOOKUP(E45,#REF!, 2, FALSE), "")</f>
        <v/>
      </c>
      <c r="I45" s="6" t="s">
        <v>409</v>
      </c>
      <c r="J45" s="6">
        <v>12345678</v>
      </c>
      <c r="K45" s="2" t="s">
        <v>300</v>
      </c>
      <c r="L45" t="s">
        <v>11</v>
      </c>
      <c r="M45" t="s">
        <v>12</v>
      </c>
      <c r="N45" t="s">
        <v>388</v>
      </c>
      <c r="O45" t="s">
        <v>389</v>
      </c>
    </row>
    <row r="46" spans="1:15" ht="21.5" x14ac:dyDescent="0.45">
      <c r="A46" s="4" t="s">
        <v>417</v>
      </c>
      <c r="B46" s="4" t="s">
        <v>377</v>
      </c>
      <c r="C46" s="4" t="s">
        <v>8</v>
      </c>
      <c r="D46" s="4" t="s">
        <v>420</v>
      </c>
      <c r="E46" s="4" t="s">
        <v>392</v>
      </c>
      <c r="F46" s="4" t="s">
        <v>17</v>
      </c>
      <c r="G46" s="10" t="s">
        <v>410</v>
      </c>
      <c r="H46" s="6" t="str">
        <f>IFERROR(VLOOKUP(E46,#REF!, 2, FALSE), "")</f>
        <v/>
      </c>
      <c r="I46" s="6" t="s">
        <v>410</v>
      </c>
      <c r="J46" s="6">
        <v>12345678</v>
      </c>
      <c r="K46" s="2" t="s">
        <v>300</v>
      </c>
      <c r="L46" t="s">
        <v>17</v>
      </c>
      <c r="M46" t="s">
        <v>22</v>
      </c>
      <c r="N46" s="3" t="s">
        <v>406</v>
      </c>
      <c r="O46" t="s">
        <v>393</v>
      </c>
    </row>
    <row r="47" spans="1:15" ht="21.5" x14ac:dyDescent="0.45">
      <c r="A47" s="4" t="s">
        <v>417</v>
      </c>
      <c r="B47" s="4" t="s">
        <v>209</v>
      </c>
      <c r="C47" s="4" t="s">
        <v>8</v>
      </c>
      <c r="D47" s="4" t="s">
        <v>9</v>
      </c>
      <c r="E47" s="4" t="s">
        <v>394</v>
      </c>
      <c r="F47" s="4" t="s">
        <v>11</v>
      </c>
      <c r="G47" s="10" t="s">
        <v>411</v>
      </c>
      <c r="H47" s="6" t="str">
        <f>IFERROR(VLOOKUP(E47,#REF!, 2, FALSE), "")</f>
        <v/>
      </c>
      <c r="I47" s="6" t="s">
        <v>411</v>
      </c>
      <c r="J47" s="6">
        <v>12345678</v>
      </c>
      <c r="K47" s="2" t="s">
        <v>300</v>
      </c>
      <c r="L47" t="s">
        <v>11</v>
      </c>
      <c r="M47" t="s">
        <v>12</v>
      </c>
      <c r="N47" t="s">
        <v>395</v>
      </c>
      <c r="O47" t="s">
        <v>396</v>
      </c>
    </row>
    <row r="48" spans="1:15" ht="21.5" x14ac:dyDescent="0.45">
      <c r="A48" s="4" t="s">
        <v>417</v>
      </c>
      <c r="B48" s="4" t="s">
        <v>201</v>
      </c>
      <c r="C48" s="4" t="s">
        <v>146</v>
      </c>
      <c r="D48" s="4" t="s">
        <v>20</v>
      </c>
      <c r="E48" s="4" t="s">
        <v>399</v>
      </c>
      <c r="F48" s="4" t="s">
        <v>17</v>
      </c>
      <c r="G48" s="10" t="s">
        <v>513</v>
      </c>
      <c r="H48" s="6" t="str">
        <f>IFERROR(VLOOKUP(E48,#REF!, 2, FALSE), "")</f>
        <v/>
      </c>
      <c r="I48" s="6" t="s">
        <v>412</v>
      </c>
      <c r="J48" s="6">
        <v>12345678</v>
      </c>
      <c r="K48" s="2" t="s">
        <v>300</v>
      </c>
      <c r="L48" t="s">
        <v>17</v>
      </c>
      <c r="M48" t="s">
        <v>22</v>
      </c>
      <c r="N48" t="s">
        <v>400</v>
      </c>
      <c r="O48" t="s">
        <v>401</v>
      </c>
    </row>
    <row r="49" spans="1:15" ht="21.5" x14ac:dyDescent="0.45">
      <c r="A49" s="4" t="s">
        <v>417</v>
      </c>
      <c r="B49" s="4" t="s">
        <v>205</v>
      </c>
      <c r="C49" s="4" t="s">
        <v>206</v>
      </c>
      <c r="D49" s="4" t="s">
        <v>20</v>
      </c>
      <c r="E49" s="4" t="s">
        <v>515</v>
      </c>
      <c r="F49" s="4" t="s">
        <v>17</v>
      </c>
      <c r="G49" s="10" t="s">
        <v>514</v>
      </c>
      <c r="H49" s="6" t="str">
        <f>IFERROR(VLOOKUP(E49,#REF!, 2, FALSE), "")</f>
        <v/>
      </c>
      <c r="I49" s="6" t="s">
        <v>413</v>
      </c>
      <c r="J49" s="6">
        <v>12345678</v>
      </c>
      <c r="K49" s="2" t="s">
        <v>300</v>
      </c>
      <c r="L49" t="s">
        <v>17</v>
      </c>
      <c r="M49" t="s">
        <v>12</v>
      </c>
      <c r="N49" t="s">
        <v>402</v>
      </c>
      <c r="O49" t="s">
        <v>403</v>
      </c>
    </row>
    <row r="50" spans="1:15" ht="21.5" x14ac:dyDescent="0.45">
      <c r="A50" s="4" t="s">
        <v>417</v>
      </c>
      <c r="B50" s="4" t="s">
        <v>378</v>
      </c>
      <c r="C50" s="4" t="s">
        <v>146</v>
      </c>
      <c r="D50" s="4" t="s">
        <v>20</v>
      </c>
      <c r="E50" s="4" t="s">
        <v>421</v>
      </c>
      <c r="F50" s="4" t="s">
        <v>11</v>
      </c>
      <c r="G50" s="10" t="s">
        <v>516</v>
      </c>
      <c r="H50" s="6" t="str">
        <f>IFERROR(VLOOKUP(E50,#REF!, 2, FALSE), "")</f>
        <v/>
      </c>
      <c r="I50" s="6" t="s">
        <v>414</v>
      </c>
      <c r="J50" s="6">
        <v>12345678</v>
      </c>
      <c r="K50" s="2" t="s">
        <v>300</v>
      </c>
      <c r="L50" t="s">
        <v>11</v>
      </c>
      <c r="M50" t="s">
        <v>22</v>
      </c>
      <c r="N50" t="s">
        <v>404</v>
      </c>
      <c r="O50" t="s">
        <v>405</v>
      </c>
    </row>
    <row r="51" spans="1:15" ht="21.5" x14ac:dyDescent="0.45">
      <c r="A51" s="4" t="s">
        <v>417</v>
      </c>
      <c r="B51" s="4" t="s">
        <v>37</v>
      </c>
      <c r="C51" s="4" t="s">
        <v>8</v>
      </c>
      <c r="D51" s="4" t="s">
        <v>9</v>
      </c>
      <c r="E51" s="4" t="s">
        <v>38</v>
      </c>
      <c r="F51" s="4" t="str">
        <f>IFERROR(VLOOKUP(E51,#REF!, 2, FALSE), "")</f>
        <v/>
      </c>
      <c r="G51" s="7" t="s">
        <v>260</v>
      </c>
      <c r="H51" s="6" t="str">
        <f>IFERROR(VLOOKUP(E51,#REF!, 2, FALSE), "")</f>
        <v/>
      </c>
      <c r="I51" s="6" t="s">
        <v>553</v>
      </c>
      <c r="J51" s="7">
        <v>12345678</v>
      </c>
      <c r="L51" t="s">
        <v>11</v>
      </c>
      <c r="M51" t="s">
        <v>12</v>
      </c>
      <c r="N51" t="s">
        <v>39</v>
      </c>
      <c r="O51" t="s">
        <v>40</v>
      </c>
    </row>
    <row r="52" spans="1:15" ht="21.5" x14ac:dyDescent="0.45">
      <c r="A52" s="4" t="s">
        <v>417</v>
      </c>
      <c r="B52" s="4" t="s">
        <v>502</v>
      </c>
      <c r="C52" s="4"/>
      <c r="D52" s="4"/>
      <c r="E52" s="4" t="s">
        <v>501</v>
      </c>
      <c r="F52" s="5" t="str">
        <f>IFERROR(VLOOKUP(E52,#REF!, 2, FALSE), "")</f>
        <v/>
      </c>
      <c r="G52" s="6" t="s">
        <v>546</v>
      </c>
      <c r="H52" s="6" t="str">
        <f>IFERROR(VLOOKUP(E52,#REF!, 2, FALSE), "")</f>
        <v/>
      </c>
      <c r="I52" s="6" t="s">
        <v>545</v>
      </c>
      <c r="J52" s="6">
        <v>12345678</v>
      </c>
      <c r="K52" s="2"/>
      <c r="L52" t="s">
        <v>17</v>
      </c>
      <c r="N52" s="3" t="s">
        <v>508</v>
      </c>
    </row>
    <row r="53" spans="1:15" ht="21.5" x14ac:dyDescent="0.45">
      <c r="A53" s="4" t="s">
        <v>418</v>
      </c>
      <c r="B53" s="4" t="s">
        <v>183</v>
      </c>
      <c r="C53" s="4"/>
      <c r="D53" s="4"/>
      <c r="E53" s="4" t="s">
        <v>504</v>
      </c>
      <c r="F53" s="5" t="str">
        <f>IFERROR(VLOOKUP(E53,#REF!, 2, FALSE), "")</f>
        <v/>
      </c>
      <c r="G53" s="6" t="s">
        <v>505</v>
      </c>
      <c r="H53" s="6" t="str">
        <f>IFERROR(VLOOKUP(E53,#REF!, 2, FALSE), "")</f>
        <v/>
      </c>
      <c r="I53" s="6" t="s">
        <v>446</v>
      </c>
      <c r="J53" s="9"/>
      <c r="K53" s="2"/>
      <c r="L53" t="s">
        <v>17</v>
      </c>
      <c r="N53" s="3" t="s">
        <v>510</v>
      </c>
    </row>
    <row r="54" spans="1:15" ht="21.5" x14ac:dyDescent="0.45">
      <c r="A54" s="4" t="s">
        <v>417</v>
      </c>
      <c r="B54" s="4" t="s">
        <v>60</v>
      </c>
      <c r="C54" s="4" t="s">
        <v>8</v>
      </c>
      <c r="D54" s="4" t="s">
        <v>9</v>
      </c>
      <c r="E54" s="4" t="s">
        <v>340</v>
      </c>
      <c r="F54" s="5" t="str">
        <f>IFERROR(VLOOKUP(E54,#REF!, 2, FALSE), "")</f>
        <v/>
      </c>
      <c r="G54" s="6" t="s">
        <v>507</v>
      </c>
      <c r="H54" s="6" t="str">
        <f>IFERROR(VLOOKUP(E54,#REF!, 2, FALSE), "")</f>
        <v/>
      </c>
      <c r="I54" s="6" t="s">
        <v>448</v>
      </c>
      <c r="J54" s="6">
        <v>12345678</v>
      </c>
      <c r="K54" s="2" t="s">
        <v>301</v>
      </c>
      <c r="L54" t="s">
        <v>17</v>
      </c>
      <c r="M54" t="s">
        <v>12</v>
      </c>
      <c r="N54" t="s">
        <v>61</v>
      </c>
      <c r="O54" t="s">
        <v>62</v>
      </c>
    </row>
    <row r="55" spans="1:15" ht="21.5" x14ac:dyDescent="0.45">
      <c r="A55" s="4" t="s">
        <v>417</v>
      </c>
      <c r="B55" s="4" t="s">
        <v>84</v>
      </c>
      <c r="C55" s="4"/>
      <c r="D55" s="4"/>
      <c r="E55" s="4" t="s">
        <v>499</v>
      </c>
      <c r="F55" s="5" t="str">
        <f>IFERROR(VLOOKUP(E55,#REF!, 2, FALSE), "")</f>
        <v/>
      </c>
      <c r="G55" s="6" t="s">
        <v>500</v>
      </c>
      <c r="H55" s="6" t="str">
        <f>IFERROR(VLOOKUP(E55,#REF!, 2, FALSE), "")</f>
        <v/>
      </c>
      <c r="I55" s="6" t="s">
        <v>451</v>
      </c>
      <c r="J55" s="6">
        <v>12345678</v>
      </c>
      <c r="K55" s="2"/>
      <c r="L55" t="s">
        <v>11</v>
      </c>
      <c r="M55" t="s">
        <v>22</v>
      </c>
      <c r="N55" s="3" t="s">
        <v>509</v>
      </c>
    </row>
    <row r="56" spans="1:15" ht="21.5" x14ac:dyDescent="0.45">
      <c r="A56" s="4" t="s">
        <v>417</v>
      </c>
      <c r="B56" s="4" t="s">
        <v>7</v>
      </c>
      <c r="C56" s="4" t="s">
        <v>8</v>
      </c>
      <c r="D56" s="4" t="s">
        <v>9</v>
      </c>
      <c r="E56" s="4" t="s">
        <v>112</v>
      </c>
      <c r="F56" s="4" t="str">
        <f>IFERROR(VLOOKUP(E56,#REF!, 2, FALSE), "")</f>
        <v/>
      </c>
      <c r="G56" s="7" t="s">
        <v>339</v>
      </c>
      <c r="H56" s="6" t="str">
        <f>IFERROR(VLOOKUP(E56,#REF!, 2, FALSE), "")</f>
        <v/>
      </c>
      <c r="I56" s="6" t="s">
        <v>339</v>
      </c>
      <c r="J56" s="6">
        <v>12345678</v>
      </c>
      <c r="K56" s="2" t="s">
        <v>301</v>
      </c>
      <c r="L56" t="s">
        <v>11</v>
      </c>
      <c r="M56" t="s">
        <v>12</v>
      </c>
      <c r="N56" t="s">
        <v>113</v>
      </c>
      <c r="O56" t="s">
        <v>114</v>
      </c>
    </row>
    <row r="57" spans="1:15" ht="21.5" x14ac:dyDescent="0.45">
      <c r="A57" s="4" t="s">
        <v>417</v>
      </c>
      <c r="B57" s="4" t="s">
        <v>45</v>
      </c>
      <c r="C57" s="4" t="s">
        <v>8</v>
      </c>
      <c r="D57" s="4" t="s">
        <v>9</v>
      </c>
      <c r="E57" s="4" t="s">
        <v>367</v>
      </c>
      <c r="F57" s="5" t="str">
        <f>IFERROR(VLOOKUP(E57,#REF!, 2, FALSE), "")</f>
        <v/>
      </c>
      <c r="G57" s="11" t="s">
        <v>366</v>
      </c>
      <c r="H57" s="6" t="str">
        <f>IFERROR(VLOOKUP(E57,#REF!, 2, FALSE), "")</f>
        <v/>
      </c>
      <c r="I57" s="6" t="s">
        <v>454</v>
      </c>
      <c r="J57" s="6">
        <v>12345678</v>
      </c>
      <c r="K57" s="2" t="s">
        <v>300</v>
      </c>
      <c r="L57" t="s">
        <v>11</v>
      </c>
      <c r="M57" t="s">
        <v>22</v>
      </c>
      <c r="N57" t="s">
        <v>236</v>
      </c>
      <c r="O57" t="s">
        <v>237</v>
      </c>
    </row>
    <row r="58" spans="1:15" ht="21.5" x14ac:dyDescent="0.45">
      <c r="A58" s="4" t="s">
        <v>417</v>
      </c>
      <c r="B58" s="4" t="s">
        <v>60</v>
      </c>
      <c r="C58" s="4" t="s">
        <v>8</v>
      </c>
      <c r="D58" s="4" t="s">
        <v>9</v>
      </c>
      <c r="E58" s="4" t="s">
        <v>369</v>
      </c>
      <c r="F58" s="5" t="str">
        <f>IFERROR(VLOOKUP(E58,#REF!, 2, FALSE), "")</f>
        <v/>
      </c>
      <c r="G58" s="11" t="s">
        <v>368</v>
      </c>
      <c r="H58" s="6" t="str">
        <f>IFERROR(VLOOKUP(E58,#REF!, 2, FALSE), "")</f>
        <v/>
      </c>
      <c r="I58" s="6" t="s">
        <v>456</v>
      </c>
      <c r="J58" s="6">
        <v>12345678</v>
      </c>
      <c r="K58" s="2" t="s">
        <v>300</v>
      </c>
      <c r="L58" t="s">
        <v>17</v>
      </c>
      <c r="M58" t="s">
        <v>12</v>
      </c>
      <c r="N58" t="s">
        <v>238</v>
      </c>
      <c r="O58" t="s">
        <v>239</v>
      </c>
    </row>
    <row r="59" spans="1:15" ht="21.5" x14ac:dyDescent="0.45">
      <c r="A59" s="4" t="s">
        <v>418</v>
      </c>
      <c r="B59" s="4" t="s">
        <v>150</v>
      </c>
      <c r="C59" s="4" t="s">
        <v>8</v>
      </c>
      <c r="D59" s="4" t="s">
        <v>9</v>
      </c>
      <c r="E59" s="4" t="s">
        <v>371</v>
      </c>
      <c r="F59" s="5" t="str">
        <f>IFERROR(VLOOKUP(E59,#REF!, 2, FALSE), "")</f>
        <v/>
      </c>
      <c r="G59" s="11" t="s">
        <v>370</v>
      </c>
      <c r="H59" s="6" t="str">
        <f>IFERROR(VLOOKUP(E59,#REF!, 2, FALSE), "")</f>
        <v/>
      </c>
      <c r="I59" s="6" t="s">
        <v>457</v>
      </c>
      <c r="J59" s="6">
        <v>12345678</v>
      </c>
      <c r="K59" s="2" t="s">
        <v>300</v>
      </c>
      <c r="L59" t="s">
        <v>11</v>
      </c>
      <c r="M59" t="s">
        <v>22</v>
      </c>
      <c r="N59" t="s">
        <v>240</v>
      </c>
      <c r="O59" t="s">
        <v>241</v>
      </c>
    </row>
    <row r="60" spans="1:15" ht="21.5" x14ac:dyDescent="0.45">
      <c r="A60" s="4" t="s">
        <v>417</v>
      </c>
      <c r="B60" s="4" t="s">
        <v>134</v>
      </c>
      <c r="C60" s="4" t="s">
        <v>8</v>
      </c>
      <c r="D60" s="4" t="s">
        <v>9</v>
      </c>
      <c r="E60" s="4" t="s">
        <v>373</v>
      </c>
      <c r="F60" s="5" t="str">
        <f>IFERROR(VLOOKUP(E60,#REF!, 2, FALSE), "")</f>
        <v/>
      </c>
      <c r="G60" s="11" t="s">
        <v>372</v>
      </c>
      <c r="H60" s="6" t="str">
        <f>IFERROR(VLOOKUP(E60,#REF!, 2, FALSE), "")</f>
        <v/>
      </c>
      <c r="I60" s="6" t="s">
        <v>459</v>
      </c>
      <c r="J60" s="6">
        <v>12345678</v>
      </c>
      <c r="K60" s="2" t="s">
        <v>300</v>
      </c>
      <c r="L60" t="s">
        <v>17</v>
      </c>
      <c r="M60" t="s">
        <v>22</v>
      </c>
      <c r="N60" t="s">
        <v>242</v>
      </c>
      <c r="O60" t="s">
        <v>243</v>
      </c>
    </row>
    <row r="61" spans="1:15" ht="21.5" x14ac:dyDescent="0.45">
      <c r="A61" s="4" t="s">
        <v>417</v>
      </c>
      <c r="B61" s="4" t="s">
        <v>226</v>
      </c>
      <c r="C61" s="4" t="s">
        <v>8</v>
      </c>
      <c r="D61" s="4" t="s">
        <v>9</v>
      </c>
      <c r="E61" s="4" t="s">
        <v>361</v>
      </c>
      <c r="F61" s="5" t="str">
        <f>IFERROR(VLOOKUP(E61,#REF!, 2, FALSE), "")</f>
        <v/>
      </c>
      <c r="G61" s="11" t="s">
        <v>360</v>
      </c>
      <c r="H61" s="6" t="str">
        <f>IFERROR(VLOOKUP(E61,#REF!, 2, FALSE), "")</f>
        <v/>
      </c>
      <c r="I61" s="6" t="s">
        <v>460</v>
      </c>
      <c r="J61" s="6">
        <v>12345678</v>
      </c>
      <c r="K61" s="2" t="s">
        <v>300</v>
      </c>
      <c r="L61" t="s">
        <v>17</v>
      </c>
      <c r="M61" t="s">
        <v>12</v>
      </c>
      <c r="N61" t="s">
        <v>227</v>
      </c>
      <c r="O61" t="s">
        <v>228</v>
      </c>
    </row>
    <row r="62" spans="1:15" ht="21.5" x14ac:dyDescent="0.45">
      <c r="A62" s="4" t="s">
        <v>417</v>
      </c>
      <c r="B62" s="4" t="s">
        <v>226</v>
      </c>
      <c r="C62" s="4" t="s">
        <v>8</v>
      </c>
      <c r="D62" s="4" t="s">
        <v>9</v>
      </c>
      <c r="E62" s="4" t="s">
        <v>363</v>
      </c>
      <c r="F62" s="5" t="str">
        <f>IFERROR(VLOOKUP(E62,#REF!, 2, FALSE), "")</f>
        <v/>
      </c>
      <c r="G62" s="11" t="s">
        <v>362</v>
      </c>
      <c r="H62" s="6" t="str">
        <f>IFERROR(VLOOKUP(E62,#REF!, 2, FALSE), "")</f>
        <v/>
      </c>
      <c r="I62" s="6" t="s">
        <v>462</v>
      </c>
      <c r="J62" s="6">
        <v>12345678</v>
      </c>
      <c r="K62" s="2" t="s">
        <v>300</v>
      </c>
      <c r="L62" t="s">
        <v>17</v>
      </c>
      <c r="M62" t="s">
        <v>12</v>
      </c>
      <c r="N62" t="s">
        <v>229</v>
      </c>
      <c r="O62" t="s">
        <v>230</v>
      </c>
    </row>
    <row r="63" spans="1:15" ht="21.5" x14ac:dyDescent="0.45">
      <c r="A63" s="4" t="s">
        <v>418</v>
      </c>
      <c r="B63" s="4" t="s">
        <v>150</v>
      </c>
      <c r="C63" s="4" t="s">
        <v>8</v>
      </c>
      <c r="D63" s="4" t="s">
        <v>9</v>
      </c>
      <c r="E63" s="4" t="s">
        <v>365</v>
      </c>
      <c r="F63" s="5" t="str">
        <f>IFERROR(VLOOKUP(E63,#REF!, 2, FALSE), "")</f>
        <v/>
      </c>
      <c r="G63" s="11" t="s">
        <v>364</v>
      </c>
      <c r="H63" s="6" t="str">
        <f>IFERROR(VLOOKUP(E63,#REF!, 2, FALSE), "")</f>
        <v/>
      </c>
      <c r="I63" s="6" t="s">
        <v>464</v>
      </c>
      <c r="J63" s="6">
        <v>12345678</v>
      </c>
      <c r="K63" s="2" t="s">
        <v>300</v>
      </c>
      <c r="L63" t="s">
        <v>11</v>
      </c>
      <c r="M63" t="s">
        <v>22</v>
      </c>
      <c r="N63" t="s">
        <v>231</v>
      </c>
      <c r="O63" t="s">
        <v>232</v>
      </c>
    </row>
    <row r="64" spans="1:15" ht="21.5" x14ac:dyDescent="0.45">
      <c r="A64" s="4" t="s">
        <v>417</v>
      </c>
      <c r="B64" s="4" t="s">
        <v>205</v>
      </c>
      <c r="C64" s="4" t="s">
        <v>206</v>
      </c>
      <c r="D64" s="4" t="s">
        <v>9</v>
      </c>
      <c r="E64" s="4" t="s">
        <v>349</v>
      </c>
      <c r="F64" s="5" t="str">
        <f>IFERROR(VLOOKUP(E64,#REF!, 2, FALSE), "")</f>
        <v/>
      </c>
      <c r="G64" s="11" t="s">
        <v>348</v>
      </c>
      <c r="H64" s="6" t="str">
        <f>IFERROR(VLOOKUP(E64,#REF!, 2, FALSE), "")</f>
        <v/>
      </c>
      <c r="I64" s="6" t="s">
        <v>466</v>
      </c>
      <c r="J64" s="6">
        <v>12345678</v>
      </c>
      <c r="K64" s="2" t="s">
        <v>300</v>
      </c>
      <c r="L64" t="s">
        <v>11</v>
      </c>
      <c r="M64" t="s">
        <v>12</v>
      </c>
      <c r="N64" t="s">
        <v>207</v>
      </c>
      <c r="O64" t="s">
        <v>208</v>
      </c>
    </row>
    <row r="65" spans="1:15" ht="21.5" x14ac:dyDescent="0.45">
      <c r="A65" s="4" t="s">
        <v>417</v>
      </c>
      <c r="B65" s="4" t="s">
        <v>209</v>
      </c>
      <c r="C65" s="4" t="s">
        <v>8</v>
      </c>
      <c r="D65" s="4" t="s">
        <v>9</v>
      </c>
      <c r="E65" s="4" t="s">
        <v>351</v>
      </c>
      <c r="F65" s="5" t="str">
        <f>IFERROR(VLOOKUP(E65,#REF!, 2, FALSE), "")</f>
        <v/>
      </c>
      <c r="G65" s="11" t="s">
        <v>350</v>
      </c>
      <c r="H65" s="6" t="str">
        <f>IFERROR(VLOOKUP(E65,#REF!, 2, FALSE), "")</f>
        <v/>
      </c>
      <c r="I65" s="6" t="s">
        <v>467</v>
      </c>
      <c r="J65" s="6">
        <v>12345678</v>
      </c>
      <c r="K65" s="2" t="s">
        <v>300</v>
      </c>
      <c r="L65" t="s">
        <v>11</v>
      </c>
      <c r="M65" t="s">
        <v>12</v>
      </c>
      <c r="N65" t="s">
        <v>210</v>
      </c>
      <c r="O65" t="s">
        <v>211</v>
      </c>
    </row>
    <row r="66" spans="1:15" ht="21.5" x14ac:dyDescent="0.45">
      <c r="A66" s="4" t="s">
        <v>417</v>
      </c>
      <c r="B66" s="4" t="s">
        <v>212</v>
      </c>
      <c r="C66" s="4" t="s">
        <v>26</v>
      </c>
      <c r="D66" s="4" t="s">
        <v>20</v>
      </c>
      <c r="E66" s="4" t="s">
        <v>353</v>
      </c>
      <c r="F66" s="5" t="str">
        <f>IFERROR(VLOOKUP(E66,#REF!, 2, FALSE), "")</f>
        <v/>
      </c>
      <c r="G66" s="11" t="s">
        <v>352</v>
      </c>
      <c r="H66" s="6" t="str">
        <f>IFERROR(VLOOKUP(E66,#REF!, 2, FALSE), "")</f>
        <v/>
      </c>
      <c r="I66" s="6" t="s">
        <v>469</v>
      </c>
      <c r="J66" s="6">
        <v>12345678</v>
      </c>
      <c r="K66" s="2" t="s">
        <v>300</v>
      </c>
      <c r="L66" t="s">
        <v>17</v>
      </c>
      <c r="M66" t="s">
        <v>22</v>
      </c>
      <c r="N66" t="s">
        <v>213</v>
      </c>
      <c r="O66" t="s">
        <v>214</v>
      </c>
    </row>
    <row r="67" spans="1:15" ht="21.5" x14ac:dyDescent="0.45">
      <c r="A67" s="4" t="s">
        <v>417</v>
      </c>
      <c r="B67" s="4" t="s">
        <v>215</v>
      </c>
      <c r="C67" s="4" t="s">
        <v>216</v>
      </c>
      <c r="D67" s="4" t="s">
        <v>20</v>
      </c>
      <c r="E67" s="4" t="s">
        <v>355</v>
      </c>
      <c r="F67" s="5" t="str">
        <f>IFERROR(VLOOKUP(E67,#REF!, 2, FALSE), "")</f>
        <v/>
      </c>
      <c r="G67" s="11" t="s">
        <v>354</v>
      </c>
      <c r="H67" s="6" t="str">
        <f>IFERROR(VLOOKUP(E67,#REF!, 2, FALSE), "")</f>
        <v/>
      </c>
      <c r="I67" s="6" t="s">
        <v>470</v>
      </c>
      <c r="J67" s="6">
        <v>12345678</v>
      </c>
      <c r="K67" s="2" t="s">
        <v>300</v>
      </c>
      <c r="L67" t="s">
        <v>11</v>
      </c>
      <c r="M67" t="s">
        <v>12</v>
      </c>
      <c r="N67" t="s">
        <v>217</v>
      </c>
      <c r="O67" t="s">
        <v>218</v>
      </c>
    </row>
    <row r="68" spans="1:15" ht="21.5" x14ac:dyDescent="0.45">
      <c r="A68" s="4" t="s">
        <v>417</v>
      </c>
      <c r="B68" s="4" t="s">
        <v>212</v>
      </c>
      <c r="C68" s="4" t="s">
        <v>26</v>
      </c>
      <c r="D68" s="4" t="s">
        <v>20</v>
      </c>
      <c r="E68" s="4" t="s">
        <v>357</v>
      </c>
      <c r="F68" s="5" t="str">
        <f>IFERROR(VLOOKUP(E68,#REF!, 2, FALSE), "")</f>
        <v/>
      </c>
      <c r="G68" s="11" t="s">
        <v>356</v>
      </c>
      <c r="H68" s="6" t="str">
        <f>IFERROR(VLOOKUP(E68,#REF!, 2, FALSE), "")</f>
        <v/>
      </c>
      <c r="I68" s="6" t="s">
        <v>471</v>
      </c>
      <c r="J68" s="6">
        <v>12345678</v>
      </c>
      <c r="K68" s="2" t="s">
        <v>300</v>
      </c>
      <c r="L68" t="s">
        <v>11</v>
      </c>
      <c r="M68" t="s">
        <v>12</v>
      </c>
      <c r="N68" t="s">
        <v>219</v>
      </c>
      <c r="O68" t="s">
        <v>220</v>
      </c>
    </row>
    <row r="69" spans="1:15" ht="21.5" x14ac:dyDescent="0.45">
      <c r="A69" s="4" t="s">
        <v>417</v>
      </c>
      <c r="B69" s="4" t="s">
        <v>209</v>
      </c>
      <c r="C69" s="4" t="s">
        <v>8</v>
      </c>
      <c r="D69" s="4" t="s">
        <v>9</v>
      </c>
      <c r="E69" s="4" t="s">
        <v>359</v>
      </c>
      <c r="F69" s="5" t="str">
        <f>IFERROR(VLOOKUP(E69,#REF!, 2, FALSE), "")</f>
        <v/>
      </c>
      <c r="G69" s="11" t="s">
        <v>358</v>
      </c>
      <c r="H69" s="6" t="str">
        <f>IFERROR(VLOOKUP(E69,#REF!, 2, FALSE), "")</f>
        <v/>
      </c>
      <c r="I69" s="6" t="s">
        <v>472</v>
      </c>
      <c r="J69" s="6">
        <v>12345678</v>
      </c>
      <c r="K69" s="2" t="s">
        <v>300</v>
      </c>
      <c r="L69" t="s">
        <v>11</v>
      </c>
      <c r="M69" t="s">
        <v>12</v>
      </c>
      <c r="N69" t="s">
        <v>221</v>
      </c>
      <c r="O69" t="s">
        <v>222</v>
      </c>
    </row>
    <row r="70" spans="1:15" ht="21.5" x14ac:dyDescent="0.45">
      <c r="A70" s="4" t="s">
        <v>417</v>
      </c>
      <c r="B70" s="4" t="s">
        <v>186</v>
      </c>
      <c r="C70" s="4" t="s">
        <v>8</v>
      </c>
      <c r="D70" s="4" t="s">
        <v>9</v>
      </c>
      <c r="E70" s="4" t="s">
        <v>347</v>
      </c>
      <c r="F70" s="5" t="str">
        <f>IFERROR(VLOOKUP(E70,#REF!, 2, FALSE), "")</f>
        <v/>
      </c>
      <c r="G70" s="6" t="s">
        <v>319</v>
      </c>
      <c r="H70" s="6" t="str">
        <f>IFERROR(VLOOKUP(E70,#REF!, 2, FALSE), "")</f>
        <v/>
      </c>
      <c r="I70" s="6" t="s">
        <v>474</v>
      </c>
      <c r="J70" s="6">
        <v>12345678</v>
      </c>
      <c r="K70" s="2" t="s">
        <v>300</v>
      </c>
      <c r="L70" t="s">
        <v>17</v>
      </c>
      <c r="M70" t="s">
        <v>22</v>
      </c>
      <c r="N70" t="s">
        <v>199</v>
      </c>
      <c r="O70" t="s">
        <v>200</v>
      </c>
    </row>
    <row r="71" spans="1:15" ht="21.5" x14ac:dyDescent="0.45">
      <c r="A71" s="4" t="s">
        <v>417</v>
      </c>
      <c r="B71" s="4" t="s">
        <v>121</v>
      </c>
      <c r="C71" s="4" t="s">
        <v>8</v>
      </c>
      <c r="D71" s="4" t="s">
        <v>20</v>
      </c>
      <c r="E71" s="4" t="s">
        <v>346</v>
      </c>
      <c r="F71" s="5" t="str">
        <f>IFERROR(VLOOKUP(E71,#REF!, 2, FALSE), "")</f>
        <v/>
      </c>
      <c r="G71" s="6" t="s">
        <v>318</v>
      </c>
      <c r="H71" s="6" t="str">
        <f>IFERROR(VLOOKUP(E71,#REF!, 2, FALSE), "")</f>
        <v/>
      </c>
      <c r="I71" s="6" t="s">
        <v>476</v>
      </c>
      <c r="J71" s="6">
        <v>12345678</v>
      </c>
      <c r="K71" s="2" t="s">
        <v>300</v>
      </c>
      <c r="L71" t="s">
        <v>17</v>
      </c>
      <c r="M71" t="s">
        <v>22</v>
      </c>
      <c r="N71" s="3" t="s">
        <v>424</v>
      </c>
      <c r="O71" t="s">
        <v>195</v>
      </c>
    </row>
    <row r="72" spans="1:15" ht="21.5" x14ac:dyDescent="0.45">
      <c r="A72" s="4" t="s">
        <v>418</v>
      </c>
      <c r="B72" s="4" t="s">
        <v>183</v>
      </c>
      <c r="C72" s="4" t="s">
        <v>8</v>
      </c>
      <c r="D72" s="4" t="s">
        <v>20</v>
      </c>
      <c r="E72" s="4" t="s">
        <v>345</v>
      </c>
      <c r="F72" s="5" t="str">
        <f>IFERROR(VLOOKUP(E72,#REF!, 2, FALSE), "")</f>
        <v/>
      </c>
      <c r="G72" s="6" t="s">
        <v>317</v>
      </c>
      <c r="H72" s="6" t="str">
        <f>IFERROR(VLOOKUP(E72,#REF!, 2, FALSE), "")</f>
        <v/>
      </c>
      <c r="I72" s="6" t="s">
        <v>478</v>
      </c>
      <c r="J72" s="6">
        <v>12345678</v>
      </c>
      <c r="K72" s="2" t="s">
        <v>300</v>
      </c>
      <c r="L72" t="s">
        <v>17</v>
      </c>
      <c r="M72" t="s">
        <v>22</v>
      </c>
      <c r="N72" t="s">
        <v>190</v>
      </c>
      <c r="O72" t="s">
        <v>191</v>
      </c>
    </row>
    <row r="73" spans="1:15" ht="21.5" x14ac:dyDescent="0.45">
      <c r="A73" s="4" t="s">
        <v>418</v>
      </c>
      <c r="B73" s="4" t="s">
        <v>183</v>
      </c>
      <c r="C73" s="4" t="s">
        <v>8</v>
      </c>
      <c r="D73" s="4" t="s">
        <v>20</v>
      </c>
      <c r="E73" s="4" t="s">
        <v>344</v>
      </c>
      <c r="F73" s="5" t="str">
        <f>IFERROR(VLOOKUP(E73,#REF!, 2, FALSE), "")</f>
        <v/>
      </c>
      <c r="G73" s="6" t="s">
        <v>316</v>
      </c>
      <c r="H73" s="6" t="str">
        <f>IFERROR(VLOOKUP(E73,#REF!, 2, FALSE), "")</f>
        <v/>
      </c>
      <c r="I73" s="6" t="s">
        <v>479</v>
      </c>
      <c r="J73" s="6">
        <v>12345678</v>
      </c>
      <c r="K73" s="2" t="s">
        <v>300</v>
      </c>
      <c r="L73" t="s">
        <v>11</v>
      </c>
      <c r="M73" t="s">
        <v>22</v>
      </c>
      <c r="N73" t="s">
        <v>184</v>
      </c>
      <c r="O73" t="s">
        <v>185</v>
      </c>
    </row>
    <row r="74" spans="1:15" ht="21.5" x14ac:dyDescent="0.45">
      <c r="A74" s="4" t="s">
        <v>417</v>
      </c>
      <c r="B74" s="4" t="s">
        <v>60</v>
      </c>
      <c r="C74" s="4" t="s">
        <v>8</v>
      </c>
      <c r="D74" s="4" t="s">
        <v>9</v>
      </c>
      <c r="E74" s="4" t="s">
        <v>170</v>
      </c>
      <c r="F74" s="5" t="str">
        <f>IFERROR(VLOOKUP(E74,#REF!, 2, FALSE), "")</f>
        <v/>
      </c>
      <c r="G74" s="6" t="s">
        <v>315</v>
      </c>
      <c r="H74" s="6" t="str">
        <f>IFERROR(VLOOKUP(E74,#REF!, 2, FALSE), "")</f>
        <v/>
      </c>
      <c r="I74" s="6" t="s">
        <v>481</v>
      </c>
      <c r="J74" s="6">
        <v>12345678</v>
      </c>
      <c r="K74" s="2" t="s">
        <v>300</v>
      </c>
      <c r="L74" t="s">
        <v>11</v>
      </c>
      <c r="M74" t="s">
        <v>12</v>
      </c>
      <c r="N74" t="s">
        <v>171</v>
      </c>
      <c r="O74" t="s">
        <v>172</v>
      </c>
    </row>
    <row r="75" spans="1:15" ht="21.5" x14ac:dyDescent="0.45">
      <c r="A75" s="4" t="s">
        <v>417</v>
      </c>
      <c r="B75" s="4" t="s">
        <v>101</v>
      </c>
      <c r="C75" s="4" t="s">
        <v>102</v>
      </c>
      <c r="D75" s="4" t="s">
        <v>9</v>
      </c>
      <c r="E75" s="4" t="s">
        <v>167</v>
      </c>
      <c r="F75" s="5" t="str">
        <f>IFERROR(VLOOKUP(E75,#REF!, 2, FALSE), "")</f>
        <v/>
      </c>
      <c r="G75" s="6" t="s">
        <v>314</v>
      </c>
      <c r="H75" s="6" t="str">
        <f>IFERROR(VLOOKUP(E75,#REF!, 2, FALSE), "")</f>
        <v/>
      </c>
      <c r="I75" s="6" t="s">
        <v>482</v>
      </c>
      <c r="J75" s="6">
        <v>12345678</v>
      </c>
      <c r="K75" s="2" t="s">
        <v>300</v>
      </c>
      <c r="L75" t="s">
        <v>11</v>
      </c>
      <c r="M75" t="s">
        <v>12</v>
      </c>
      <c r="N75" t="s">
        <v>168</v>
      </c>
      <c r="O75" t="s">
        <v>169</v>
      </c>
    </row>
    <row r="76" spans="1:15" ht="21.5" x14ac:dyDescent="0.45">
      <c r="A76" s="4" t="s">
        <v>415</v>
      </c>
      <c r="B76" s="4" t="s">
        <v>163</v>
      </c>
      <c r="C76" s="4" t="s">
        <v>164</v>
      </c>
      <c r="D76" s="4" t="s">
        <v>20</v>
      </c>
      <c r="E76" s="4" t="s">
        <v>343</v>
      </c>
      <c r="F76" s="5" t="str">
        <f>IFERROR(VLOOKUP(E76,#REF!, 2, FALSE), "")</f>
        <v/>
      </c>
      <c r="G76" s="6" t="s">
        <v>313</v>
      </c>
      <c r="H76" s="6" t="str">
        <f>IFERROR(VLOOKUP(E76,#REF!, 2, FALSE), "")</f>
        <v/>
      </c>
      <c r="I76" s="6" t="s">
        <v>483</v>
      </c>
      <c r="J76" s="6">
        <v>12345678</v>
      </c>
      <c r="K76" s="2" t="s">
        <v>300</v>
      </c>
      <c r="L76" t="s">
        <v>17</v>
      </c>
      <c r="M76" t="s">
        <v>12</v>
      </c>
      <c r="N76" t="s">
        <v>165</v>
      </c>
      <c r="O76" t="s">
        <v>166</v>
      </c>
    </row>
    <row r="77" spans="1:15" ht="21.5" x14ac:dyDescent="0.45">
      <c r="A77" s="4" t="s">
        <v>417</v>
      </c>
      <c r="B77" s="4" t="s">
        <v>121</v>
      </c>
      <c r="C77" s="4" t="s">
        <v>8</v>
      </c>
      <c r="D77" s="4" t="s">
        <v>20</v>
      </c>
      <c r="E77" s="4" t="s">
        <v>157</v>
      </c>
      <c r="F77" s="5" t="str">
        <f>IFERROR(VLOOKUP(E77,#REF!, 2, FALSE), "")</f>
        <v/>
      </c>
      <c r="G77" s="6" t="s">
        <v>312</v>
      </c>
      <c r="H77" s="6" t="str">
        <f>IFERROR(VLOOKUP(E77,#REF!, 2, FALSE), "")</f>
        <v/>
      </c>
      <c r="I77" s="6" t="s">
        <v>485</v>
      </c>
      <c r="J77" s="6">
        <v>12345678</v>
      </c>
      <c r="K77" s="2" t="s">
        <v>300</v>
      </c>
      <c r="L77" t="s">
        <v>11</v>
      </c>
      <c r="M77" t="s">
        <v>22</v>
      </c>
      <c r="N77" t="s">
        <v>158</v>
      </c>
      <c r="O77" t="s">
        <v>159</v>
      </c>
    </row>
    <row r="78" spans="1:15" ht="21.5" x14ac:dyDescent="0.45">
      <c r="A78" s="4" t="s">
        <v>418</v>
      </c>
      <c r="B78" s="4" t="s">
        <v>150</v>
      </c>
      <c r="C78" s="4" t="s">
        <v>8</v>
      </c>
      <c r="D78" s="4" t="s">
        <v>9</v>
      </c>
      <c r="E78" s="4" t="s">
        <v>589</v>
      </c>
      <c r="F78" s="5" t="str">
        <f>IFERROR(VLOOKUP(E78,#REF!, 2, FALSE), "")</f>
        <v/>
      </c>
      <c r="G78" s="6" t="s">
        <v>311</v>
      </c>
      <c r="H78" s="6" t="str">
        <f>IFERROR(VLOOKUP(E78,#REF!, 2, FALSE), "")</f>
        <v/>
      </c>
      <c r="I78" s="6" t="s">
        <v>486</v>
      </c>
      <c r="J78" s="6">
        <v>12345678</v>
      </c>
      <c r="K78" s="2" t="s">
        <v>300</v>
      </c>
      <c r="L78" t="s">
        <v>11</v>
      </c>
      <c r="M78" t="s">
        <v>12</v>
      </c>
      <c r="N78" t="s">
        <v>152</v>
      </c>
      <c r="O78" t="s">
        <v>153</v>
      </c>
    </row>
    <row r="79" spans="1:15" ht="21.5" x14ac:dyDescent="0.45">
      <c r="A79" s="4" t="s">
        <v>417</v>
      </c>
      <c r="B79" s="4" t="s">
        <v>121</v>
      </c>
      <c r="C79" s="4" t="s">
        <v>8</v>
      </c>
      <c r="D79" s="4" t="s">
        <v>9</v>
      </c>
      <c r="E79" s="4" t="s">
        <v>143</v>
      </c>
      <c r="F79" s="5" t="str">
        <f>IFERROR(VLOOKUP(E79,#REF!, 2, FALSE), "")</f>
        <v/>
      </c>
      <c r="G79" s="6" t="s">
        <v>310</v>
      </c>
      <c r="H79" s="6" t="str">
        <f>IFERROR(VLOOKUP(E79,#REF!, 2, FALSE), "")</f>
        <v/>
      </c>
      <c r="I79" s="6" t="s">
        <v>487</v>
      </c>
      <c r="J79" s="6">
        <v>12345678</v>
      </c>
      <c r="K79" s="2" t="s">
        <v>300</v>
      </c>
      <c r="L79" t="s">
        <v>11</v>
      </c>
      <c r="M79" t="s">
        <v>12</v>
      </c>
      <c r="N79" t="s">
        <v>144</v>
      </c>
      <c r="O79" t="s">
        <v>145</v>
      </c>
    </row>
    <row r="80" spans="1:15" ht="21.5" x14ac:dyDescent="0.45">
      <c r="A80" s="4" t="s">
        <v>417</v>
      </c>
      <c r="B80" s="4" t="s">
        <v>45</v>
      </c>
      <c r="C80" s="4" t="s">
        <v>8</v>
      </c>
      <c r="D80" s="4" t="s">
        <v>9</v>
      </c>
      <c r="E80" s="4" t="s">
        <v>137</v>
      </c>
      <c r="F80" s="5" t="str">
        <f>IFERROR(VLOOKUP(E80,#REF!, 2, FALSE), "")</f>
        <v/>
      </c>
      <c r="G80" s="6" t="s">
        <v>309</v>
      </c>
      <c r="H80" s="6" t="str">
        <f>IFERROR(VLOOKUP(E80,#REF!, 2, FALSE), "")</f>
        <v/>
      </c>
      <c r="I80" s="6" t="s">
        <v>489</v>
      </c>
      <c r="J80" s="6">
        <v>12345678</v>
      </c>
      <c r="K80" s="2" t="s">
        <v>300</v>
      </c>
      <c r="L80" t="s">
        <v>17</v>
      </c>
      <c r="M80" t="s">
        <v>12</v>
      </c>
      <c r="N80" t="s">
        <v>138</v>
      </c>
      <c r="O80" t="s">
        <v>139</v>
      </c>
    </row>
    <row r="81" spans="1:15" ht="21.5" x14ac:dyDescent="0.45">
      <c r="A81" s="4" t="s">
        <v>417</v>
      </c>
      <c r="B81" s="4" t="s">
        <v>129</v>
      </c>
      <c r="C81" s="4" t="s">
        <v>130</v>
      </c>
      <c r="D81" s="4" t="s">
        <v>20</v>
      </c>
      <c r="E81" s="4" t="s">
        <v>131</v>
      </c>
      <c r="F81" s="5" t="str">
        <f>IFERROR(VLOOKUP(E81,#REF!, 2, FALSE), "")</f>
        <v/>
      </c>
      <c r="G81" s="6" t="s">
        <v>308</v>
      </c>
      <c r="H81" s="6" t="str">
        <f>IFERROR(VLOOKUP(E81,#REF!, 2, FALSE), "")</f>
        <v/>
      </c>
      <c r="I81" s="6" t="s">
        <v>490</v>
      </c>
      <c r="J81" s="6">
        <v>12345678</v>
      </c>
      <c r="K81" s="2" t="s">
        <v>300</v>
      </c>
      <c r="L81" t="s">
        <v>17</v>
      </c>
      <c r="M81" t="s">
        <v>22</v>
      </c>
      <c r="N81" t="s">
        <v>132</v>
      </c>
      <c r="O81" t="s">
        <v>133</v>
      </c>
    </row>
    <row r="82" spans="1:15" ht="21.5" x14ac:dyDescent="0.45">
      <c r="A82" s="4" t="s">
        <v>417</v>
      </c>
      <c r="B82" s="4" t="s">
        <v>118</v>
      </c>
      <c r="C82" s="4" t="s">
        <v>8</v>
      </c>
      <c r="D82" s="4" t="s">
        <v>9</v>
      </c>
      <c r="E82" s="4" t="s">
        <v>342</v>
      </c>
      <c r="F82" s="5" t="str">
        <f>IFERROR(VLOOKUP(E82,#REF!, 2, FALSE), "")</f>
        <v/>
      </c>
      <c r="G82" s="6" t="s">
        <v>307</v>
      </c>
      <c r="H82" s="6" t="str">
        <f>IFERROR(VLOOKUP(E82,#REF!, 2, FALSE), "")</f>
        <v/>
      </c>
      <c r="I82" s="6" t="s">
        <v>492</v>
      </c>
      <c r="J82" s="6">
        <v>12345678</v>
      </c>
      <c r="K82" s="2" t="s">
        <v>300</v>
      </c>
      <c r="L82" t="s">
        <v>11</v>
      </c>
      <c r="M82" t="s">
        <v>22</v>
      </c>
      <c r="N82" t="s">
        <v>119</v>
      </c>
      <c r="O82" t="s">
        <v>120</v>
      </c>
    </row>
    <row r="83" spans="1:15" ht="21.5" x14ac:dyDescent="0.45">
      <c r="A83" s="4" t="s">
        <v>417</v>
      </c>
      <c r="B83" s="4" t="s">
        <v>45</v>
      </c>
      <c r="C83" s="4" t="s">
        <v>8</v>
      </c>
      <c r="D83" s="4" t="s">
        <v>420</v>
      </c>
      <c r="E83" s="4" t="s">
        <v>115</v>
      </c>
      <c r="F83" s="5" t="str">
        <f>IFERROR(VLOOKUP(E83,#REF!, 2, FALSE), "")</f>
        <v/>
      </c>
      <c r="G83" s="6" t="s">
        <v>306</v>
      </c>
      <c r="H83" s="6" t="str">
        <f>IFERROR(VLOOKUP(E83,#REF!, 2, FALSE), "")</f>
        <v/>
      </c>
      <c r="I83" s="6" t="s">
        <v>493</v>
      </c>
      <c r="J83" s="6">
        <v>12345678</v>
      </c>
      <c r="K83" s="2" t="s">
        <v>300</v>
      </c>
      <c r="L83" t="s">
        <v>11</v>
      </c>
      <c r="M83" t="s">
        <v>22</v>
      </c>
      <c r="N83" t="s">
        <v>116</v>
      </c>
      <c r="O83" t="s">
        <v>117</v>
      </c>
    </row>
    <row r="84" spans="1:15" ht="21.5" x14ac:dyDescent="0.45">
      <c r="A84" s="4" t="s">
        <v>417</v>
      </c>
      <c r="B84" s="4" t="s">
        <v>109</v>
      </c>
      <c r="C84" s="4" t="s">
        <v>8</v>
      </c>
      <c r="D84" s="4" t="s">
        <v>9</v>
      </c>
      <c r="E84" s="4" t="s">
        <v>341</v>
      </c>
      <c r="F84" s="5" t="str">
        <f>IFERROR(VLOOKUP(E84,#REF!, 2, FALSE), "")</f>
        <v/>
      </c>
      <c r="G84" s="6" t="s">
        <v>305</v>
      </c>
      <c r="H84" s="6" t="str">
        <f>IFERROR(VLOOKUP(E84,#REF!, 2, FALSE), "")</f>
        <v/>
      </c>
      <c r="I84" s="6" t="s">
        <v>494</v>
      </c>
      <c r="J84" s="6">
        <v>12345678</v>
      </c>
      <c r="K84" s="2" t="s">
        <v>301</v>
      </c>
      <c r="L84" t="s">
        <v>11</v>
      </c>
      <c r="M84" t="s">
        <v>12</v>
      </c>
      <c r="N84" t="s">
        <v>110</v>
      </c>
      <c r="O84" t="s">
        <v>111</v>
      </c>
    </row>
    <row r="85" spans="1:15" ht="21.5" x14ac:dyDescent="0.45">
      <c r="A85" s="4" t="s">
        <v>417</v>
      </c>
      <c r="B85" s="4" t="s">
        <v>97</v>
      </c>
      <c r="C85" s="4" t="s">
        <v>8</v>
      </c>
      <c r="D85" s="4" t="s">
        <v>20</v>
      </c>
      <c r="E85" s="4" t="s">
        <v>98</v>
      </c>
      <c r="F85" s="5" t="str">
        <f>IFERROR(VLOOKUP(E85,#REF!, 2, FALSE), "")</f>
        <v/>
      </c>
      <c r="G85" s="6" t="s">
        <v>304</v>
      </c>
      <c r="H85" s="6" t="str">
        <f>IFERROR(VLOOKUP(E85,#REF!, 2, FALSE), "")</f>
        <v/>
      </c>
      <c r="I85" s="6" t="s">
        <v>495</v>
      </c>
      <c r="J85" s="6">
        <v>12345678</v>
      </c>
      <c r="K85" s="2" t="s">
        <v>301</v>
      </c>
      <c r="L85" t="s">
        <v>11</v>
      </c>
      <c r="M85" t="s">
        <v>12</v>
      </c>
      <c r="N85" t="s">
        <v>99</v>
      </c>
      <c r="O85" t="s">
        <v>100</v>
      </c>
    </row>
    <row r="86" spans="1:15" ht="21.5" x14ac:dyDescent="0.45">
      <c r="A86" s="4" t="s">
        <v>417</v>
      </c>
      <c r="B86" s="4" t="s">
        <v>84</v>
      </c>
      <c r="C86" s="4" t="s">
        <v>8</v>
      </c>
      <c r="D86" s="4" t="s">
        <v>9</v>
      </c>
      <c r="E86" s="4" t="s">
        <v>88</v>
      </c>
      <c r="F86" s="5" t="str">
        <f>IFERROR(VLOOKUP(E86,#REF!, 2, FALSE), "")</f>
        <v/>
      </c>
      <c r="G86" s="6" t="s">
        <v>303</v>
      </c>
      <c r="H86" s="6" t="str">
        <f>IFERROR(VLOOKUP(E86,#REF!, 2, FALSE), "")</f>
        <v/>
      </c>
      <c r="I86" s="6" t="s">
        <v>497</v>
      </c>
      <c r="J86" s="6">
        <v>12345678</v>
      </c>
      <c r="K86" s="2" t="s">
        <v>301</v>
      </c>
      <c r="L86" t="s">
        <v>11</v>
      </c>
      <c r="M86" t="s">
        <v>12</v>
      </c>
      <c r="N86" t="s">
        <v>89</v>
      </c>
      <c r="O86" t="s">
        <v>90</v>
      </c>
    </row>
    <row r="87" spans="1:15" ht="21.5" x14ac:dyDescent="0.45">
      <c r="A87" s="4" t="s">
        <v>417</v>
      </c>
      <c r="B87" s="4" t="s">
        <v>25</v>
      </c>
      <c r="C87" s="4" t="s">
        <v>26</v>
      </c>
      <c r="D87" s="4" t="s">
        <v>9</v>
      </c>
      <c r="E87" s="4" t="s">
        <v>27</v>
      </c>
      <c r="F87" s="5" t="str">
        <f>IFERROR(VLOOKUP(E87,#REF!, 2, FALSE), "")</f>
        <v/>
      </c>
      <c r="G87" s="6" t="s">
        <v>302</v>
      </c>
      <c r="H87" s="6" t="str">
        <f>IFERROR(VLOOKUP(E87,#REF!, 2, FALSE), "")</f>
        <v/>
      </c>
      <c r="I87" s="6" t="s">
        <v>498</v>
      </c>
      <c r="J87" s="6">
        <v>12345678</v>
      </c>
      <c r="K87" s="2" t="s">
        <v>301</v>
      </c>
      <c r="L87" t="s">
        <v>17</v>
      </c>
      <c r="M87" t="s">
        <v>12</v>
      </c>
      <c r="N87" t="s">
        <v>28</v>
      </c>
      <c r="O87" t="s">
        <v>29</v>
      </c>
    </row>
    <row r="88" spans="1:15" ht="21.5" x14ac:dyDescent="0.45">
      <c r="A88" s="4"/>
      <c r="B88" s="4" t="s">
        <v>37</v>
      </c>
      <c r="C88" s="4" t="s">
        <v>8</v>
      </c>
      <c r="D88" s="4" t="s">
        <v>9</v>
      </c>
      <c r="E88" s="4" t="s">
        <v>549</v>
      </c>
      <c r="F88" s="5" t="str">
        <f>IFERROR(VLOOKUP(E88,#REF!, 2, FALSE), "")</f>
        <v/>
      </c>
      <c r="G88" s="6"/>
      <c r="H88" s="52" t="str">
        <f>IFERROR(VLOOKUP(E88,#REF!, 2, FALSE), "")</f>
        <v/>
      </c>
      <c r="I88" s="6" t="s">
        <v>580</v>
      </c>
      <c r="J88" s="9"/>
      <c r="K88" s="2"/>
      <c r="L88" t="s">
        <v>11</v>
      </c>
      <c r="M88" t="s">
        <v>12</v>
      </c>
      <c r="N88" s="3" t="s">
        <v>550</v>
      </c>
    </row>
  </sheetData>
  <phoneticPr fontId="1" type="noConversion"/>
  <conditionalFormatting sqref="M72:M83 G84:G87 G3:G71">
    <cfRule type="duplicateValues" dxfId="164" priority="4"/>
  </conditionalFormatting>
  <conditionalFormatting sqref="E2:E88">
    <cfRule type="duplicateValues" dxfId="163" priority="8"/>
  </conditionalFormatting>
  <hyperlinks>
    <hyperlink ref="N46" r:id="rId1" xr:uid="{558E9C09-F443-4DAB-9787-38AEC6BE769D}"/>
    <hyperlink ref="N19" r:id="rId2" xr:uid="{72301DF3-97AA-4F10-8B71-D4B13BE100CF}"/>
    <hyperlink ref="N16" r:id="rId3" xr:uid="{98D01268-217F-420E-B7C5-DE27888B9B70}"/>
    <hyperlink ref="N71" r:id="rId4" xr:uid="{DCE658C4-3B35-4842-B8D9-9B63B42DB0E9}"/>
    <hyperlink ref="N52" r:id="rId5" xr:uid="{BEAC26CD-FC5C-417C-A978-C19A4A9B9682}"/>
    <hyperlink ref="N55" r:id="rId6" xr:uid="{AC3F2D26-16B7-4A6A-9562-ACFFFE080641}"/>
    <hyperlink ref="N53" r:id="rId7" xr:uid="{479D0886-B858-4C41-94C5-EE76B3F5B9CB}"/>
    <hyperlink ref="N88" r:id="rId8" xr:uid="{191BBCC0-0A32-4572-B8DB-6E4DA3B95E1C}"/>
  </hyperlinks>
  <pageMargins left="0.7" right="0.7" top="0.75" bottom="0.75" header="0.3" footer="0.3"/>
  <pageSetup paperSize="9" scale="31" fitToHeight="0" orientation="portrait" r:id="rId9"/>
  <tableParts count="1"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DD89C-2B04-42EF-8A18-36CBBF925435}">
  <sheetPr>
    <tabColor theme="5" tint="-0.249977111117893"/>
  </sheetPr>
  <dimension ref="A1:AA192"/>
  <sheetViews>
    <sheetView tabSelected="1" topLeftCell="B29" zoomScale="50" zoomScaleNormal="50" workbookViewId="0">
      <selection activeCell="P44" sqref="P44"/>
    </sheetView>
  </sheetViews>
  <sheetFormatPr defaultColWidth="8.8984375" defaultRowHeight="14.5" x14ac:dyDescent="0.35"/>
  <cols>
    <col min="1" max="1" width="28.69921875" style="17" hidden="1" customWidth="1"/>
    <col min="2" max="2" width="21.69921875" style="17" customWidth="1"/>
    <col min="3" max="3" width="108.09765625" style="17" hidden="1" customWidth="1"/>
    <col min="4" max="4" width="11.296875" style="17" hidden="1" customWidth="1"/>
    <col min="5" max="5" width="11.296875" style="17" customWidth="1"/>
    <col min="6" max="6" width="8" style="17" customWidth="1"/>
    <col min="7" max="7" width="12.296875" style="17" customWidth="1"/>
    <col min="8" max="8" width="34.296875" style="17" customWidth="1"/>
    <col min="9" max="10" width="13.3984375" style="17" customWidth="1"/>
    <col min="11" max="11" width="12.69921875" style="17" customWidth="1"/>
    <col min="12" max="12" width="13.3984375" style="17" customWidth="1"/>
    <col min="13" max="13" width="16.59765625" style="17" customWidth="1"/>
    <col min="14" max="14" width="20.3984375" style="57" customWidth="1"/>
    <col min="15" max="15" width="12.5" style="57" customWidth="1"/>
    <col min="16" max="16" width="13.59765625" style="57" customWidth="1"/>
    <col min="17" max="17" width="15.3984375" style="57" customWidth="1"/>
    <col min="18" max="26" width="20.3984375" style="57" customWidth="1"/>
    <col min="27" max="27" width="20.09765625" style="58" customWidth="1"/>
    <col min="28" max="28" width="9.09765625" style="17" bestFit="1" customWidth="1"/>
    <col min="29" max="16384" width="8.8984375" style="17"/>
  </cols>
  <sheetData>
    <row r="1" spans="1:27" ht="15" thickBot="1" x14ac:dyDescent="0.4">
      <c r="A1" s="14" t="s">
        <v>0</v>
      </c>
      <c r="B1" s="15" t="s">
        <v>294</v>
      </c>
      <c r="C1" s="15" t="s">
        <v>1</v>
      </c>
      <c r="D1" s="15" t="s">
        <v>299</v>
      </c>
      <c r="E1" s="15" t="s">
        <v>2</v>
      </c>
      <c r="F1" s="15" t="s">
        <v>3</v>
      </c>
      <c r="G1" s="15" t="s">
        <v>4</v>
      </c>
      <c r="H1" s="15" t="s">
        <v>5</v>
      </c>
      <c r="I1" s="16" t="s">
        <v>529</v>
      </c>
      <c r="J1" s="16" t="s">
        <v>552</v>
      </c>
      <c r="K1" s="16" t="s">
        <v>543</v>
      </c>
      <c r="L1" s="16" t="s">
        <v>544</v>
      </c>
      <c r="M1" s="16" t="s">
        <v>528</v>
      </c>
      <c r="N1" s="55" t="s">
        <v>565</v>
      </c>
      <c r="O1" s="55" t="s">
        <v>590</v>
      </c>
      <c r="P1" s="55" t="s">
        <v>591</v>
      </c>
      <c r="Q1" s="55" t="s">
        <v>592</v>
      </c>
      <c r="R1" s="55" t="s">
        <v>594</v>
      </c>
      <c r="S1" s="55" t="s">
        <v>593</v>
      </c>
      <c r="T1" s="55" t="s">
        <v>595</v>
      </c>
      <c r="U1" s="55" t="s">
        <v>596</v>
      </c>
      <c r="V1" s="55" t="s">
        <v>597</v>
      </c>
      <c r="W1" s="55" t="s">
        <v>599</v>
      </c>
      <c r="X1" s="55" t="s">
        <v>600</v>
      </c>
      <c r="Y1" s="55" t="s">
        <v>601</v>
      </c>
      <c r="Z1" s="55" t="s">
        <v>602</v>
      </c>
      <c r="AA1" s="16" t="s">
        <v>540</v>
      </c>
    </row>
    <row r="2" spans="1:27" ht="21.5" thickTop="1" x14ac:dyDescent="0.5">
      <c r="A2" s="21" t="s">
        <v>418</v>
      </c>
      <c r="B2" s="22" t="s">
        <v>30</v>
      </c>
      <c r="C2" s="22" t="s">
        <v>8</v>
      </c>
      <c r="D2" s="22" t="s">
        <v>9</v>
      </c>
      <c r="E2" s="22" t="s">
        <v>82</v>
      </c>
      <c r="F2" s="23" t="s">
        <v>11</v>
      </c>
      <c r="G2" s="23" t="s">
        <v>22</v>
      </c>
      <c r="H2" s="24" t="s">
        <v>422</v>
      </c>
      <c r="I2" s="26">
        <f>IFERROR(VLOOKUP(E2, 體脂!$A$2:$C$100, 2, FALSE), "")</f>
        <v>29.3</v>
      </c>
      <c r="J2" s="26" t="str">
        <f t="shared" ref="J2:J33" si="0">IF(I2&lt;&gt;"","已完成","NULL")</f>
        <v>已完成</v>
      </c>
      <c r="K2" s="26">
        <f>IFERROR(INDEX('ALL活動數據統計(運動+飲食)--分數計算表'!$H$2:$H$136, MATCH(E2, 'ALL活動數據統計(運動+飲食)--分數計算表'!$D$2:$D$136, 0)), "")</f>
        <v>210</v>
      </c>
      <c r="L2" s="26">
        <f>IFERROR(INDEX('ALL活動數據統計(運動+飲食)--分數計算表'!$F$2:$F$136, MATCH(E2, 'ALL活動數據統計(運動+飲食)--分數計算表'!$D$2:$D$136, 0)), "")</f>
        <v>20</v>
      </c>
      <c r="M2" s="26">
        <f>VLOOKUP(E2, 個人bonus分!$A$2:$C239, 2, FALSE)</f>
        <v>990</v>
      </c>
      <c r="N2" s="56">
        <v>30</v>
      </c>
      <c r="O2" s="56">
        <v>20</v>
      </c>
      <c r="P2" s="56">
        <v>20</v>
      </c>
      <c r="Q2" s="56">
        <v>20</v>
      </c>
      <c r="R2" s="56">
        <v>30</v>
      </c>
      <c r="S2" s="56">
        <v>20</v>
      </c>
      <c r="T2" s="56">
        <v>20</v>
      </c>
      <c r="U2" s="56">
        <v>20</v>
      </c>
      <c r="V2" s="56">
        <v>40</v>
      </c>
      <c r="W2" s="56">
        <v>30</v>
      </c>
      <c r="X2" s="56">
        <v>20</v>
      </c>
      <c r="Y2" s="56">
        <v>30</v>
      </c>
      <c r="Z2" s="56">
        <v>20</v>
      </c>
      <c r="AA2" s="26">
        <f t="shared" ref="AA2:AA33" si="1">SUMIF(K2:Z2,"&gt;0")</f>
        <v>1540</v>
      </c>
    </row>
    <row r="3" spans="1:27" ht="21" x14ac:dyDescent="0.5">
      <c r="A3" s="21" t="s">
        <v>417</v>
      </c>
      <c r="B3" s="22" t="s">
        <v>30</v>
      </c>
      <c r="C3" s="22" t="s">
        <v>8</v>
      </c>
      <c r="D3" s="22" t="s">
        <v>9</v>
      </c>
      <c r="E3" s="22" t="s">
        <v>34</v>
      </c>
      <c r="F3" s="23" t="s">
        <v>11</v>
      </c>
      <c r="G3" s="23" t="s">
        <v>22</v>
      </c>
      <c r="H3" s="23" t="s">
        <v>35</v>
      </c>
      <c r="I3" s="26">
        <f>IFERROR(VLOOKUP(E3, 體脂!$A$2:$C$100, 2, FALSE), "")</f>
        <v>26.1</v>
      </c>
      <c r="J3" s="26" t="str">
        <f t="shared" si="0"/>
        <v>已完成</v>
      </c>
      <c r="K3" s="26">
        <f>IFERROR(INDEX('ALL活動數據統計(運動+飲食)--分數計算表'!$H$2:$H$136, MATCH(E3, 'ALL活動數據統計(運動+飲食)--分數計算表'!$D$2:$D$136, 0)), "")</f>
        <v>210</v>
      </c>
      <c r="L3" s="26">
        <f>IFERROR(INDEX('ALL活動數據統計(運動+飲食)--分數計算表'!$F$2:$F$136, MATCH(E3, 'ALL活動數據統計(運動+飲食)--分數計算表'!$D$2:$D$136, 0)), "")</f>
        <v>30</v>
      </c>
      <c r="M3" s="26">
        <f>VLOOKUP(E3, 個人bonus分!$A$2:$C111, 2, FALSE)</f>
        <v>1020</v>
      </c>
      <c r="N3" s="56">
        <v>30</v>
      </c>
      <c r="O3" s="56">
        <v>20</v>
      </c>
      <c r="P3" s="56">
        <v>20</v>
      </c>
      <c r="Q3" s="56">
        <v>20</v>
      </c>
      <c r="R3" s="56">
        <v>30</v>
      </c>
      <c r="S3" s="56">
        <v>20</v>
      </c>
      <c r="T3" s="56"/>
      <c r="U3" s="56"/>
      <c r="V3" s="56"/>
      <c r="W3" s="56">
        <v>30</v>
      </c>
      <c r="X3" s="56"/>
      <c r="Y3" s="56"/>
      <c r="Z3" s="56">
        <v>20</v>
      </c>
      <c r="AA3" s="26">
        <f t="shared" si="1"/>
        <v>1450</v>
      </c>
    </row>
    <row r="4" spans="1:27" ht="21" x14ac:dyDescent="0.5">
      <c r="A4" s="18" t="s">
        <v>417</v>
      </c>
      <c r="B4" s="19" t="s">
        <v>56</v>
      </c>
      <c r="C4" s="19" t="s">
        <v>8</v>
      </c>
      <c r="D4" s="19" t="s">
        <v>9</v>
      </c>
      <c r="E4" s="19" t="s">
        <v>57</v>
      </c>
      <c r="F4" s="20" t="s">
        <v>11</v>
      </c>
      <c r="G4" s="20" t="s">
        <v>12</v>
      </c>
      <c r="H4" s="20" t="s">
        <v>58</v>
      </c>
      <c r="I4" s="26">
        <f>IFERROR(VLOOKUP(E4, 體脂!$A$2:$C$100, 2, FALSE), "")</f>
        <v>25</v>
      </c>
      <c r="J4" s="26" t="str">
        <f t="shared" si="0"/>
        <v>已完成</v>
      </c>
      <c r="K4" s="26">
        <f>IFERROR(INDEX('ALL活動數據統計(運動+飲食)--分數計算表'!$H$2:$H$136, MATCH(E4, 'ALL活動數據統計(運動+飲食)--分數計算表'!$D$2:$D$136, 0)), "")</f>
        <v>210</v>
      </c>
      <c r="L4" s="26">
        <f>IFERROR(INDEX('ALL活動數據統計(運動+飲食)--分數計算表'!$F$2:$F$136, MATCH(E4, 'ALL活動數據統計(運動+飲食)--分數計算表'!$D$2:$D$136, 0)), "")</f>
        <v>30</v>
      </c>
      <c r="M4" s="26">
        <f>VLOOKUP(E4, 個人bonus分!$A$2:$C240, 2, FALSE)</f>
        <v>930</v>
      </c>
      <c r="N4" s="56">
        <v>30</v>
      </c>
      <c r="O4" s="56">
        <v>20</v>
      </c>
      <c r="P4" s="56"/>
      <c r="Q4" s="56">
        <v>20</v>
      </c>
      <c r="R4" s="56">
        <v>30</v>
      </c>
      <c r="S4" s="56">
        <v>20</v>
      </c>
      <c r="T4" s="56">
        <v>20</v>
      </c>
      <c r="U4" s="56"/>
      <c r="V4" s="56">
        <v>40</v>
      </c>
      <c r="W4" s="56">
        <v>30</v>
      </c>
      <c r="X4" s="56">
        <v>20</v>
      </c>
      <c r="Y4" s="56">
        <v>30</v>
      </c>
      <c r="Z4" s="56">
        <v>20</v>
      </c>
      <c r="AA4" s="26">
        <f t="shared" si="1"/>
        <v>1450</v>
      </c>
    </row>
    <row r="5" spans="1:27" ht="21" x14ac:dyDescent="0.5">
      <c r="A5" s="18" t="s">
        <v>418</v>
      </c>
      <c r="B5" s="19" t="s">
        <v>150</v>
      </c>
      <c r="C5" s="19" t="s">
        <v>8</v>
      </c>
      <c r="D5" s="19" t="s">
        <v>9</v>
      </c>
      <c r="E5" s="19" t="s">
        <v>151</v>
      </c>
      <c r="F5" s="20" t="s">
        <v>11</v>
      </c>
      <c r="G5" s="20" t="s">
        <v>12</v>
      </c>
      <c r="H5" s="20" t="s">
        <v>152</v>
      </c>
      <c r="I5" s="26">
        <f>IFERROR(VLOOKUP(E5, 體脂!$A$2:$C$100, 2, FALSE), "")</f>
        <v>21.6</v>
      </c>
      <c r="J5" s="26" t="str">
        <f t="shared" si="0"/>
        <v>已完成</v>
      </c>
      <c r="K5" s="26">
        <f>IFERROR(INDEX('ALL活動數據統計(運動+飲食)--分數計算表'!$H$2:$H$136, MATCH(E5, 'ALL活動數據統計(運動+飲食)--分數計算表'!$D$2:$D$136, 0)), "")</f>
        <v>210</v>
      </c>
      <c r="L5" s="26">
        <f>IFERROR(INDEX('ALL活動數據統計(運動+飲食)--分數計算表'!$F$2:$F$136, MATCH(E5, 'ALL活動數據統計(運動+飲食)--分數計算表'!$D$2:$D$136, 0)), "")</f>
        <v>30</v>
      </c>
      <c r="M5" s="26">
        <f>VLOOKUP(E5, 個人bonus分!$A$2:$C244, 2, FALSE)</f>
        <v>570</v>
      </c>
      <c r="N5" s="56">
        <v>30</v>
      </c>
      <c r="O5" s="56">
        <v>20</v>
      </c>
      <c r="P5" s="56">
        <v>20</v>
      </c>
      <c r="Q5" s="56">
        <v>20</v>
      </c>
      <c r="R5" s="56">
        <v>30</v>
      </c>
      <c r="S5" s="56">
        <v>20</v>
      </c>
      <c r="T5" s="56">
        <v>20</v>
      </c>
      <c r="U5" s="56">
        <v>20</v>
      </c>
      <c r="V5" s="56"/>
      <c r="W5" s="56">
        <v>30</v>
      </c>
      <c r="X5" s="56"/>
      <c r="Y5" s="56"/>
      <c r="Z5" s="56">
        <v>20</v>
      </c>
      <c r="AA5" s="26">
        <f t="shared" si="1"/>
        <v>1040</v>
      </c>
    </row>
    <row r="6" spans="1:27" ht="21" x14ac:dyDescent="0.5">
      <c r="A6" s="18" t="s">
        <v>418</v>
      </c>
      <c r="B6" s="19" t="s">
        <v>30</v>
      </c>
      <c r="C6" s="19" t="s">
        <v>8</v>
      </c>
      <c r="D6" s="19" t="s">
        <v>9</v>
      </c>
      <c r="E6" s="19" t="s">
        <v>160</v>
      </c>
      <c r="F6" s="20" t="s">
        <v>11</v>
      </c>
      <c r="G6" s="20" t="s">
        <v>12</v>
      </c>
      <c r="H6" s="20" t="s">
        <v>161</v>
      </c>
      <c r="I6" s="26">
        <f>IFERROR(VLOOKUP(E6, 體脂!$A$2:$C$100, 2, FALSE), "")</f>
        <v>25.900000000000002</v>
      </c>
      <c r="J6" s="26" t="str">
        <f t="shared" si="0"/>
        <v>已完成</v>
      </c>
      <c r="K6" s="26">
        <f>IFERROR(INDEX('ALL活動數據統計(運動+飲食)--分數計算表'!$H$2:$H$136, MATCH(E6, 'ALL活動數據統計(運動+飲食)--分數計算表'!$D$2:$D$136, 0)), "")</f>
        <v>210</v>
      </c>
      <c r="L6" s="26">
        <f>IFERROR(INDEX('ALL活動數據統計(運動+飲食)--分數計算表'!$F$2:$F$136, MATCH(E6, 'ALL活動數據統計(運動+飲食)--分數計算表'!$D$2:$D$136, 0)), "")</f>
        <v>30</v>
      </c>
      <c r="M6" s="26">
        <f>VLOOKUP(E6, 個人bonus分!$A$2:$C242, 2, FALSE)</f>
        <v>480</v>
      </c>
      <c r="N6" s="56">
        <v>30</v>
      </c>
      <c r="O6" s="56">
        <v>20</v>
      </c>
      <c r="P6" s="56"/>
      <c r="Q6" s="56">
        <v>20</v>
      </c>
      <c r="R6" s="56">
        <v>30</v>
      </c>
      <c r="S6" s="56">
        <v>20</v>
      </c>
      <c r="T6" s="56">
        <v>20</v>
      </c>
      <c r="U6" s="56"/>
      <c r="V6" s="56">
        <v>40</v>
      </c>
      <c r="W6" s="56">
        <v>30</v>
      </c>
      <c r="X6" s="56">
        <v>20</v>
      </c>
      <c r="Y6" s="56"/>
      <c r="Z6" s="56">
        <v>20</v>
      </c>
      <c r="AA6" s="26">
        <f t="shared" si="1"/>
        <v>970</v>
      </c>
    </row>
    <row r="7" spans="1:27" ht="21" x14ac:dyDescent="0.5">
      <c r="A7" s="18" t="s">
        <v>416</v>
      </c>
      <c r="B7" s="19" t="s">
        <v>30</v>
      </c>
      <c r="C7" s="19" t="s">
        <v>8</v>
      </c>
      <c r="D7" s="19" t="s">
        <v>9</v>
      </c>
      <c r="E7" s="19" t="s">
        <v>106</v>
      </c>
      <c r="F7" s="20" t="s">
        <v>11</v>
      </c>
      <c r="G7" s="20" t="s">
        <v>12</v>
      </c>
      <c r="H7" s="20" t="s">
        <v>107</v>
      </c>
      <c r="I7" s="26">
        <f>IFERROR(VLOOKUP(E7, 體脂!$A$2:$C$100, 2, FALSE), "")</f>
        <v>30.599999999999998</v>
      </c>
      <c r="J7" s="26" t="str">
        <f t="shared" si="0"/>
        <v>已完成</v>
      </c>
      <c r="K7" s="26">
        <f>IFERROR(INDEX('ALL活動數據統計(運動+飲食)--分數計算表'!$H$2:$H$136, MATCH(E7, 'ALL活動數據統計(運動+飲食)--分數計算表'!$D$2:$D$136, 0)), "")</f>
        <v>210</v>
      </c>
      <c r="L7" s="26">
        <f>IFERROR(INDEX('ALL活動數據統計(運動+飲食)--分數計算表'!$F$2:$F$136, MATCH(E7, 'ALL活動數據統計(運動+飲食)--分數計算表'!$D$2:$D$136, 0)), "")</f>
        <v>30</v>
      </c>
      <c r="M7" s="26">
        <f>VLOOKUP(E7, 個人bonus分!$A$2:$C243, 2, FALSE)</f>
        <v>420</v>
      </c>
      <c r="N7" s="56">
        <v>30</v>
      </c>
      <c r="O7" s="56"/>
      <c r="P7" s="56">
        <v>20</v>
      </c>
      <c r="Q7" s="56">
        <v>20</v>
      </c>
      <c r="R7" s="56">
        <v>30</v>
      </c>
      <c r="S7" s="56">
        <v>20</v>
      </c>
      <c r="T7" s="56">
        <v>20</v>
      </c>
      <c r="U7" s="56">
        <v>20</v>
      </c>
      <c r="V7" s="56">
        <v>40</v>
      </c>
      <c r="W7" s="56">
        <v>30</v>
      </c>
      <c r="X7" s="56">
        <v>20</v>
      </c>
      <c r="Y7" s="56">
        <v>30</v>
      </c>
      <c r="Z7" s="56">
        <v>20</v>
      </c>
      <c r="AA7" s="26">
        <f t="shared" si="1"/>
        <v>960</v>
      </c>
    </row>
    <row r="8" spans="1:27" ht="21" x14ac:dyDescent="0.5">
      <c r="A8" s="21" t="s">
        <v>418</v>
      </c>
      <c r="B8" s="22" t="s">
        <v>30</v>
      </c>
      <c r="C8" s="22" t="s">
        <v>8</v>
      </c>
      <c r="D8" s="22" t="s">
        <v>9</v>
      </c>
      <c r="E8" s="22" t="s">
        <v>31</v>
      </c>
      <c r="F8" s="23" t="s">
        <v>11</v>
      </c>
      <c r="G8" s="23" t="s">
        <v>12</v>
      </c>
      <c r="H8" s="23" t="s">
        <v>32</v>
      </c>
      <c r="I8" s="26">
        <f>IFERROR(VLOOKUP(E8, 體脂!$A$2:$C$100, 2, FALSE), "")</f>
        <v>28.7</v>
      </c>
      <c r="J8" s="26" t="str">
        <f t="shared" si="0"/>
        <v>已完成</v>
      </c>
      <c r="K8" s="26">
        <f>IFERROR(INDEX('ALL活動數據統計(運動+飲食)--分數計算表'!$H$2:$H$136, MATCH(E8, 'ALL活動數據統計(運動+飲食)--分數計算表'!$D$2:$D$136, 0)), "")</f>
        <v>210</v>
      </c>
      <c r="L8" s="26">
        <f>IFERROR(INDEX('ALL活動數據統計(運動+飲食)--分數計算表'!$F$2:$F$136, MATCH(E8, 'ALL活動數據統計(運動+飲食)--分數計算表'!$D$2:$D$136, 0)), "")</f>
        <v>30</v>
      </c>
      <c r="M8" s="26">
        <f>VLOOKUP(E8, 個人bonus分!$A$2:$C241, 2, FALSE)</f>
        <v>480</v>
      </c>
      <c r="N8" s="56">
        <v>30</v>
      </c>
      <c r="O8" s="56"/>
      <c r="P8" s="56">
        <v>20</v>
      </c>
      <c r="Q8" s="56">
        <v>20</v>
      </c>
      <c r="R8" s="56">
        <v>30</v>
      </c>
      <c r="S8" s="56">
        <v>20</v>
      </c>
      <c r="T8" s="56"/>
      <c r="U8" s="56">
        <v>20</v>
      </c>
      <c r="V8" s="56"/>
      <c r="W8" s="56"/>
      <c r="X8" s="56"/>
      <c r="Y8" s="56"/>
      <c r="Z8" s="56"/>
      <c r="AA8" s="26">
        <f t="shared" si="1"/>
        <v>860</v>
      </c>
    </row>
    <row r="9" spans="1:27" ht="21" x14ac:dyDescent="0.5">
      <c r="A9" s="21" t="s">
        <v>417</v>
      </c>
      <c r="B9" s="22" t="s">
        <v>15</v>
      </c>
      <c r="C9" s="22" t="s">
        <v>8</v>
      </c>
      <c r="D9" s="22" t="s">
        <v>9</v>
      </c>
      <c r="E9" s="22" t="s">
        <v>75</v>
      </c>
      <c r="F9" s="23" t="s">
        <v>11</v>
      </c>
      <c r="G9" s="23" t="s">
        <v>22</v>
      </c>
      <c r="H9" s="23" t="s">
        <v>76</v>
      </c>
      <c r="I9" s="26">
        <f>IFERROR(VLOOKUP(E9, 體脂!$A$2:$C$100, 2, FALSE), "")</f>
        <v>25.8</v>
      </c>
      <c r="J9" s="26" t="str">
        <f t="shared" si="0"/>
        <v>已完成</v>
      </c>
      <c r="K9" s="26">
        <f>IFERROR(INDEX('ALL活動數據統計(運動+飲食)--分數計算表'!$H$2:$H$136, MATCH(E9, 'ALL活動數據統計(運動+飲食)--分數計算表'!$D$2:$D$136, 0)), "")</f>
        <v>210</v>
      </c>
      <c r="L9" s="26">
        <f>IFERROR(INDEX('ALL活動數據統計(運動+飲食)--分數計算表'!$F$2:$F$136, MATCH(E9, 'ALL活動數據統計(運動+飲食)--分數計算表'!$D$2:$D$136, 0)), "")</f>
        <v>30</v>
      </c>
      <c r="M9" s="26">
        <f>VLOOKUP(E9, 個人bonus分!$A$2:$C245, 2, FALSE)</f>
        <v>300</v>
      </c>
      <c r="N9" s="56">
        <v>30</v>
      </c>
      <c r="O9" s="56"/>
      <c r="P9" s="56">
        <v>20</v>
      </c>
      <c r="Q9" s="56">
        <v>20</v>
      </c>
      <c r="R9" s="56">
        <v>30</v>
      </c>
      <c r="S9" s="56">
        <v>20</v>
      </c>
      <c r="T9" s="56"/>
      <c r="U9" s="56"/>
      <c r="V9" s="56"/>
      <c r="W9" s="56"/>
      <c r="X9" s="56"/>
      <c r="Y9" s="56">
        <v>30</v>
      </c>
      <c r="Z9" s="56">
        <v>20</v>
      </c>
      <c r="AA9" s="26">
        <f t="shared" si="1"/>
        <v>710</v>
      </c>
    </row>
    <row r="10" spans="1:27" ht="21" x14ac:dyDescent="0.5">
      <c r="A10" s="18" t="s">
        <v>417</v>
      </c>
      <c r="B10" s="19" t="s">
        <v>45</v>
      </c>
      <c r="C10" s="19" t="s">
        <v>8</v>
      </c>
      <c r="D10" s="19" t="s">
        <v>9</v>
      </c>
      <c r="E10" s="19" t="s">
        <v>46</v>
      </c>
      <c r="F10" s="20" t="s">
        <v>17</v>
      </c>
      <c r="G10" s="20" t="s">
        <v>12</v>
      </c>
      <c r="H10" s="20" t="s">
        <v>47</v>
      </c>
      <c r="I10" s="26">
        <f>IFERROR(VLOOKUP(E10, 體脂!$A$2:$C$100, 2, FALSE), "")</f>
        <v>22.1</v>
      </c>
      <c r="J10" s="26" t="str">
        <f t="shared" si="0"/>
        <v>已完成</v>
      </c>
      <c r="K10" s="26">
        <f>IFERROR(INDEX('ALL活動數據統計(運動+飲食)--分數計算表'!$H$2:$H$136, MATCH(E10, 'ALL活動數據統計(運動+飲食)--分數計算表'!$D$2:$D$136, 0)), "")</f>
        <v>210</v>
      </c>
      <c r="L10" s="26">
        <f>IFERROR(INDEX('ALL活動數據統計(運動+飲食)--分數計算表'!$F$2:$F$136, MATCH(E10, 'ALL活動數據統計(運動+飲食)--分數計算表'!$D$2:$D$136, 0)), "")</f>
        <v>30</v>
      </c>
      <c r="M10" s="26">
        <f>VLOOKUP(E10, 個人bonus分!$A$2:$C274, 2, FALSE)</f>
        <v>300</v>
      </c>
      <c r="N10" s="56">
        <v>30</v>
      </c>
      <c r="O10" s="56"/>
      <c r="P10" s="56"/>
      <c r="Q10" s="56">
        <v>20</v>
      </c>
      <c r="R10" s="56">
        <v>30</v>
      </c>
      <c r="S10" s="56">
        <v>20</v>
      </c>
      <c r="T10" s="56"/>
      <c r="U10" s="56"/>
      <c r="V10" s="56"/>
      <c r="W10" s="56">
        <v>30</v>
      </c>
      <c r="X10" s="56"/>
      <c r="Y10" s="56"/>
      <c r="Z10" s="56">
        <v>20</v>
      </c>
      <c r="AA10" s="26">
        <f t="shared" si="1"/>
        <v>690</v>
      </c>
    </row>
    <row r="11" spans="1:27" ht="21" x14ac:dyDescent="0.5">
      <c r="A11" s="21" t="s">
        <v>417</v>
      </c>
      <c r="B11" s="22" t="s">
        <v>15</v>
      </c>
      <c r="C11" s="22" t="s">
        <v>8</v>
      </c>
      <c r="D11" s="22" t="s">
        <v>9</v>
      </c>
      <c r="E11" s="22" t="s">
        <v>69</v>
      </c>
      <c r="F11" s="23" t="s">
        <v>11</v>
      </c>
      <c r="G11" s="23" t="s">
        <v>22</v>
      </c>
      <c r="H11" s="23" t="s">
        <v>70</v>
      </c>
      <c r="I11" s="26">
        <f>IFERROR(VLOOKUP(E11, 體脂!$A$2:$C$100, 2, FALSE), "")</f>
        <v>33.1</v>
      </c>
      <c r="J11" s="26" t="str">
        <f t="shared" si="0"/>
        <v>已完成</v>
      </c>
      <c r="K11" s="26">
        <f>IFERROR(INDEX('ALL活動數據統計(運動+飲食)--分數計算表'!$H$2:$H$136, MATCH(E11, 'ALL活動數據統計(運動+飲食)--分數計算表'!$D$2:$D$136, 0)), "")</f>
        <v>170</v>
      </c>
      <c r="L11" s="26">
        <f>IFERROR(INDEX('ALL活動數據統計(運動+飲食)--分數計算表'!$F$2:$F$136, MATCH(E11, 'ALL活動數據統計(運動+飲食)--分數計算表'!$D$2:$D$136, 0)), "")</f>
        <v>30</v>
      </c>
      <c r="M11" s="26">
        <f>VLOOKUP(E11, 個人bonus分!$A$2:$C254, 2, FALSE)</f>
        <v>180</v>
      </c>
      <c r="N11" s="56">
        <v>30</v>
      </c>
      <c r="O11" s="56"/>
      <c r="P11" s="56">
        <v>20</v>
      </c>
      <c r="Q11" s="56">
        <v>20</v>
      </c>
      <c r="R11" s="56">
        <v>30</v>
      </c>
      <c r="S11" s="56">
        <v>20</v>
      </c>
      <c r="T11" s="56"/>
      <c r="U11" s="56">
        <v>20</v>
      </c>
      <c r="V11" s="56"/>
      <c r="W11" s="56">
        <v>30</v>
      </c>
      <c r="X11" s="56"/>
      <c r="Y11" s="56">
        <v>30</v>
      </c>
      <c r="Z11" s="56">
        <v>20</v>
      </c>
      <c r="AA11" s="26">
        <f t="shared" si="1"/>
        <v>600</v>
      </c>
    </row>
    <row r="12" spans="1:27" ht="21" x14ac:dyDescent="0.5">
      <c r="A12" s="21" t="s">
        <v>417</v>
      </c>
      <c r="B12" s="22" t="s">
        <v>209</v>
      </c>
      <c r="C12" s="22" t="s">
        <v>8</v>
      </c>
      <c r="D12" s="22" t="s">
        <v>9</v>
      </c>
      <c r="E12" s="22" t="s">
        <v>359</v>
      </c>
      <c r="F12" s="23" t="s">
        <v>11</v>
      </c>
      <c r="G12" s="23" t="s">
        <v>12</v>
      </c>
      <c r="H12" s="23" t="s">
        <v>221</v>
      </c>
      <c r="I12" s="26">
        <f>IFERROR(VLOOKUP(E12, 體脂!$A$2:$C$100, 2, FALSE), "")</f>
        <v>24.8</v>
      </c>
      <c r="J12" s="26" t="str">
        <f t="shared" si="0"/>
        <v>已完成</v>
      </c>
      <c r="K12" s="26">
        <f>IFERROR(INDEX('ALL活動數據統計(運動+飲食)--分數計算表'!$H$2:$H$136, MATCH(E12, 'ALL活動數據統計(運動+飲食)--分數計算表'!$D$2:$D$136, 0)), "")</f>
        <v>210</v>
      </c>
      <c r="L12" s="26">
        <f>IFERROR(INDEX('ALL活動數據統計(運動+飲食)--分數計算表'!$F$2:$F$136, MATCH(E12, 'ALL活動數據統計(運動+飲食)--分數計算表'!$D$2:$D$136, 0)), "")</f>
        <v>30</v>
      </c>
      <c r="M12" s="26">
        <f>VLOOKUP(E12, 個人bonus分!$A$2:$C247, 2, FALSE)</f>
        <v>150</v>
      </c>
      <c r="N12" s="56">
        <v>30</v>
      </c>
      <c r="O12" s="56"/>
      <c r="P12" s="56"/>
      <c r="Q12" s="56">
        <v>20</v>
      </c>
      <c r="R12" s="56">
        <v>30</v>
      </c>
      <c r="S12" s="56">
        <v>20</v>
      </c>
      <c r="T12" s="56">
        <v>20</v>
      </c>
      <c r="U12" s="56"/>
      <c r="V12" s="56"/>
      <c r="W12" s="56">
        <v>30</v>
      </c>
      <c r="X12" s="56">
        <v>20</v>
      </c>
      <c r="Y12" s="56"/>
      <c r="Z12" s="56">
        <v>20</v>
      </c>
      <c r="AA12" s="26">
        <f t="shared" si="1"/>
        <v>580</v>
      </c>
    </row>
    <row r="13" spans="1:27" ht="21" x14ac:dyDescent="0.5">
      <c r="A13" s="21" t="s">
        <v>417</v>
      </c>
      <c r="B13" s="22" t="s">
        <v>209</v>
      </c>
      <c r="C13" s="22" t="s">
        <v>8</v>
      </c>
      <c r="D13" s="22" t="s">
        <v>9</v>
      </c>
      <c r="E13" s="22" t="s">
        <v>351</v>
      </c>
      <c r="F13" s="23" t="s">
        <v>11</v>
      </c>
      <c r="G13" s="23" t="s">
        <v>12</v>
      </c>
      <c r="H13" s="23" t="s">
        <v>210</v>
      </c>
      <c r="I13" s="26">
        <f>IFERROR(VLOOKUP(E13, 體脂!$A$2:$C$100, 2, FALSE), "")</f>
        <v>32.5</v>
      </c>
      <c r="J13" s="26" t="str">
        <f t="shared" si="0"/>
        <v>已完成</v>
      </c>
      <c r="K13" s="26">
        <f>IFERROR(INDEX('ALL活動數據統計(運動+飲食)--分數計算表'!$H$2:$H$136, MATCH(E13, 'ALL活動數據統計(運動+飲食)--分數計算表'!$D$2:$D$136, 0)), "")</f>
        <v>210</v>
      </c>
      <c r="L13" s="26">
        <f>IFERROR(INDEX('ALL活動數據統計(運動+飲食)--分數計算表'!$F$2:$F$136, MATCH(E13, 'ALL活動數據統計(運動+飲食)--分數計算表'!$D$2:$D$136, 0)), "")</f>
        <v>30</v>
      </c>
      <c r="M13" s="26">
        <f>VLOOKUP(E13, 個人bonus分!$A$2:$C248, 2, FALSE)</f>
        <v>60</v>
      </c>
      <c r="N13" s="56">
        <v>30</v>
      </c>
      <c r="O13" s="56">
        <v>20</v>
      </c>
      <c r="P13" s="56">
        <v>20</v>
      </c>
      <c r="Q13" s="56">
        <v>20</v>
      </c>
      <c r="R13" s="56">
        <v>30</v>
      </c>
      <c r="S13" s="56">
        <v>20</v>
      </c>
      <c r="T13" s="56">
        <v>20</v>
      </c>
      <c r="U13" s="56">
        <v>20</v>
      </c>
      <c r="V13" s="56"/>
      <c r="W13" s="56">
        <v>30</v>
      </c>
      <c r="X13" s="56">
        <v>20</v>
      </c>
      <c r="Y13" s="56">
        <v>30</v>
      </c>
      <c r="Z13" s="56">
        <v>20</v>
      </c>
      <c r="AA13" s="26">
        <f t="shared" si="1"/>
        <v>580</v>
      </c>
    </row>
    <row r="14" spans="1:27" ht="21" x14ac:dyDescent="0.5">
      <c r="A14" s="21" t="s">
        <v>417</v>
      </c>
      <c r="B14" s="22" t="s">
        <v>45</v>
      </c>
      <c r="C14" s="22" t="s">
        <v>8</v>
      </c>
      <c r="D14" s="22" t="s">
        <v>420</v>
      </c>
      <c r="E14" s="22" t="s">
        <v>115</v>
      </c>
      <c r="F14" s="23" t="s">
        <v>11</v>
      </c>
      <c r="G14" s="23" t="s">
        <v>22</v>
      </c>
      <c r="H14" s="23" t="s">
        <v>116</v>
      </c>
      <c r="I14" s="26">
        <f>IFERROR(VLOOKUP(E14, 體脂!$A$2:$C$100, 2, FALSE), "")</f>
        <v>42.199999999999996</v>
      </c>
      <c r="J14" s="26" t="str">
        <f t="shared" si="0"/>
        <v>已完成</v>
      </c>
      <c r="K14" s="26">
        <f>IFERROR(INDEX('ALL活動數據統計(運動+飲食)--分數計算表'!$H$2:$H$136, MATCH(E14, 'ALL活動數據統計(運動+飲食)--分數計算表'!$D$2:$D$136, 0)), "")</f>
        <v>210</v>
      </c>
      <c r="L14" s="26">
        <f>IFERROR(INDEX('ALL活動數據統計(運動+飲食)--分數計算表'!$F$2:$F$136, MATCH(E14, 'ALL活動數據統計(運動+飲食)--分數計算表'!$D$2:$D$136, 0)), "")</f>
        <v>30</v>
      </c>
      <c r="M14" s="26">
        <f>VLOOKUP(E14, 個人bonus分!$A$2:$C260, 2, FALSE)</f>
        <v>120</v>
      </c>
      <c r="N14" s="56">
        <v>30</v>
      </c>
      <c r="O14" s="56"/>
      <c r="P14" s="56">
        <v>20</v>
      </c>
      <c r="Q14" s="56">
        <v>20</v>
      </c>
      <c r="R14" s="56">
        <v>30</v>
      </c>
      <c r="S14" s="56">
        <v>20</v>
      </c>
      <c r="T14" s="56"/>
      <c r="U14" s="56">
        <v>20</v>
      </c>
      <c r="V14" s="56"/>
      <c r="W14" s="56">
        <v>30</v>
      </c>
      <c r="X14" s="56"/>
      <c r="Y14" s="56">
        <v>30</v>
      </c>
      <c r="Z14" s="56">
        <v>20</v>
      </c>
      <c r="AA14" s="26">
        <f t="shared" si="1"/>
        <v>580</v>
      </c>
    </row>
    <row r="15" spans="1:27" ht="21" x14ac:dyDescent="0.5">
      <c r="A15" s="18" t="s">
        <v>416</v>
      </c>
      <c r="B15" s="19" t="s">
        <v>296</v>
      </c>
      <c r="C15" s="19" t="s">
        <v>8</v>
      </c>
      <c r="D15" s="19" t="s">
        <v>9</v>
      </c>
      <c r="E15" s="19" t="s">
        <v>154</v>
      </c>
      <c r="F15" s="20" t="s">
        <v>11</v>
      </c>
      <c r="G15" s="20" t="s">
        <v>12</v>
      </c>
      <c r="H15" s="20" t="s">
        <v>155</v>
      </c>
      <c r="I15" s="26">
        <f>IFERROR(VLOOKUP(E15, 體脂!$A$2:$C$100, 2, FALSE), "")</f>
        <v>26.6</v>
      </c>
      <c r="J15" s="26" t="str">
        <f t="shared" si="0"/>
        <v>已完成</v>
      </c>
      <c r="K15" s="26">
        <f>IFERROR(INDEX('ALL活動數據統計(運動+飲食)--分數計算表'!$H$2:$H$136, MATCH(E15, 'ALL活動數據統計(運動+飲食)--分數計算表'!$D$2:$D$136, 0)), "")</f>
        <v>190</v>
      </c>
      <c r="L15" s="26">
        <f>IFERROR(INDEX('ALL活動數據統計(運動+飲食)--分數計算表'!$F$2:$F$136, MATCH(E15, 'ALL活動數據統計(運動+飲食)--分數計算表'!$D$2:$D$136, 0)), "")</f>
        <v>30</v>
      </c>
      <c r="M15" s="26">
        <f>VLOOKUP(E15, 個人bonus分!$A$2:$C246, 2, FALSE)</f>
        <v>120</v>
      </c>
      <c r="N15" s="56">
        <v>30</v>
      </c>
      <c r="O15" s="56"/>
      <c r="P15" s="56">
        <v>20</v>
      </c>
      <c r="Q15" s="56">
        <v>20</v>
      </c>
      <c r="R15" s="56">
        <v>30</v>
      </c>
      <c r="S15" s="56">
        <v>20</v>
      </c>
      <c r="T15" s="56"/>
      <c r="U15" s="56">
        <v>20</v>
      </c>
      <c r="V15" s="56"/>
      <c r="W15" s="56">
        <v>30</v>
      </c>
      <c r="X15" s="56"/>
      <c r="Y15" s="56">
        <v>30</v>
      </c>
      <c r="Z15" s="56"/>
      <c r="AA15" s="26">
        <f t="shared" si="1"/>
        <v>540</v>
      </c>
    </row>
    <row r="16" spans="1:27" ht="21" x14ac:dyDescent="0.5">
      <c r="A16" s="21" t="s">
        <v>417</v>
      </c>
      <c r="B16" s="22" t="s">
        <v>226</v>
      </c>
      <c r="C16" s="22" t="s">
        <v>8</v>
      </c>
      <c r="D16" s="22" t="s">
        <v>9</v>
      </c>
      <c r="E16" s="22" t="s">
        <v>361</v>
      </c>
      <c r="F16" s="23" t="s">
        <v>17</v>
      </c>
      <c r="G16" s="23" t="s">
        <v>12</v>
      </c>
      <c r="H16" s="23" t="s">
        <v>227</v>
      </c>
      <c r="I16" s="26">
        <f>IFERROR(VLOOKUP(E16, 體脂!$A$2:$C$100, 2, FALSE), "")</f>
        <v>11.600000000000001</v>
      </c>
      <c r="J16" s="26" t="str">
        <f t="shared" si="0"/>
        <v>已完成</v>
      </c>
      <c r="K16" s="26">
        <f>IFERROR(INDEX('ALL活動數據統計(運動+飲食)--分數計算表'!$H$2:$H$136, MATCH(E16, 'ALL活動數據統計(運動+飲食)--分數計算表'!$D$2:$D$136, 0)), "")</f>
        <v>210</v>
      </c>
      <c r="L16" s="26">
        <f>IFERROR(INDEX('ALL活動數據統計(運動+飲食)--分數計算表'!$F$2:$F$136, MATCH(E16, 'ALL活動數據統計(運動+飲食)--分數計算表'!$D$2:$D$136, 0)), "")</f>
        <v>30</v>
      </c>
      <c r="M16" s="26">
        <f>VLOOKUP(E16, 個人bonus分!$A$2:$C253, 2, FALSE)</f>
        <v>150</v>
      </c>
      <c r="N16" s="56"/>
      <c r="O16" s="56"/>
      <c r="P16" s="56"/>
      <c r="Q16" s="56">
        <v>20</v>
      </c>
      <c r="R16" s="56">
        <v>30</v>
      </c>
      <c r="S16" s="56">
        <v>20</v>
      </c>
      <c r="T16" s="56"/>
      <c r="U16" s="56"/>
      <c r="V16" s="56"/>
      <c r="W16" s="56">
        <v>30</v>
      </c>
      <c r="X16" s="56">
        <v>20</v>
      </c>
      <c r="Y16" s="56"/>
      <c r="Z16" s="56">
        <v>20</v>
      </c>
      <c r="AA16" s="26">
        <f t="shared" si="1"/>
        <v>530</v>
      </c>
    </row>
    <row r="17" spans="1:27" ht="21" x14ac:dyDescent="0.5">
      <c r="A17" s="21" t="s">
        <v>417</v>
      </c>
      <c r="B17" s="22" t="s">
        <v>30</v>
      </c>
      <c r="C17" s="22" t="s">
        <v>8</v>
      </c>
      <c r="D17" s="22" t="s">
        <v>9</v>
      </c>
      <c r="E17" s="22" t="s">
        <v>49</v>
      </c>
      <c r="F17" s="23" t="s">
        <v>11</v>
      </c>
      <c r="G17" s="23" t="s">
        <v>12</v>
      </c>
      <c r="H17" s="23" t="s">
        <v>50</v>
      </c>
      <c r="I17" s="26">
        <f>IFERROR(VLOOKUP(E17, 體脂!$A$2:$C$100, 2, FALSE), "")</f>
        <v>29.6</v>
      </c>
      <c r="J17" s="26" t="str">
        <f t="shared" si="0"/>
        <v>已完成</v>
      </c>
      <c r="K17" s="26">
        <f>IFERROR(INDEX('ALL活動數據統計(運動+飲食)--分數計算表'!$H$2:$H$136, MATCH(E17, 'ALL活動數據統計(運動+飲食)--分數計算表'!$D$2:$D$136, 0)), "")</f>
        <v>210</v>
      </c>
      <c r="L17" s="26">
        <f>IFERROR(INDEX('ALL活動數據統計(運動+飲食)--分數計算表'!$F$2:$F$136, MATCH(E17, 'ALL活動數據統計(運動+飲食)--分數計算表'!$D$2:$D$136, 0)), "")</f>
        <v>30</v>
      </c>
      <c r="M17" s="26">
        <f>VLOOKUP(E17, 個人bonus分!$A$2:$C272, 2, FALSE)</f>
        <v>240</v>
      </c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26">
        <f t="shared" si="1"/>
        <v>480</v>
      </c>
    </row>
    <row r="18" spans="1:27" ht="21" x14ac:dyDescent="0.5">
      <c r="A18" s="21" t="s">
        <v>417</v>
      </c>
      <c r="B18" s="22" t="s">
        <v>45</v>
      </c>
      <c r="C18" s="22" t="s">
        <v>8</v>
      </c>
      <c r="D18" s="22" t="s">
        <v>9</v>
      </c>
      <c r="E18" s="22" t="s">
        <v>367</v>
      </c>
      <c r="F18" s="23" t="s">
        <v>11</v>
      </c>
      <c r="G18" s="23" t="s">
        <v>22</v>
      </c>
      <c r="H18" s="23" t="s">
        <v>236</v>
      </c>
      <c r="I18" s="26">
        <f>IFERROR(VLOOKUP(E18, 體脂!$A$2:$C$100, 2, FALSE), "")</f>
        <v>33</v>
      </c>
      <c r="J18" s="26" t="str">
        <f t="shared" si="0"/>
        <v>已完成</v>
      </c>
      <c r="K18" s="26">
        <f>IFERROR(INDEX('ALL活動數據統計(運動+飲食)--分數計算表'!$H$2:$H$136, MATCH(E18, 'ALL活動數據統計(運動+飲食)--分數計算表'!$D$2:$D$136, 0)), "")</f>
        <v>210</v>
      </c>
      <c r="L18" s="26">
        <f>IFERROR(INDEX('ALL活動數據統計(運動+飲食)--分數計算表'!$F$2:$F$136, MATCH(E18, 'ALL活動數據統計(運動+飲食)--分數計算表'!$D$2:$D$136, 0)), "")</f>
        <v>30</v>
      </c>
      <c r="M18" s="26">
        <f>VLOOKUP(E18, 個人bonus分!$A$2:$C251, 2, FALSE)</f>
        <v>90</v>
      </c>
      <c r="N18" s="56">
        <v>30</v>
      </c>
      <c r="O18" s="56"/>
      <c r="P18" s="56"/>
      <c r="Q18" s="56">
        <v>20</v>
      </c>
      <c r="R18" s="56">
        <v>30</v>
      </c>
      <c r="S18" s="56">
        <v>20</v>
      </c>
      <c r="T18" s="56"/>
      <c r="U18" s="56"/>
      <c r="V18" s="56"/>
      <c r="W18" s="56">
        <v>30</v>
      </c>
      <c r="X18" s="56"/>
      <c r="Y18" s="56"/>
      <c r="Z18" s="56">
        <v>20</v>
      </c>
      <c r="AA18" s="26">
        <f t="shared" si="1"/>
        <v>480</v>
      </c>
    </row>
    <row r="19" spans="1:27" ht="21" x14ac:dyDescent="0.5">
      <c r="A19" s="18" t="s">
        <v>417</v>
      </c>
      <c r="B19" s="19" t="s">
        <v>37</v>
      </c>
      <c r="C19" s="19" t="s">
        <v>8</v>
      </c>
      <c r="D19" s="19" t="s">
        <v>9</v>
      </c>
      <c r="E19" s="19" t="s">
        <v>38</v>
      </c>
      <c r="F19" s="20" t="s">
        <v>11</v>
      </c>
      <c r="G19" s="20" t="s">
        <v>12</v>
      </c>
      <c r="H19" s="20" t="s">
        <v>39</v>
      </c>
      <c r="I19" s="26">
        <f>IFERROR(VLOOKUP(E19, 體脂!$A$2:$C$100, 2, FALSE), "")</f>
        <v>29.4</v>
      </c>
      <c r="J19" s="26" t="str">
        <f t="shared" si="0"/>
        <v>已完成</v>
      </c>
      <c r="K19" s="26">
        <f>IFERROR(INDEX('ALL活動數據統計(運動+飲食)--分數計算表'!$H$2:$H$136, MATCH(E19, 'ALL活動數據統計(運動+飲食)--分數計算表'!$D$2:$D$136, 0)), "")</f>
        <v>210</v>
      </c>
      <c r="L19" s="26">
        <f>IFERROR(INDEX('ALL活動數據統計(運動+飲食)--分數計算表'!$F$2:$F$136, MATCH(E19, 'ALL活動數據統計(運動+飲食)--分數計算表'!$D$2:$D$136, 0)), "")</f>
        <v>30</v>
      </c>
      <c r="M19" s="26">
        <f>VLOOKUP(E19, 個人bonus分!$A$2:$C249, 2, FALSE)</f>
        <v>60</v>
      </c>
      <c r="N19" s="56">
        <v>30</v>
      </c>
      <c r="O19" s="56"/>
      <c r="P19" s="56"/>
      <c r="Q19" s="56"/>
      <c r="R19" s="56"/>
      <c r="S19" s="56">
        <v>20</v>
      </c>
      <c r="T19" s="56"/>
      <c r="U19" s="56">
        <v>20</v>
      </c>
      <c r="V19" s="56">
        <v>40</v>
      </c>
      <c r="W19" s="56">
        <v>30</v>
      </c>
      <c r="X19" s="56"/>
      <c r="Y19" s="56"/>
      <c r="Z19" s="56"/>
      <c r="AA19" s="26">
        <f t="shared" si="1"/>
        <v>440</v>
      </c>
    </row>
    <row r="20" spans="1:27" ht="21" x14ac:dyDescent="0.5">
      <c r="A20" s="18" t="s">
        <v>417</v>
      </c>
      <c r="B20" s="19" t="s">
        <v>226</v>
      </c>
      <c r="C20" s="19" t="s">
        <v>8</v>
      </c>
      <c r="D20" s="19" t="s">
        <v>9</v>
      </c>
      <c r="E20" s="19" t="s">
        <v>363</v>
      </c>
      <c r="F20" s="20" t="s">
        <v>17</v>
      </c>
      <c r="G20" s="20" t="s">
        <v>12</v>
      </c>
      <c r="H20" s="20" t="s">
        <v>229</v>
      </c>
      <c r="I20" s="26">
        <f>IFERROR(VLOOKUP(E20, 體脂!$A$2:$C$100, 2, FALSE), "")</f>
        <v>21.2</v>
      </c>
      <c r="J20" s="26" t="str">
        <f t="shared" si="0"/>
        <v>已完成</v>
      </c>
      <c r="K20" s="26">
        <f>IFERROR(INDEX('ALL活動數據統計(運動+飲食)--分數計算表'!$H$2:$H$136, MATCH(E20, 'ALL活動數據統計(運動+飲食)--分數計算表'!$D$2:$D$136, 0)), "")</f>
        <v>210</v>
      </c>
      <c r="L20" s="26">
        <f>IFERROR(INDEX('ALL活動數據統計(運動+飲食)--分數計算表'!$F$2:$F$136, MATCH(E20, 'ALL活動數據統計(運動+飲食)--分數計算表'!$D$2:$D$136, 0)), "")</f>
        <v>30</v>
      </c>
      <c r="M20" s="26">
        <f>VLOOKUP(E20, 個人bonus分!$A$2:$C250, 2, FALSE)</f>
        <v>30</v>
      </c>
      <c r="N20" s="56">
        <v>30</v>
      </c>
      <c r="O20" s="56"/>
      <c r="P20" s="56"/>
      <c r="Q20" s="56">
        <v>20</v>
      </c>
      <c r="R20" s="56">
        <v>30</v>
      </c>
      <c r="S20" s="56">
        <v>20</v>
      </c>
      <c r="T20" s="56"/>
      <c r="U20" s="56"/>
      <c r="V20" s="56"/>
      <c r="W20" s="56">
        <v>30</v>
      </c>
      <c r="X20" s="56"/>
      <c r="Y20" s="56"/>
      <c r="Z20" s="56">
        <v>20</v>
      </c>
      <c r="AA20" s="26">
        <f t="shared" si="1"/>
        <v>420</v>
      </c>
    </row>
    <row r="21" spans="1:27" ht="21" x14ac:dyDescent="0.5">
      <c r="A21" s="21" t="s">
        <v>417</v>
      </c>
      <c r="B21" s="22" t="s">
        <v>52</v>
      </c>
      <c r="C21" s="22" t="s">
        <v>8</v>
      </c>
      <c r="D21" s="22" t="s">
        <v>9</v>
      </c>
      <c r="E21" s="22" t="s">
        <v>53</v>
      </c>
      <c r="F21" s="23" t="s">
        <v>17</v>
      </c>
      <c r="G21" s="23" t="s">
        <v>12</v>
      </c>
      <c r="H21" s="23" t="s">
        <v>54</v>
      </c>
      <c r="I21" s="26">
        <f>IFERROR(VLOOKUP(E21, 體脂!$A$2:$C$100, 2, FALSE), "")</f>
        <v>17.100000000000001</v>
      </c>
      <c r="J21" s="26" t="str">
        <f t="shared" si="0"/>
        <v>已完成</v>
      </c>
      <c r="K21" s="26">
        <f>IFERROR(INDEX('ALL活動數據統計(運動+飲食)--分數計算表'!$H$2:$H$136, MATCH(E21, 'ALL活動數據統計(運動+飲食)--分數計算表'!$D$2:$D$136, 0)), "")</f>
        <v>210</v>
      </c>
      <c r="L21" s="26">
        <f>IFERROR(INDEX('ALL活動數據統計(運動+飲食)--分數計算表'!$F$2:$F$136, MATCH(E21, 'ALL活動數據統計(運動+飲食)--分數計算表'!$D$2:$D$136, 0)), "")</f>
        <v>30</v>
      </c>
      <c r="M21" s="26" t="e">
        <f>VLOOKUP(E21, 個人bonus分!$A$2:$C255, 2, FALSE)</f>
        <v>#N/A</v>
      </c>
      <c r="N21" s="56">
        <v>30</v>
      </c>
      <c r="O21" s="56">
        <v>20</v>
      </c>
      <c r="P21" s="56"/>
      <c r="Q21" s="56">
        <v>20</v>
      </c>
      <c r="R21" s="56">
        <v>30</v>
      </c>
      <c r="S21" s="56">
        <v>20</v>
      </c>
      <c r="T21" s="56"/>
      <c r="U21" s="56"/>
      <c r="V21" s="56"/>
      <c r="W21" s="56">
        <v>30</v>
      </c>
      <c r="X21" s="56"/>
      <c r="Y21" s="56"/>
      <c r="Z21" s="56">
        <v>20</v>
      </c>
      <c r="AA21" s="26">
        <f t="shared" si="1"/>
        <v>410</v>
      </c>
    </row>
    <row r="22" spans="1:27" ht="21" x14ac:dyDescent="0.5">
      <c r="A22" s="18" t="s">
        <v>417</v>
      </c>
      <c r="B22" s="19" t="s">
        <v>60</v>
      </c>
      <c r="C22" s="19" t="s">
        <v>8</v>
      </c>
      <c r="D22" s="19" t="s">
        <v>9</v>
      </c>
      <c r="E22" s="19" t="s">
        <v>340</v>
      </c>
      <c r="F22" s="20" t="s">
        <v>17</v>
      </c>
      <c r="G22" s="20" t="s">
        <v>12</v>
      </c>
      <c r="H22" s="20" t="s">
        <v>61</v>
      </c>
      <c r="I22" s="26">
        <f>IFERROR(VLOOKUP(E22, 體脂!$A$2:$C$100, 2, FALSE), "")</f>
        <v>16.3</v>
      </c>
      <c r="J22" s="26" t="str">
        <f t="shared" si="0"/>
        <v>已完成</v>
      </c>
      <c r="K22" s="26">
        <f>IFERROR(INDEX('ALL活動數據統計(運動+飲食)--分數計算表'!$H$2:$H$136, MATCH(E22, 'ALL活動數據統計(運動+飲食)--分數計算表'!$D$2:$D$136, 0)), "")</f>
        <v>210</v>
      </c>
      <c r="L22" s="26">
        <f>IFERROR(INDEX('ALL活動數據統計(運動+飲食)--分數計算表'!$F$2:$F$136, MATCH(E22, 'ALL活動數據統計(運動+飲食)--分數計算表'!$D$2:$D$136, 0)), "")</f>
        <v>30</v>
      </c>
      <c r="M22" s="26" t="e">
        <f>VLOOKUP(E22, 個人bonus分!$A$2:$C261, 2, FALSE)</f>
        <v>#N/A</v>
      </c>
      <c r="N22" s="56">
        <v>30</v>
      </c>
      <c r="O22" s="56"/>
      <c r="P22" s="56"/>
      <c r="Q22" s="56">
        <v>20</v>
      </c>
      <c r="R22" s="56">
        <v>30</v>
      </c>
      <c r="S22" s="56">
        <v>20</v>
      </c>
      <c r="T22" s="56"/>
      <c r="U22" s="56"/>
      <c r="V22" s="56"/>
      <c r="W22" s="56">
        <v>30</v>
      </c>
      <c r="X22" s="56"/>
      <c r="Y22" s="56"/>
      <c r="Z22" s="56">
        <v>20</v>
      </c>
      <c r="AA22" s="26">
        <f t="shared" si="1"/>
        <v>390</v>
      </c>
    </row>
    <row r="23" spans="1:27" ht="21" x14ac:dyDescent="0.5">
      <c r="A23" s="21" t="s">
        <v>417</v>
      </c>
      <c r="B23" s="22" t="s">
        <v>121</v>
      </c>
      <c r="C23" s="22" t="s">
        <v>8</v>
      </c>
      <c r="D23" s="22" t="s">
        <v>9</v>
      </c>
      <c r="E23" s="22" t="s">
        <v>143</v>
      </c>
      <c r="F23" s="23" t="s">
        <v>11</v>
      </c>
      <c r="G23" s="23" t="s">
        <v>12</v>
      </c>
      <c r="H23" s="23" t="s">
        <v>144</v>
      </c>
      <c r="I23" s="26">
        <f>IFERROR(VLOOKUP(E23, 體脂!$A$2:$C$100, 2, FALSE), "")</f>
        <v>39.799999999999997</v>
      </c>
      <c r="J23" s="26" t="str">
        <f t="shared" si="0"/>
        <v>已完成</v>
      </c>
      <c r="K23" s="26">
        <f>IFERROR(INDEX('ALL活動數據統計(運動+飲食)--分數計算表'!$H$2:$H$136, MATCH(E23, 'ALL活動數據統計(運動+飲食)--分數計算表'!$D$2:$D$136, 0)), "")</f>
        <v>130</v>
      </c>
      <c r="L23" s="26">
        <f>IFERROR(INDEX('ALL活動數據統計(運動+飲食)--分數計算表'!$F$2:$F$136, MATCH(E23, 'ALL活動數據統計(運動+飲食)--分數計算表'!$D$2:$D$136, 0)), "")</f>
        <v>20</v>
      </c>
      <c r="M23" s="26" t="e">
        <f>VLOOKUP(E23, 個人bonus分!$A$2:$C264, 2, FALSE)</f>
        <v>#N/A</v>
      </c>
      <c r="N23" s="56">
        <v>30</v>
      </c>
      <c r="O23" s="56"/>
      <c r="P23" s="56">
        <v>20</v>
      </c>
      <c r="Q23" s="56">
        <v>20</v>
      </c>
      <c r="R23" s="56">
        <v>30</v>
      </c>
      <c r="S23" s="56">
        <v>20</v>
      </c>
      <c r="T23" s="56"/>
      <c r="U23" s="56">
        <v>20</v>
      </c>
      <c r="V23" s="56"/>
      <c r="W23" s="56">
        <v>30</v>
      </c>
      <c r="X23" s="56"/>
      <c r="Y23" s="56">
        <v>30</v>
      </c>
      <c r="Z23" s="56">
        <v>20</v>
      </c>
      <c r="AA23" s="26">
        <f t="shared" si="1"/>
        <v>370</v>
      </c>
    </row>
    <row r="24" spans="1:27" ht="21" x14ac:dyDescent="0.5">
      <c r="A24" s="21" t="s">
        <v>418</v>
      </c>
      <c r="B24" s="22" t="s">
        <v>150</v>
      </c>
      <c r="C24" s="22" t="s">
        <v>8</v>
      </c>
      <c r="D24" s="22" t="s">
        <v>9</v>
      </c>
      <c r="E24" s="22" t="s">
        <v>233</v>
      </c>
      <c r="F24" s="23" t="s">
        <v>17</v>
      </c>
      <c r="G24" s="23" t="s">
        <v>22</v>
      </c>
      <c r="H24" s="23" t="s">
        <v>234</v>
      </c>
      <c r="I24" s="26">
        <f>IFERROR(VLOOKUP(E24, 體脂!$A$2:$C$100, 2, FALSE), "")</f>
        <v>20.9</v>
      </c>
      <c r="J24" s="26" t="str">
        <f t="shared" si="0"/>
        <v>已完成</v>
      </c>
      <c r="K24" s="26">
        <f>IFERROR(INDEX('ALL活動數據統計(運動+飲食)--分數計算表'!$H$2:$H$136, MATCH(E24, 'ALL活動數據統計(運動+飲食)--分數計算表'!$D$2:$D$136, 0)), "")</f>
        <v>180</v>
      </c>
      <c r="L24" s="26">
        <f>IFERROR(INDEX('ALL活動數據統計(運動+飲食)--分數計算表'!$F$2:$F$136, MATCH(E24, 'ALL活動數據統計(運動+飲食)--分數計算表'!$D$2:$D$136, 0)), "")</f>
        <v>30</v>
      </c>
      <c r="M24" s="26" t="e">
        <f>VLOOKUP(E24, 個人bonus分!$A$2:$C271, 2, FALSE)</f>
        <v>#N/A</v>
      </c>
      <c r="N24" s="56">
        <v>30</v>
      </c>
      <c r="O24" s="56"/>
      <c r="P24" s="56"/>
      <c r="Q24" s="56"/>
      <c r="R24" s="56">
        <v>30</v>
      </c>
      <c r="S24" s="56">
        <v>20</v>
      </c>
      <c r="T24" s="56"/>
      <c r="U24" s="56"/>
      <c r="V24" s="56"/>
      <c r="W24" s="56">
        <v>30</v>
      </c>
      <c r="X24" s="56"/>
      <c r="Y24" s="56"/>
      <c r="Z24" s="56">
        <v>20</v>
      </c>
      <c r="AA24" s="26">
        <f t="shared" si="1"/>
        <v>340</v>
      </c>
    </row>
    <row r="25" spans="1:27" ht="21" x14ac:dyDescent="0.5">
      <c r="A25" s="21" t="s">
        <v>417</v>
      </c>
      <c r="B25" s="22" t="s">
        <v>129</v>
      </c>
      <c r="C25" s="22" t="s">
        <v>130</v>
      </c>
      <c r="D25" s="22" t="s">
        <v>20</v>
      </c>
      <c r="E25" s="22" t="s">
        <v>131</v>
      </c>
      <c r="F25" s="23" t="s">
        <v>17</v>
      </c>
      <c r="G25" s="23" t="s">
        <v>22</v>
      </c>
      <c r="H25" s="23" t="s">
        <v>132</v>
      </c>
      <c r="I25" s="26">
        <f>IFERROR(VLOOKUP(E25, 體脂!$A$2:$C$100, 2, FALSE), "")</f>
        <v>18.2</v>
      </c>
      <c r="J25" s="26" t="str">
        <f t="shared" si="0"/>
        <v>已完成</v>
      </c>
      <c r="K25" s="26">
        <f>IFERROR(INDEX('ALL活動數據統計(運動+飲食)--分數計算表'!$H$2:$H$136, MATCH(E25, 'ALL活動數據統計(運動+飲食)--分數計算表'!$D$2:$D$136, 0)), "")</f>
        <v>50</v>
      </c>
      <c r="L25" s="26">
        <f>IFERROR(INDEX('ALL活動數據統計(運動+飲食)--分數計算表'!$F$2:$F$136, MATCH(E25, 'ALL活動數據統計(運動+飲食)--分數計算表'!$D$2:$D$136, 0)), "")</f>
        <v>10</v>
      </c>
      <c r="M25" s="26">
        <f>VLOOKUP(E25, 個人bonus分!$A$2:$C283, 2, FALSE)</f>
        <v>210</v>
      </c>
      <c r="N25" s="56"/>
      <c r="O25" s="56"/>
      <c r="P25" s="56"/>
      <c r="Q25" s="56"/>
      <c r="R25" s="56"/>
      <c r="S25" s="56"/>
      <c r="T25" s="56"/>
      <c r="U25" s="56"/>
      <c r="V25" s="56">
        <v>40</v>
      </c>
      <c r="W25" s="56">
        <v>30</v>
      </c>
      <c r="X25" s="56"/>
      <c r="Y25" s="56"/>
      <c r="Z25" s="56"/>
      <c r="AA25" s="26">
        <f t="shared" si="1"/>
        <v>340</v>
      </c>
    </row>
    <row r="26" spans="1:27" ht="21" x14ac:dyDescent="0.5">
      <c r="A26" s="21" t="s">
        <v>417</v>
      </c>
      <c r="B26" s="22" t="s">
        <v>56</v>
      </c>
      <c r="C26" s="22" t="s">
        <v>8</v>
      </c>
      <c r="D26" s="22" t="s">
        <v>9</v>
      </c>
      <c r="E26" s="22" t="s">
        <v>223</v>
      </c>
      <c r="F26" s="23" t="s">
        <v>11</v>
      </c>
      <c r="G26" s="23" t="s">
        <v>22</v>
      </c>
      <c r="H26" s="23" t="s">
        <v>224</v>
      </c>
      <c r="I26" s="26">
        <f>IFERROR(VLOOKUP(E26, 體脂!$A$2:$C$100, 2, FALSE), "")</f>
        <v>40.5</v>
      </c>
      <c r="J26" s="26" t="str">
        <f t="shared" si="0"/>
        <v>已完成</v>
      </c>
      <c r="K26" s="26">
        <f>IFERROR(INDEX('ALL活動數據統計(運動+飲食)--分數計算表'!$H$2:$H$136, MATCH(E26, 'ALL活動數據統計(運動+飲食)--分數計算表'!$D$2:$D$136, 0)), "")</f>
        <v>160</v>
      </c>
      <c r="L26" s="26">
        <f>IFERROR(INDEX('ALL活動數據統計(運動+飲食)--分數計算表'!$F$2:$F$136, MATCH(E26, 'ALL活動數據統計(運動+飲食)--分數計算表'!$D$2:$D$136, 0)), "")</f>
        <v>30</v>
      </c>
      <c r="M26" s="26">
        <f>VLOOKUP(E26, 個人bonus分!$A$2:$C252, 2, FALSE)</f>
        <v>30</v>
      </c>
      <c r="N26" s="56">
        <v>30</v>
      </c>
      <c r="O26" s="56"/>
      <c r="P26" s="56"/>
      <c r="Q26" s="56"/>
      <c r="R26" s="56">
        <v>30</v>
      </c>
      <c r="S26" s="56"/>
      <c r="T26" s="56"/>
      <c r="U26" s="56"/>
      <c r="V26" s="56"/>
      <c r="W26" s="56">
        <v>30</v>
      </c>
      <c r="X26" s="56"/>
      <c r="Y26" s="56"/>
      <c r="Z26" s="56">
        <v>20</v>
      </c>
      <c r="AA26" s="26">
        <f t="shared" si="1"/>
        <v>330</v>
      </c>
    </row>
    <row r="27" spans="1:27" ht="21" x14ac:dyDescent="0.5">
      <c r="A27" s="18" t="s">
        <v>417</v>
      </c>
      <c r="B27" s="19" t="s">
        <v>56</v>
      </c>
      <c r="C27" s="19" t="s">
        <v>8</v>
      </c>
      <c r="D27" s="19" t="s">
        <v>9</v>
      </c>
      <c r="E27" s="19" t="s">
        <v>72</v>
      </c>
      <c r="F27" s="20" t="s">
        <v>11</v>
      </c>
      <c r="G27" s="20" t="s">
        <v>12</v>
      </c>
      <c r="H27" s="20" t="s">
        <v>73</v>
      </c>
      <c r="I27" s="26">
        <f>IFERROR(VLOOKUP(E27, 體脂!$A$2:$C$100, 2, FALSE), "")</f>
        <v>28.2</v>
      </c>
      <c r="J27" s="26" t="str">
        <f t="shared" si="0"/>
        <v>已完成</v>
      </c>
      <c r="K27" s="26">
        <f>IFERROR(INDEX('ALL活動數據統計(運動+飲食)--分數計算表'!$H$2:$H$136, MATCH(E27, 'ALL活動數據統計(運動+飲食)--分數計算表'!$D$2:$D$136, 0)), "")</f>
        <v>30</v>
      </c>
      <c r="L27" s="26">
        <f>IFERROR(INDEX('ALL活動數據統計(運動+飲食)--分數計算表'!$F$2:$F$136, MATCH(E27, 'ALL活動數據統計(運動+飲食)--分數計算表'!$D$2:$D$136, 0)), "")</f>
        <v>10</v>
      </c>
      <c r="M27" s="26">
        <f>VLOOKUP(E27, 個人bonus分!$A$2:$C265, 2, FALSE)</f>
        <v>60</v>
      </c>
      <c r="N27" s="56">
        <v>30</v>
      </c>
      <c r="O27" s="56"/>
      <c r="P27" s="56">
        <v>20</v>
      </c>
      <c r="Q27" s="56">
        <v>20</v>
      </c>
      <c r="R27" s="56">
        <v>30</v>
      </c>
      <c r="S27" s="56">
        <v>20</v>
      </c>
      <c r="T27" s="56"/>
      <c r="U27" s="56">
        <v>20</v>
      </c>
      <c r="V27" s="56"/>
      <c r="W27" s="56">
        <v>30</v>
      </c>
      <c r="X27" s="56"/>
      <c r="Y27" s="56">
        <v>30</v>
      </c>
      <c r="Z27" s="56">
        <v>20</v>
      </c>
      <c r="AA27" s="26">
        <f t="shared" si="1"/>
        <v>320</v>
      </c>
    </row>
    <row r="28" spans="1:27" ht="21" x14ac:dyDescent="0.5">
      <c r="A28" s="21" t="s">
        <v>418</v>
      </c>
      <c r="B28" s="22" t="s">
        <v>295</v>
      </c>
      <c r="C28" s="22" t="s">
        <v>8</v>
      </c>
      <c r="D28" s="22" t="s">
        <v>20</v>
      </c>
      <c r="E28" s="22" t="s">
        <v>21</v>
      </c>
      <c r="F28" s="23" t="s">
        <v>11</v>
      </c>
      <c r="G28" s="23" t="s">
        <v>22</v>
      </c>
      <c r="H28" s="23" t="s">
        <v>23</v>
      </c>
      <c r="I28" s="26">
        <f>IFERROR(VLOOKUP(E28, 體脂!$A$2:$C$100, 2, FALSE), "")</f>
        <v>40.6</v>
      </c>
      <c r="J28" s="26" t="str">
        <f t="shared" si="0"/>
        <v>已完成</v>
      </c>
      <c r="K28" s="26">
        <f>IFERROR(INDEX('ALL活動數據統計(運動+飲食)--分數計算表'!$H$2:$H$136, MATCH(E28, 'ALL活動數據統計(運動+飲食)--分數計算表'!$D$2:$D$136, 0)), "")</f>
        <v>140</v>
      </c>
      <c r="L28" s="26">
        <f>IFERROR(INDEX('ALL活動數據統計(運動+飲食)--分數計算表'!$F$2:$F$136, MATCH(E28, 'ALL活動數據統計(運動+飲食)--分數計算表'!$D$2:$D$136, 0)), "")</f>
        <v>30</v>
      </c>
      <c r="M28" s="26" t="e">
        <f>VLOOKUP(E28, 個人bonus分!$A$2:$C262, 2, FALSE)</f>
        <v>#N/A</v>
      </c>
      <c r="N28" s="56"/>
      <c r="O28" s="56"/>
      <c r="P28" s="56">
        <v>20</v>
      </c>
      <c r="Q28" s="56"/>
      <c r="R28" s="56"/>
      <c r="S28" s="56"/>
      <c r="T28" s="56"/>
      <c r="U28" s="56">
        <v>20</v>
      </c>
      <c r="V28" s="56">
        <v>40</v>
      </c>
      <c r="W28" s="56">
        <v>30</v>
      </c>
      <c r="X28" s="56"/>
      <c r="Y28" s="56">
        <v>30</v>
      </c>
      <c r="Z28" s="56"/>
      <c r="AA28" s="26">
        <f t="shared" si="1"/>
        <v>310</v>
      </c>
    </row>
    <row r="29" spans="1:27" ht="21" x14ac:dyDescent="0.5">
      <c r="A29" s="18" t="s">
        <v>417</v>
      </c>
      <c r="B29" s="19" t="s">
        <v>78</v>
      </c>
      <c r="C29" s="19" t="s">
        <v>8</v>
      </c>
      <c r="D29" s="19" t="s">
        <v>9</v>
      </c>
      <c r="E29" s="19" t="s">
        <v>79</v>
      </c>
      <c r="F29" s="20" t="s">
        <v>17</v>
      </c>
      <c r="G29" s="20" t="s">
        <v>12</v>
      </c>
      <c r="H29" s="20" t="s">
        <v>80</v>
      </c>
      <c r="I29" s="26">
        <f>IFERROR(VLOOKUP(E29, 體脂!$A$2:$C$100, 2, FALSE), "")</f>
        <v>20.599999999999998</v>
      </c>
      <c r="J29" s="26" t="str">
        <f t="shared" si="0"/>
        <v>已完成</v>
      </c>
      <c r="K29" s="26">
        <f>IFERROR(INDEX('ALL活動數據統計(運動+飲食)--分數計算表'!$H$2:$H$136, MATCH(E29, 'ALL活動數據統計(運動+飲食)--分數計算表'!$D$2:$D$136, 0)), "")</f>
        <v>210</v>
      </c>
      <c r="L29" s="26">
        <f>IFERROR(INDEX('ALL活動數據統計(運動+飲食)--分數計算表'!$F$2:$F$136, MATCH(E29, 'ALL活動數據統計(運動+飲食)--分數計算表'!$D$2:$D$136, 0)), "")</f>
        <v>30</v>
      </c>
      <c r="M29" s="26" t="e">
        <f>VLOOKUP(E29, 個人bonus分!$A$2:$C258, 2, FALSE)</f>
        <v>#N/A</v>
      </c>
      <c r="N29" s="56"/>
      <c r="O29" s="56">
        <v>20</v>
      </c>
      <c r="P29" s="56"/>
      <c r="Q29" s="56"/>
      <c r="R29" s="56"/>
      <c r="S29" s="56"/>
      <c r="T29" s="56">
        <v>20</v>
      </c>
      <c r="U29" s="56"/>
      <c r="V29" s="56"/>
      <c r="W29" s="56"/>
      <c r="X29" s="56">
        <v>20</v>
      </c>
      <c r="Y29" s="56"/>
      <c r="Z29" s="56"/>
      <c r="AA29" s="26">
        <f t="shared" si="1"/>
        <v>300</v>
      </c>
    </row>
    <row r="30" spans="1:27" ht="21" x14ac:dyDescent="0.5">
      <c r="A30" s="18" t="s">
        <v>417</v>
      </c>
      <c r="B30" s="19" t="s">
        <v>37</v>
      </c>
      <c r="C30" s="19" t="s">
        <v>8</v>
      </c>
      <c r="D30" s="19" t="s">
        <v>9</v>
      </c>
      <c r="E30" s="19" t="s">
        <v>94</v>
      </c>
      <c r="F30" s="20" t="s">
        <v>11</v>
      </c>
      <c r="G30" s="20" t="s">
        <v>22</v>
      </c>
      <c r="H30" s="20" t="s">
        <v>95</v>
      </c>
      <c r="I30" s="26">
        <f>IFERROR(VLOOKUP(E30, 體脂!$A$2:$C$100, 2, FALSE), "")</f>
        <v>41.7</v>
      </c>
      <c r="J30" s="26" t="str">
        <f t="shared" si="0"/>
        <v>已完成</v>
      </c>
      <c r="K30" s="26">
        <f>IFERROR(INDEX('ALL活動數據統計(運動+飲食)--分數計算表'!$H$2:$H$136, MATCH(E30, 'ALL活動數據統計(運動+飲食)--分數計算表'!$D$2:$D$136, 0)), "")</f>
        <v>210</v>
      </c>
      <c r="L30" s="26">
        <f>IFERROR(INDEX('ALL活動數據統計(運動+飲食)--分數計算表'!$F$2:$F$136, MATCH(E30, 'ALL活動數據統計(運動+飲食)--分數計算表'!$D$2:$D$136, 0)), "")</f>
        <v>30</v>
      </c>
      <c r="M30" s="26">
        <f>VLOOKUP(E30, 個人bonus分!$A$2:$C257, 2, FALSE)</f>
        <v>60</v>
      </c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26">
        <f t="shared" si="1"/>
        <v>300</v>
      </c>
    </row>
    <row r="31" spans="1:27" ht="21" x14ac:dyDescent="0.5">
      <c r="A31" s="18" t="s">
        <v>417</v>
      </c>
      <c r="B31" s="19" t="s">
        <v>30</v>
      </c>
      <c r="C31" s="19" t="s">
        <v>8</v>
      </c>
      <c r="D31" s="19" t="s">
        <v>9</v>
      </c>
      <c r="E31" s="19" t="s">
        <v>91</v>
      </c>
      <c r="F31" s="20" t="s">
        <v>11</v>
      </c>
      <c r="G31" s="20" t="s">
        <v>22</v>
      </c>
      <c r="H31" s="20" t="s">
        <v>92</v>
      </c>
      <c r="I31" s="26">
        <f>IFERROR(VLOOKUP(E31, 體脂!$A$2:$C$100, 2, FALSE), "")</f>
        <v>37.200000000000003</v>
      </c>
      <c r="J31" s="26" t="str">
        <f t="shared" si="0"/>
        <v>已完成</v>
      </c>
      <c r="K31" s="26">
        <f>IFERROR(INDEX('ALL活動數據統計(運動+飲食)--分數計算表'!$H$2:$H$136, MATCH(E31, 'ALL活動數據統計(運動+飲食)--分數計算表'!$D$2:$D$136, 0)), "")</f>
        <v>180</v>
      </c>
      <c r="L31" s="26">
        <f>IFERROR(INDEX('ALL活動數據統計(運動+飲食)--分數計算表'!$F$2:$F$136, MATCH(E31, 'ALL活動數據統計(運動+飲食)--分數計算表'!$D$2:$D$136, 0)), "")</f>
        <v>10</v>
      </c>
      <c r="M31" s="26">
        <f>VLOOKUP(E31, 個人bonus分!$A$2:$C259, 2, FALSE)</f>
        <v>30</v>
      </c>
      <c r="N31" s="56">
        <v>30</v>
      </c>
      <c r="O31" s="56"/>
      <c r="P31" s="56"/>
      <c r="Q31" s="56"/>
      <c r="R31" s="56"/>
      <c r="S31" s="56"/>
      <c r="T31" s="56"/>
      <c r="U31" s="56"/>
      <c r="V31" s="56"/>
      <c r="W31" s="56">
        <v>30</v>
      </c>
      <c r="X31" s="56"/>
      <c r="Y31" s="56"/>
      <c r="Z31" s="56">
        <v>20</v>
      </c>
      <c r="AA31" s="26">
        <f t="shared" si="1"/>
        <v>300</v>
      </c>
    </row>
    <row r="32" spans="1:27" ht="21" x14ac:dyDescent="0.5">
      <c r="A32" s="18" t="s">
        <v>417</v>
      </c>
      <c r="B32" s="19" t="s">
        <v>186</v>
      </c>
      <c r="C32" s="19" t="s">
        <v>8</v>
      </c>
      <c r="D32" s="19" t="s">
        <v>9</v>
      </c>
      <c r="E32" s="19" t="s">
        <v>187</v>
      </c>
      <c r="F32" s="20" t="s">
        <v>11</v>
      </c>
      <c r="G32" s="20" t="s">
        <v>12</v>
      </c>
      <c r="H32" s="20" t="s">
        <v>188</v>
      </c>
      <c r="I32" s="26">
        <f>IFERROR(VLOOKUP(E32, 體脂!$A$2:$C$100, 2, FALSE), "")</f>
        <v>26.6</v>
      </c>
      <c r="J32" s="26" t="str">
        <f t="shared" si="0"/>
        <v>已完成</v>
      </c>
      <c r="K32" s="26">
        <f>IFERROR(INDEX('ALL活動數據統計(運動+飲食)--分數計算表'!$H$2:$H$136, MATCH(E32, 'ALL活動數據統計(運動+飲食)--分數計算表'!$D$2:$D$136, 0)), "")</f>
        <v>210</v>
      </c>
      <c r="L32" s="26">
        <f>IFERROR(INDEX('ALL活動數據統計(運動+飲食)--分數計算表'!$F$2:$F$136, MATCH(E32, 'ALL活動數據統計(運動+飲食)--分數計算表'!$D$2:$D$136, 0)), "")</f>
        <v>30</v>
      </c>
      <c r="M32" s="26" t="e">
        <f>VLOOKUP(E32, 個人bonus分!$A$2:$C266, 2, FALSE)</f>
        <v>#N/A</v>
      </c>
      <c r="N32" s="56"/>
      <c r="O32" s="56">
        <v>20</v>
      </c>
      <c r="P32" s="56"/>
      <c r="Q32" s="56"/>
      <c r="R32" s="56"/>
      <c r="S32" s="56"/>
      <c r="T32" s="56">
        <v>20</v>
      </c>
      <c r="U32" s="56"/>
      <c r="V32" s="56"/>
      <c r="W32" s="56"/>
      <c r="X32" s="56">
        <v>20</v>
      </c>
      <c r="Y32" s="56"/>
      <c r="Z32" s="56"/>
      <c r="AA32" s="26">
        <f t="shared" si="1"/>
        <v>300</v>
      </c>
    </row>
    <row r="33" spans="1:27" ht="22" x14ac:dyDescent="0.5">
      <c r="A33" s="18" t="s">
        <v>417</v>
      </c>
      <c r="B33" s="73" t="s">
        <v>37</v>
      </c>
      <c r="C33" s="19" t="s">
        <v>8</v>
      </c>
      <c r="D33" s="19" t="s">
        <v>9</v>
      </c>
      <c r="E33" s="73" t="s">
        <v>549</v>
      </c>
      <c r="F33" s="20" t="s">
        <v>11</v>
      </c>
      <c r="G33" s="20" t="s">
        <v>12</v>
      </c>
      <c r="H33" s="75" t="s">
        <v>550</v>
      </c>
      <c r="I33" s="28">
        <f>IFERROR(VLOOKUP(E33, 體脂!$A$2:$C$100, 2, FALSE), "")</f>
        <v>24.3</v>
      </c>
      <c r="J33" s="28" t="str">
        <f t="shared" si="0"/>
        <v>已完成</v>
      </c>
      <c r="K33" s="26">
        <f>IFERROR(INDEX('ALL活動數據統計(運動+飲食)--分數計算表'!$H$2:$H$136, MATCH(E33, 'ALL活動數據統計(運動+飲食)--分數計算表'!$D$2:$D$136, 0)), "")</f>
        <v>210</v>
      </c>
      <c r="L33" s="28">
        <f>IFERROR(INDEX('ALL活動數據統計(運動+飲食)--分數計算表'!$F$2:$F$136, MATCH(E33, 'ALL活動數據統計(運動+飲食)--分數計算表'!$D$2:$D$136, 0)), "")</f>
        <v>20</v>
      </c>
      <c r="M33" s="26" t="e">
        <f>VLOOKUP(E33, 個人bonus分!$A$2:$C270, 2, FALSE)</f>
        <v>#N/A</v>
      </c>
      <c r="N33" s="56">
        <v>30</v>
      </c>
      <c r="O33" s="56"/>
      <c r="P33" s="56"/>
      <c r="Q33" s="56"/>
      <c r="R33" s="56"/>
      <c r="S33" s="56"/>
      <c r="T33" s="56"/>
      <c r="U33" s="56"/>
      <c r="V33" s="56">
        <v>40</v>
      </c>
      <c r="W33" s="56"/>
      <c r="X33" s="56"/>
      <c r="Y33" s="56"/>
      <c r="Z33" s="56"/>
      <c r="AA33" s="26">
        <f t="shared" si="1"/>
        <v>300</v>
      </c>
    </row>
    <row r="34" spans="1:27" ht="21" x14ac:dyDescent="0.5">
      <c r="A34" s="18" t="s">
        <v>417</v>
      </c>
      <c r="B34" s="19" t="s">
        <v>419</v>
      </c>
      <c r="C34" s="19" t="s">
        <v>8</v>
      </c>
      <c r="D34" s="19" t="s">
        <v>9</v>
      </c>
      <c r="E34" s="19" t="s">
        <v>122</v>
      </c>
      <c r="F34" s="20" t="s">
        <v>11</v>
      </c>
      <c r="G34" s="20" t="s">
        <v>12</v>
      </c>
      <c r="H34" s="20" t="s">
        <v>123</v>
      </c>
      <c r="I34" s="26">
        <f>IFERROR(VLOOKUP(E34, 體脂!$A$2:$C$100, 2, FALSE), "")</f>
        <v>35.699999999999996</v>
      </c>
      <c r="J34" s="26" t="str">
        <f t="shared" ref="J34:J65" si="2">IF(I34&lt;&gt;"","已完成","NULL")</f>
        <v>已完成</v>
      </c>
      <c r="K34" s="26">
        <f>IFERROR(INDEX('ALL活動數據統計(運動+飲食)--分數計算表'!$H$2:$H$136, MATCH(E34, 'ALL活動數據統計(運動+飲食)--分數計算表'!$D$2:$D$136, 0)), "")</f>
        <v>110</v>
      </c>
      <c r="L34" s="26">
        <f>IFERROR(INDEX('ALL活動數據統計(運動+飲食)--分數計算表'!$F$2:$F$136, MATCH(E34, 'ALL活動數據統計(運動+飲食)--分數計算表'!$D$2:$D$136, 0)), "")</f>
        <v>30</v>
      </c>
      <c r="M34" s="26" t="e">
        <f>VLOOKUP(E34, 個人bonus分!$A$2:$C277, 2, FALSE)</f>
        <v>#N/A</v>
      </c>
      <c r="N34" s="56">
        <v>30</v>
      </c>
      <c r="O34" s="56"/>
      <c r="P34" s="56"/>
      <c r="Q34" s="56">
        <v>20</v>
      </c>
      <c r="R34" s="56">
        <v>30</v>
      </c>
      <c r="S34" s="56">
        <v>20</v>
      </c>
      <c r="T34" s="56"/>
      <c r="U34" s="56"/>
      <c r="V34" s="56"/>
      <c r="W34" s="56">
        <v>30</v>
      </c>
      <c r="X34" s="56"/>
      <c r="Y34" s="56"/>
      <c r="Z34" s="56">
        <v>20</v>
      </c>
      <c r="AA34" s="26">
        <f t="shared" ref="AA34:AA65" si="3">SUMIF(K34:Z34,"&gt;0")</f>
        <v>290</v>
      </c>
    </row>
    <row r="35" spans="1:27" ht="21" x14ac:dyDescent="0.5">
      <c r="A35" s="21" t="s">
        <v>418</v>
      </c>
      <c r="B35" s="22" t="s">
        <v>150</v>
      </c>
      <c r="C35" s="22" t="s">
        <v>8</v>
      </c>
      <c r="D35" s="22" t="s">
        <v>9</v>
      </c>
      <c r="E35" s="22" t="s">
        <v>371</v>
      </c>
      <c r="F35" s="23" t="s">
        <v>11</v>
      </c>
      <c r="G35" s="23" t="s">
        <v>22</v>
      </c>
      <c r="H35" s="23" t="s">
        <v>240</v>
      </c>
      <c r="I35" s="26">
        <f>IFERROR(VLOOKUP(E35, 體脂!$A$2:$C$100, 2, FALSE), "")</f>
        <v>29.9</v>
      </c>
      <c r="J35" s="26" t="str">
        <f t="shared" si="2"/>
        <v>已完成</v>
      </c>
      <c r="K35" s="26">
        <f>IFERROR(INDEX('ALL活動數據統計(運動+飲食)--分數計算表'!$H$2:$H$136, MATCH(E35, 'ALL活動數據統計(運動+飲食)--分數計算表'!$D$2:$D$136, 0)), "")</f>
        <v>210</v>
      </c>
      <c r="L35" s="26">
        <f>IFERROR(INDEX('ALL活動數據統計(運動+飲食)--分數計算表'!$F$2:$F$136, MATCH(E35, 'ALL活動數據統計(運動+飲食)--分數計算表'!$D$2:$D$136, 0)), "")</f>
        <v>30</v>
      </c>
      <c r="M35" s="26">
        <f>VLOOKUP(E35, 個人bonus分!$A$2:$C267, 2, FALSE)</f>
        <v>30</v>
      </c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26">
        <f t="shared" si="3"/>
        <v>270</v>
      </c>
    </row>
    <row r="36" spans="1:27" ht="21" x14ac:dyDescent="0.5">
      <c r="A36" s="21" t="s">
        <v>417</v>
      </c>
      <c r="B36" s="22" t="s">
        <v>7</v>
      </c>
      <c r="C36" s="22" t="s">
        <v>8</v>
      </c>
      <c r="D36" s="22" t="s">
        <v>9</v>
      </c>
      <c r="E36" s="22" t="s">
        <v>293</v>
      </c>
      <c r="F36" s="23" t="s">
        <v>11</v>
      </c>
      <c r="G36" s="23" t="s">
        <v>12</v>
      </c>
      <c r="H36" s="23" t="s">
        <v>13</v>
      </c>
      <c r="I36" s="26">
        <f>IFERROR(VLOOKUP(E36, 體脂!$A$2:$C$100, 2, FALSE), "")</f>
        <v>33.700000000000003</v>
      </c>
      <c r="J36" s="26" t="str">
        <f t="shared" si="2"/>
        <v>已完成</v>
      </c>
      <c r="K36" s="26">
        <f>IFERROR(INDEX('ALL活動數據統計(運動+飲食)--分數計算表'!$H$2:$H$136, MATCH(E36, 'ALL活動數據統計(運動+飲食)--分數計算表'!$D$2:$D$136, 0)), "")</f>
        <v>200</v>
      </c>
      <c r="L36" s="26">
        <f>IFERROR(INDEX('ALL活動數據統計(運動+飲食)--分數計算表'!$F$2:$F$136, MATCH(E36, 'ALL活動數據統計(運動+飲食)--分數計算表'!$D$2:$D$136, 0)), "")</f>
        <v>30</v>
      </c>
      <c r="M36" s="26" t="e">
        <f>VLOOKUP(E36, 個人bonus分!$A$2:$C256, 2, FALSE)</f>
        <v>#N/A</v>
      </c>
      <c r="N36" s="56"/>
      <c r="O36" s="56"/>
      <c r="P36" s="56">
        <v>20</v>
      </c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26">
        <f t="shared" si="3"/>
        <v>250</v>
      </c>
    </row>
    <row r="37" spans="1:27" ht="21" x14ac:dyDescent="0.5">
      <c r="A37" s="18" t="s">
        <v>415</v>
      </c>
      <c r="B37" s="19" t="s">
        <v>375</v>
      </c>
      <c r="C37" s="19" t="s">
        <v>8</v>
      </c>
      <c r="D37" s="19" t="s">
        <v>9</v>
      </c>
      <c r="E37" s="19" t="s">
        <v>518</v>
      </c>
      <c r="F37" s="20" t="s">
        <v>11</v>
      </c>
      <c r="G37" s="20" t="s">
        <v>12</v>
      </c>
      <c r="H37" s="20" t="s">
        <v>385</v>
      </c>
      <c r="I37" s="26">
        <f>IFERROR(VLOOKUP(E37, 體脂!$A$2:$C$100, 2, FALSE), "")</f>
        <v>29.8</v>
      </c>
      <c r="J37" s="26" t="str">
        <f t="shared" si="2"/>
        <v>已完成</v>
      </c>
      <c r="K37" s="26">
        <f>IFERROR(INDEX('ALL活動數據統計(運動+飲食)--分數計算表'!$H$2:$H$136, MATCH(E37, 'ALL活動數據統計(運動+飲食)--分數計算表'!$D$2:$D$136, 0)), "")</f>
        <v>180</v>
      </c>
      <c r="L37" s="26">
        <f>IFERROR(INDEX('ALL活動數據統計(運動+飲食)--分數計算表'!$F$2:$F$136, MATCH(E37, 'ALL活動數據統計(運動+飲食)--分數計算表'!$D$2:$D$136, 0)), "")</f>
        <v>30</v>
      </c>
      <c r="M37" s="26">
        <f>VLOOKUP(E37, 個人bonus分!$A$2:$C263, 2, FALSE)</f>
        <v>30</v>
      </c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26">
        <f t="shared" si="3"/>
        <v>240</v>
      </c>
    </row>
    <row r="38" spans="1:27" ht="21" x14ac:dyDescent="0.5">
      <c r="A38" s="18" t="s">
        <v>417</v>
      </c>
      <c r="B38" s="19" t="s">
        <v>15</v>
      </c>
      <c r="C38" s="19" t="s">
        <v>8</v>
      </c>
      <c r="D38" s="19" t="s">
        <v>9</v>
      </c>
      <c r="E38" s="19" t="s">
        <v>321</v>
      </c>
      <c r="F38" s="20" t="s">
        <v>17</v>
      </c>
      <c r="G38" s="20" t="s">
        <v>12</v>
      </c>
      <c r="H38" s="20" t="s">
        <v>18</v>
      </c>
      <c r="I38" s="26">
        <f>IFERROR(VLOOKUP(E38, 體脂!$A$2:$C$100, 2, FALSE), "")</f>
        <v>14.6</v>
      </c>
      <c r="J38" s="26" t="str">
        <f t="shared" si="2"/>
        <v>已完成</v>
      </c>
      <c r="K38" s="26">
        <f>IFERROR(INDEX('ALL活動數據統計(運動+飲食)--分數計算表'!$H$2:$H$136, MATCH(E38, 'ALL活動數據統計(運動+飲食)--分數計算表'!$D$2:$D$136, 0)), "")</f>
        <v>10</v>
      </c>
      <c r="L38" s="26">
        <f>IFERROR(INDEX('ALL活動數據統計(運動+飲食)--分數計算表'!$F$2:$F$136, MATCH(E38, 'ALL活動數據統計(運動+飲食)--分數計算表'!$D$2:$D$136, 0)), "")</f>
        <v>30</v>
      </c>
      <c r="M38" s="26" t="e">
        <f>VLOOKUP(E38, 個人bonus分!$A$2:$C269, 2, FALSE)</f>
        <v>#N/A</v>
      </c>
      <c r="N38" s="56">
        <v>30</v>
      </c>
      <c r="O38" s="56"/>
      <c r="P38" s="56"/>
      <c r="Q38" s="56">
        <v>20</v>
      </c>
      <c r="R38" s="56">
        <v>30</v>
      </c>
      <c r="S38" s="56">
        <v>20</v>
      </c>
      <c r="T38" s="56"/>
      <c r="U38" s="56"/>
      <c r="V38" s="56"/>
      <c r="W38" s="56">
        <v>30</v>
      </c>
      <c r="X38" s="56"/>
      <c r="Y38" s="56"/>
      <c r="Z38" s="56">
        <v>20</v>
      </c>
      <c r="AA38" s="26">
        <f t="shared" si="3"/>
        <v>190</v>
      </c>
    </row>
    <row r="39" spans="1:27" ht="21" x14ac:dyDescent="0.5">
      <c r="A39" s="21" t="s">
        <v>417</v>
      </c>
      <c r="B39" s="22" t="s">
        <v>97</v>
      </c>
      <c r="C39" s="22" t="s">
        <v>8</v>
      </c>
      <c r="D39" s="22" t="s">
        <v>20</v>
      </c>
      <c r="E39" s="22" t="s">
        <v>98</v>
      </c>
      <c r="F39" s="23" t="s">
        <v>11</v>
      </c>
      <c r="G39" s="23" t="s">
        <v>12</v>
      </c>
      <c r="H39" s="23" t="s">
        <v>99</v>
      </c>
      <c r="I39" s="26">
        <f>IFERROR(VLOOKUP(E39, 體脂!$A$2:$C$100, 2, FALSE), "")</f>
        <v>35.299999999999997</v>
      </c>
      <c r="J39" s="26" t="str">
        <f t="shared" si="2"/>
        <v>已完成</v>
      </c>
      <c r="K39" s="26">
        <f>IFERROR(INDEX('ALL活動數據統計(運動+飲食)--分數計算表'!$H$2:$H$136, MATCH(E39, 'ALL活動數據統計(運動+飲食)--分數計算表'!$D$2:$D$136, 0)), "")</f>
        <v>30</v>
      </c>
      <c r="L39" s="26">
        <f>IFERROR(INDEX('ALL活動數據統計(運動+飲食)--分數計算表'!$F$2:$F$136, MATCH(E39, 'ALL活動數據統計(運動+飲食)--分數計算表'!$D$2:$D$136, 0)), "")</f>
        <v>30</v>
      </c>
      <c r="M39" s="26" t="e">
        <f>VLOOKUP(E39, 個人bonus分!$A$2:$C275, 2, FALSE)</f>
        <v>#N/A</v>
      </c>
      <c r="N39" s="56"/>
      <c r="O39" s="56"/>
      <c r="P39" s="56">
        <v>20</v>
      </c>
      <c r="Q39" s="56"/>
      <c r="R39" s="56"/>
      <c r="S39" s="56"/>
      <c r="T39" s="56"/>
      <c r="U39" s="56">
        <v>20</v>
      </c>
      <c r="V39" s="56"/>
      <c r="W39" s="56"/>
      <c r="X39" s="56"/>
      <c r="Y39" s="56">
        <v>30</v>
      </c>
      <c r="Z39" s="56"/>
      <c r="AA39" s="26">
        <f t="shared" si="3"/>
        <v>130</v>
      </c>
    </row>
    <row r="40" spans="1:27" ht="21" x14ac:dyDescent="0.5">
      <c r="A40" s="21" t="s">
        <v>416</v>
      </c>
      <c r="B40" s="22" t="s">
        <v>297</v>
      </c>
      <c r="C40" s="22" t="s">
        <v>8</v>
      </c>
      <c r="D40" s="22" t="s">
        <v>9</v>
      </c>
      <c r="E40" s="22" t="s">
        <v>180</v>
      </c>
      <c r="F40" s="23" t="s">
        <v>11</v>
      </c>
      <c r="G40" s="23" t="s">
        <v>22</v>
      </c>
      <c r="H40" s="23" t="s">
        <v>181</v>
      </c>
      <c r="I40" s="26">
        <f>IFERROR(VLOOKUP(E40, 體脂!$A$2:$C$100, 2, FALSE), "")</f>
        <v>30</v>
      </c>
      <c r="J40" s="26" t="str">
        <f t="shared" si="2"/>
        <v>已完成</v>
      </c>
      <c r="K40" s="26">
        <f>IFERROR(INDEX('ALL活動數據統計(運動+飲食)--分數計算表'!$H$2:$H$136, MATCH(E40, 'ALL活動數據統計(運動+飲食)--分數計算表'!$D$2:$D$136, 0)), "")</f>
        <v>120</v>
      </c>
      <c r="L40" s="26">
        <f>IFERROR(INDEX('ALL活動數據統計(運動+飲食)--分數計算表'!$F$2:$F$136, MATCH(E40, 'ALL活動數據統計(運動+飲食)--分數計算表'!$D$2:$D$136, 0)), "")</f>
        <v>10</v>
      </c>
      <c r="M40" s="26" t="e">
        <f>VLOOKUP(E40, 個人bonus分!$A$2:$C276, 2, FALSE)</f>
        <v>#N/A</v>
      </c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26">
        <f t="shared" si="3"/>
        <v>130</v>
      </c>
    </row>
    <row r="41" spans="1:27" ht="21" x14ac:dyDescent="0.5">
      <c r="A41" s="21" t="s">
        <v>417</v>
      </c>
      <c r="B41" s="22" t="s">
        <v>52</v>
      </c>
      <c r="C41" s="22" t="s">
        <v>8</v>
      </c>
      <c r="D41" s="22" t="s">
        <v>9</v>
      </c>
      <c r="E41" s="22" t="s">
        <v>66</v>
      </c>
      <c r="F41" s="23" t="s">
        <v>11</v>
      </c>
      <c r="G41" s="23" t="s">
        <v>22</v>
      </c>
      <c r="H41" s="23" t="s">
        <v>67</v>
      </c>
      <c r="I41" s="26">
        <f>IFERROR(VLOOKUP(E41, 體脂!$A$2:$C$100, 2, FALSE), "")</f>
        <v>37.299999999999997</v>
      </c>
      <c r="J41" s="26" t="str">
        <f t="shared" si="2"/>
        <v>已完成</v>
      </c>
      <c r="K41" s="26">
        <f>IFERROR(INDEX('ALL活動數據統計(運動+飲食)--分數計算表'!$H$2:$H$136, MATCH(E41, 'ALL活動數據統計(運動+飲食)--分數計算表'!$D$2:$D$136, 0)), "")</f>
        <v>100</v>
      </c>
      <c r="L41" s="26">
        <f>IFERROR(INDEX('ALL活動數據統計(運動+飲食)--分數計算表'!$F$2:$F$136, MATCH(E41, 'ALL活動數據統計(運動+飲食)--分數計算表'!$D$2:$D$136, 0)), "")</f>
        <v>30</v>
      </c>
      <c r="M41" s="26" t="e">
        <f>VLOOKUP(E41, 個人bonus分!$A$2:$C279, 2, FALSE)</f>
        <v>#N/A</v>
      </c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26">
        <f t="shared" si="3"/>
        <v>130</v>
      </c>
    </row>
    <row r="42" spans="1:27" ht="21" x14ac:dyDescent="0.5">
      <c r="A42" s="21" t="s">
        <v>418</v>
      </c>
      <c r="B42" s="22" t="s">
        <v>150</v>
      </c>
      <c r="C42" s="22" t="s">
        <v>8</v>
      </c>
      <c r="D42" s="22" t="s">
        <v>9</v>
      </c>
      <c r="E42" s="22" t="s">
        <v>365</v>
      </c>
      <c r="F42" s="23" t="s">
        <v>11</v>
      </c>
      <c r="G42" s="23" t="s">
        <v>22</v>
      </c>
      <c r="H42" s="23" t="s">
        <v>231</v>
      </c>
      <c r="I42" s="26">
        <f>IFERROR(VLOOKUP(E42, 體脂!$A$2:$C$100, 2, FALSE), "")</f>
        <v>41.8</v>
      </c>
      <c r="J42" s="26" t="str">
        <f t="shared" si="2"/>
        <v>已完成</v>
      </c>
      <c r="K42" s="26">
        <f>IFERROR(INDEX('ALL活動數據統計(運動+飲食)--分數計算表'!$H$2:$H$136, MATCH(E42, 'ALL活動數據統計(運動+飲食)--分數計算表'!$D$2:$D$136, 0)), "")</f>
        <v>20</v>
      </c>
      <c r="L42" s="26">
        <f>IFERROR(INDEX('ALL活動數據統計(運動+飲食)--分數計算表'!$F$2:$F$136, MATCH(E42, 'ALL活動數據統計(運動+飲食)--分數計算表'!$D$2:$D$136, 0)), "")</f>
        <v>30</v>
      </c>
      <c r="M42" s="26" t="e">
        <f>VLOOKUP(E42, 個人bonus分!$A$2:$C278, 2, FALSE)</f>
        <v>#N/A</v>
      </c>
      <c r="N42" s="56"/>
      <c r="O42" s="56"/>
      <c r="P42" s="56"/>
      <c r="Q42" s="56"/>
      <c r="R42" s="56"/>
      <c r="S42" s="56"/>
      <c r="T42" s="56"/>
      <c r="U42" s="56">
        <v>20</v>
      </c>
      <c r="V42" s="56"/>
      <c r="W42" s="56"/>
      <c r="X42" s="56"/>
      <c r="Y42" s="56">
        <v>30</v>
      </c>
      <c r="Z42" s="56"/>
      <c r="AA42" s="26">
        <f t="shared" si="3"/>
        <v>100</v>
      </c>
    </row>
    <row r="43" spans="1:27" ht="21" x14ac:dyDescent="0.5">
      <c r="A43" s="18" t="s">
        <v>417</v>
      </c>
      <c r="B43" s="19" t="s">
        <v>186</v>
      </c>
      <c r="C43" s="19" t="s">
        <v>8</v>
      </c>
      <c r="D43" s="19" t="s">
        <v>9</v>
      </c>
      <c r="E43" s="19" t="s">
        <v>347</v>
      </c>
      <c r="F43" s="20" t="s">
        <v>17</v>
      </c>
      <c r="G43" s="20" t="s">
        <v>22</v>
      </c>
      <c r="H43" s="20" t="s">
        <v>199</v>
      </c>
      <c r="I43" s="26">
        <f>IFERROR(VLOOKUP(E43, 體脂!$A$2:$C$100, 2, FALSE), "")</f>
        <v>23.200000000000003</v>
      </c>
      <c r="J43" s="26" t="str">
        <f t="shared" si="2"/>
        <v>已完成</v>
      </c>
      <c r="K43" s="26">
        <f>IFERROR(INDEX('ALL活動數據統計(運動+飲食)--分數計算表'!$H$2:$H$136, MATCH(E43, 'ALL活動數據統計(運動+飲食)--分數計算表'!$D$2:$D$136, 0)), "")</f>
        <v>60</v>
      </c>
      <c r="L43" s="26">
        <f>IFERROR(INDEX('ALL活動數據統計(運動+飲食)--分數計算表'!$F$2:$F$136, MATCH(E43, 'ALL活動數據統計(運動+飲食)--分數計算表'!$D$2:$D$136, 0)), "")</f>
        <v>20</v>
      </c>
      <c r="M43" s="26" t="e">
        <f>VLOOKUP(E43, 個人bonus分!$A$2:$C285, 2, FALSE)</f>
        <v>#N/A</v>
      </c>
      <c r="N43" s="56"/>
      <c r="O43" s="56">
        <v>20</v>
      </c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26">
        <f t="shared" si="3"/>
        <v>100</v>
      </c>
    </row>
    <row r="44" spans="1:27" ht="21" x14ac:dyDescent="0.5">
      <c r="A44" s="18" t="s">
        <v>417</v>
      </c>
      <c r="B44" s="19" t="s">
        <v>377</v>
      </c>
      <c r="C44" s="19" t="s">
        <v>8</v>
      </c>
      <c r="D44" s="19" t="s">
        <v>420</v>
      </c>
      <c r="E44" s="19" t="s">
        <v>392</v>
      </c>
      <c r="F44" s="20" t="s">
        <v>17</v>
      </c>
      <c r="G44" s="20" t="s">
        <v>22</v>
      </c>
      <c r="H44" s="25" t="s">
        <v>406</v>
      </c>
      <c r="I44" s="26">
        <f>IFERROR(VLOOKUP(E44, 體脂!$A$2:$C$100, 2, FALSE), "")</f>
        <v>22</v>
      </c>
      <c r="J44" s="26" t="str">
        <f t="shared" si="2"/>
        <v>已完成</v>
      </c>
      <c r="K44" s="26">
        <f>IFERROR(INDEX('ALL活動數據統計(運動+飲食)--分數計算表'!$H$2:$H$136, MATCH(E44, 'ALL活動數據統計(運動+飲食)--分數計算表'!$D$2:$D$136, 0)), "")</f>
        <v>80</v>
      </c>
      <c r="L44" s="26">
        <f>IFERROR(INDEX('ALL活動數據統計(運動+飲食)--分數計算表'!$F$2:$F$136, MATCH(E44, 'ALL活動數據統計(運動+飲食)--分數計算表'!$D$2:$D$136, 0)), "")</f>
        <v>20</v>
      </c>
      <c r="M44" s="26" t="e">
        <f>VLOOKUP(E44, 個人bonus分!$A$2:$C288, 2, FALSE)</f>
        <v>#N/A</v>
      </c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26">
        <f t="shared" si="3"/>
        <v>100</v>
      </c>
    </row>
    <row r="45" spans="1:27" ht="21" x14ac:dyDescent="0.5">
      <c r="A45" s="18" t="s">
        <v>417</v>
      </c>
      <c r="B45" s="19" t="s">
        <v>7</v>
      </c>
      <c r="C45" s="19" t="s">
        <v>8</v>
      </c>
      <c r="D45" s="19" t="s">
        <v>9</v>
      </c>
      <c r="E45" s="19" t="s">
        <v>112</v>
      </c>
      <c r="F45" s="20" t="s">
        <v>11</v>
      </c>
      <c r="G45" s="20" t="s">
        <v>12</v>
      </c>
      <c r="H45" s="20" t="s">
        <v>113</v>
      </c>
      <c r="I45" s="26">
        <f>IFERROR(VLOOKUP(E45, 體脂!$A$2:$C$100, 2, FALSE), "")</f>
        <v>22.9</v>
      </c>
      <c r="J45" s="26" t="str">
        <f t="shared" si="2"/>
        <v>已完成</v>
      </c>
      <c r="K45" s="26">
        <f>IFERROR(INDEX('ALL活動數據統計(運動+飲食)--分數計算表'!$H$2:$H$136, MATCH(E45, 'ALL活動數據統計(運動+飲食)--分數計算表'!$D$2:$D$136, 0)), "")</f>
        <v>70</v>
      </c>
      <c r="L45" s="26">
        <f>IFERROR(INDEX('ALL活動數據統計(運動+飲食)--分數計算表'!$F$2:$F$136, MATCH(E45, 'ALL活動數據統計(運動+飲食)--分數計算表'!$D$2:$D$136, 0)), "")</f>
        <v>20</v>
      </c>
      <c r="M45" s="26" t="e">
        <f>VLOOKUP(E45, 個人bonus分!$A$2:$C268, 2, FALSE)</f>
        <v>#N/A</v>
      </c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26">
        <f t="shared" si="3"/>
        <v>90</v>
      </c>
    </row>
    <row r="46" spans="1:27" ht="21" x14ac:dyDescent="0.5">
      <c r="A46" s="21" t="s">
        <v>415</v>
      </c>
      <c r="B46" s="22" t="s">
        <v>163</v>
      </c>
      <c r="C46" s="22" t="s">
        <v>8</v>
      </c>
      <c r="D46" s="22" t="s">
        <v>20</v>
      </c>
      <c r="E46" s="22" t="s">
        <v>387</v>
      </c>
      <c r="F46" s="23" t="s">
        <v>11</v>
      </c>
      <c r="G46" s="23" t="s">
        <v>12</v>
      </c>
      <c r="H46" s="23" t="s">
        <v>388</v>
      </c>
      <c r="I46" s="26">
        <f>IFERROR(VLOOKUP(E46, 體脂!$A$2:$C$100, 2, FALSE), "")</f>
        <v>33.6</v>
      </c>
      <c r="J46" s="26" t="str">
        <f t="shared" si="2"/>
        <v>已完成</v>
      </c>
      <c r="K46" s="26">
        <f>IFERROR(INDEX('ALL活動數據統計(運動+飲食)--分數計算表'!$H$2:$H$136, MATCH(E46, 'ALL活動數據統計(運動+飲食)--分數計算表'!$D$2:$D$136, 0)), "")</f>
        <v>40</v>
      </c>
      <c r="L46" s="26">
        <f>IFERROR(INDEX('ALL活動數據統計(運動+飲食)--分數計算表'!$F$2:$F$136, MATCH(E46, 'ALL活動數據統計(運動+飲食)--分數計算表'!$D$2:$D$136, 0)), "")</f>
        <v>20</v>
      </c>
      <c r="M46" s="26" t="e">
        <f>VLOOKUP(E46, 個人bonus分!$A$2:$C284, 2, FALSE)</f>
        <v>#N/A</v>
      </c>
      <c r="N46" s="56"/>
      <c r="O46" s="56"/>
      <c r="P46" s="56">
        <v>20</v>
      </c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26">
        <f t="shared" si="3"/>
        <v>80</v>
      </c>
    </row>
    <row r="47" spans="1:27" ht="21" x14ac:dyDescent="0.5">
      <c r="A47" s="18" t="s">
        <v>418</v>
      </c>
      <c r="B47" s="19" t="s">
        <v>176</v>
      </c>
      <c r="C47" s="19" t="s">
        <v>130</v>
      </c>
      <c r="D47" s="19" t="s">
        <v>9</v>
      </c>
      <c r="E47" s="19" t="s">
        <v>177</v>
      </c>
      <c r="F47" s="20" t="s">
        <v>11</v>
      </c>
      <c r="G47" s="20" t="s">
        <v>22</v>
      </c>
      <c r="H47" s="20" t="s">
        <v>178</v>
      </c>
      <c r="I47" s="26">
        <f>IFERROR(VLOOKUP(E47, 體脂!$A$2:$C$100, 2, FALSE), "")</f>
        <v>33.300000000000004</v>
      </c>
      <c r="J47" s="26" t="str">
        <f t="shared" si="2"/>
        <v>已完成</v>
      </c>
      <c r="K47" s="26">
        <f>IFERROR(INDEX('ALL活動數據統計(運動+飲食)--分數計算表'!$H$2:$H$136, MATCH(E47, 'ALL活動數據統計(運動+飲食)--分數計算表'!$D$2:$D$136, 0)), "")</f>
        <v>50</v>
      </c>
      <c r="L47" s="26">
        <f>IFERROR(INDEX('ALL活動數據統計(運動+飲食)--分數計算表'!$F$2:$F$136, MATCH(E47, 'ALL活動數據統計(運動+飲食)--分數計算表'!$D$2:$D$136, 0)), "")</f>
        <v>30</v>
      </c>
      <c r="M47" s="26" t="e">
        <f>VLOOKUP(E47, 個人bonus分!$A$2:$C291, 2, FALSE)</f>
        <v>#N/A</v>
      </c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26">
        <f t="shared" si="3"/>
        <v>80</v>
      </c>
    </row>
    <row r="48" spans="1:27" ht="21" x14ac:dyDescent="0.5">
      <c r="A48" s="21" t="s">
        <v>417</v>
      </c>
      <c r="B48" s="22" t="s">
        <v>97</v>
      </c>
      <c r="C48" s="22" t="s">
        <v>8</v>
      </c>
      <c r="D48" s="22" t="s">
        <v>20</v>
      </c>
      <c r="E48" s="22" t="s">
        <v>192</v>
      </c>
      <c r="F48" s="23" t="s">
        <v>17</v>
      </c>
      <c r="G48" s="23" t="s">
        <v>12</v>
      </c>
      <c r="H48" s="23" t="s">
        <v>193</v>
      </c>
      <c r="I48" s="26">
        <f>IFERROR(VLOOKUP(E48, 體脂!$A$2:$C$100, 2, FALSE), "")</f>
        <v>17.399999999999999</v>
      </c>
      <c r="J48" s="26" t="str">
        <f t="shared" si="2"/>
        <v>已完成</v>
      </c>
      <c r="K48" s="26">
        <f>IFERROR(INDEX('ALL活動數據統計(運動+飲食)--分數計算表'!$H$2:$H$136, MATCH(E48, 'ALL活動數據統計(運動+飲食)--分數計算表'!$D$2:$D$136, 0)), "")</f>
        <v>50</v>
      </c>
      <c r="L48" s="26">
        <f>IFERROR(INDEX('ALL活動數據統計(運動+飲食)--分數計算表'!$F$2:$F$136, MATCH(E48, 'ALL活動數據統計(運動+飲食)--分數計算表'!$D$2:$D$136, 0)), "")</f>
        <v>10</v>
      </c>
      <c r="M48" s="26" t="e">
        <f>VLOOKUP(E48, 個人bonus分!$A$2:$C281, 2, FALSE)</f>
        <v>#N/A</v>
      </c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26">
        <f t="shared" si="3"/>
        <v>60</v>
      </c>
    </row>
    <row r="49" spans="1:27" ht="21" x14ac:dyDescent="0.5">
      <c r="A49" s="18" t="s">
        <v>417</v>
      </c>
      <c r="B49" s="19" t="s">
        <v>84</v>
      </c>
      <c r="C49" s="19" t="s">
        <v>8</v>
      </c>
      <c r="D49" s="19" t="s">
        <v>9</v>
      </c>
      <c r="E49" s="19" t="s">
        <v>85</v>
      </c>
      <c r="F49" s="20" t="s">
        <v>11</v>
      </c>
      <c r="G49" s="20" t="s">
        <v>22</v>
      </c>
      <c r="H49" s="20" t="s">
        <v>86</v>
      </c>
      <c r="I49" s="26">
        <f>IFERROR(VLOOKUP(E49, 體脂!$A$2:$C$100, 2, FALSE), "")</f>
        <v>35.200000000000003</v>
      </c>
      <c r="J49" s="26" t="str">
        <f t="shared" si="2"/>
        <v>已完成</v>
      </c>
      <c r="K49" s="26" t="str">
        <f>IFERROR(INDEX('ALL活動數據統計(運動+飲食)--分數計算表'!$H$2:$H$136, MATCH(E49, 'ALL活動數據統計(運動+飲食)--分數計算表'!$D$2:$D$136, 0)), "")</f>
        <v/>
      </c>
      <c r="L49" s="26" t="str">
        <f>IFERROR(INDEX('ALL活動數據統計(運動+飲食)--分數計算表'!$F$2:$F$136, MATCH(E49, 'ALL活動數據統計(運動+飲食)--分數計算表'!$D$2:$D$136, 0)), "")</f>
        <v/>
      </c>
      <c r="M49" s="26" t="e">
        <f>VLOOKUP(E49, 個人bonus分!$A$2:$C273, 2, FALSE)</f>
        <v>#N/A</v>
      </c>
      <c r="N49" s="56"/>
      <c r="O49" s="56"/>
      <c r="P49" s="56"/>
      <c r="Q49" s="56"/>
      <c r="R49" s="56"/>
      <c r="S49" s="56"/>
      <c r="T49" s="56"/>
      <c r="U49" s="56"/>
      <c r="V49" s="56">
        <v>40</v>
      </c>
      <c r="W49" s="56"/>
      <c r="X49" s="56"/>
      <c r="Y49" s="56"/>
      <c r="Z49" s="56"/>
      <c r="AA49" s="26">
        <f t="shared" si="3"/>
        <v>40</v>
      </c>
    </row>
    <row r="50" spans="1:27" ht="21" x14ac:dyDescent="0.5">
      <c r="A50" s="18" t="s">
        <v>416</v>
      </c>
      <c r="B50" s="19" t="s">
        <v>298</v>
      </c>
      <c r="C50" s="19" t="s">
        <v>8</v>
      </c>
      <c r="D50" s="19" t="s">
        <v>9</v>
      </c>
      <c r="E50" s="19" t="s">
        <v>63</v>
      </c>
      <c r="F50" s="20" t="s">
        <v>11</v>
      </c>
      <c r="G50" s="20" t="s">
        <v>22</v>
      </c>
      <c r="H50" s="20" t="s">
        <v>64</v>
      </c>
      <c r="I50" s="26">
        <f>IFERROR(VLOOKUP(E50, 體脂!$A$2:$C$100, 2, FALSE), "")</f>
        <v>36.4</v>
      </c>
      <c r="J50" s="26" t="str">
        <f t="shared" si="2"/>
        <v>已完成</v>
      </c>
      <c r="K50" s="26">
        <f>IFERROR(INDEX('ALL活動數據統計(運動+飲食)--分數計算表'!$H$2:$H$136, MATCH(E50, 'ALL活動數據統計(運動+飲食)--分數計算表'!$D$2:$D$136, 0)), "")</f>
        <v>0</v>
      </c>
      <c r="L50" s="26">
        <f>IFERROR(INDEX('ALL活動數據統計(運動+飲食)--分數計算表'!$F$2:$F$136, MATCH(E50, 'ALL活動數據統計(運動+飲食)--分數計算表'!$D$2:$D$136, 0)), "")</f>
        <v>10</v>
      </c>
      <c r="M50" s="26" t="e">
        <f>VLOOKUP(E50, 個人bonus分!$A$2:$C286, 2, FALSE)</f>
        <v>#N/A</v>
      </c>
      <c r="N50" s="56">
        <v>30</v>
      </c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26">
        <f t="shared" si="3"/>
        <v>40</v>
      </c>
    </row>
    <row r="51" spans="1:27" ht="21" x14ac:dyDescent="0.5">
      <c r="A51" s="18" t="s">
        <v>417</v>
      </c>
      <c r="B51" s="19" t="s">
        <v>212</v>
      </c>
      <c r="C51" s="19" t="s">
        <v>26</v>
      </c>
      <c r="D51" s="19" t="s">
        <v>20</v>
      </c>
      <c r="E51" s="19" t="s">
        <v>353</v>
      </c>
      <c r="F51" s="20" t="s">
        <v>17</v>
      </c>
      <c r="G51" s="20" t="s">
        <v>22</v>
      </c>
      <c r="H51" s="20" t="s">
        <v>213</v>
      </c>
      <c r="I51" s="26" t="str">
        <f>IFERROR(VLOOKUP(E51, 體脂!$A$2:$C$100, 2, FALSE), "")</f>
        <v/>
      </c>
      <c r="J51" s="26" t="str">
        <f t="shared" si="2"/>
        <v>NULL</v>
      </c>
      <c r="K51" s="26">
        <f>IFERROR(INDEX('ALL活動數據統計(運動+飲食)--分數計算表'!$H$2:$H$136, MATCH(E51, 'ALL活動數據統計(運動+飲食)--分數計算表'!$D$2:$D$136, 0)), "")</f>
        <v>40</v>
      </c>
      <c r="L51" s="26">
        <f>IFERROR(INDEX('ALL活動數據統計(運動+飲食)--分數計算表'!$F$2:$F$136, MATCH(E51, 'ALL活動數據統計(運動+飲食)--分數計算表'!$D$2:$D$136, 0)), "")</f>
        <v>0</v>
      </c>
      <c r="M51" s="26" t="e">
        <f>VLOOKUP(E51, 個人bonus分!$A$2:$C292, 2, FALSE)</f>
        <v>#N/A</v>
      </c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26">
        <f t="shared" si="3"/>
        <v>40</v>
      </c>
    </row>
    <row r="52" spans="1:27" ht="21" x14ac:dyDescent="0.5">
      <c r="A52" s="18" t="s">
        <v>417</v>
      </c>
      <c r="B52" s="19" t="s">
        <v>7</v>
      </c>
      <c r="C52" s="19" t="s">
        <v>8</v>
      </c>
      <c r="D52" s="19" t="s">
        <v>9</v>
      </c>
      <c r="E52" s="19" t="s">
        <v>41</v>
      </c>
      <c r="F52" s="20" t="s">
        <v>11</v>
      </c>
      <c r="G52" s="20" t="s">
        <v>42</v>
      </c>
      <c r="H52" s="20" t="s">
        <v>43</v>
      </c>
      <c r="I52" s="26">
        <v>40.1</v>
      </c>
      <c r="J52" s="26" t="str">
        <f t="shared" si="2"/>
        <v>已完成</v>
      </c>
      <c r="K52" s="26">
        <f>IFERROR(INDEX('ALL活動數據統計(運動+飲食)--分數計算表'!$H$2:$H$136, MATCH(E52, 'ALL活動數據統計(運動+飲食)--分數計算表'!$D$2:$D$136, 0)), "")</f>
        <v>40</v>
      </c>
      <c r="L52" s="26">
        <f>IFERROR(INDEX('ALL活動數據統計(運動+飲食)--分數計算表'!$F$2:$F$136, MATCH(E52, 'ALL活動數據統計(運動+飲食)--分數計算表'!$D$2:$D$136, 0)), "")</f>
        <v>0</v>
      </c>
      <c r="M52" s="26" t="e">
        <f>VLOOKUP(E52, 個人bonus分!$A$2:$C293, 2, FALSE)</f>
        <v>#N/A</v>
      </c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26">
        <f t="shared" si="3"/>
        <v>40</v>
      </c>
    </row>
    <row r="53" spans="1:27" ht="21" x14ac:dyDescent="0.5">
      <c r="A53" s="21" t="s">
        <v>417</v>
      </c>
      <c r="B53" s="22" t="s">
        <v>121</v>
      </c>
      <c r="C53" s="22" t="s">
        <v>8</v>
      </c>
      <c r="D53" s="22" t="s">
        <v>20</v>
      </c>
      <c r="E53" s="22" t="s">
        <v>157</v>
      </c>
      <c r="F53" s="23" t="s">
        <v>11</v>
      </c>
      <c r="G53" s="23" t="s">
        <v>22</v>
      </c>
      <c r="H53" s="23" t="s">
        <v>158</v>
      </c>
      <c r="I53" s="26" t="str">
        <f>IFERROR(VLOOKUP(E53, 體脂!$A$2:$C$100, 2, FALSE), "")</f>
        <v>正確</v>
      </c>
      <c r="J53" s="26" t="str">
        <f t="shared" si="2"/>
        <v>已完成</v>
      </c>
      <c r="K53" s="26">
        <f>IFERROR(INDEX('ALL活動數據統計(運動+飲食)--分數計算表'!$H$2:$H$136, MATCH(E53, 'ALL活動數據統計(運動+飲食)--分數計算表'!$D$2:$D$136, 0)), "")</f>
        <v>20</v>
      </c>
      <c r="L53" s="26">
        <f>IFERROR(INDEX('ALL活動數據統計(運動+飲食)--分數計算表'!$F$2:$F$136, MATCH(E53, 'ALL活動數據統計(運動+飲食)--分數計算表'!$D$2:$D$136, 0)), "")</f>
        <v>10</v>
      </c>
      <c r="M53" s="26" t="e">
        <f>VLOOKUP(E53, 個人bonus分!$A$2:$C282, 2, FALSE)</f>
        <v>#N/A</v>
      </c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26">
        <f t="shared" si="3"/>
        <v>30</v>
      </c>
    </row>
    <row r="54" spans="1:27" ht="21" x14ac:dyDescent="0.5">
      <c r="A54" s="18" t="s">
        <v>417</v>
      </c>
      <c r="B54" s="19" t="s">
        <v>52</v>
      </c>
      <c r="C54" s="19" t="s">
        <v>8</v>
      </c>
      <c r="D54" s="19" t="s">
        <v>9</v>
      </c>
      <c r="E54" s="19" t="s">
        <v>173</v>
      </c>
      <c r="F54" s="20" t="s">
        <v>11</v>
      </c>
      <c r="G54" s="20" t="s">
        <v>22</v>
      </c>
      <c r="H54" s="20" t="s">
        <v>174</v>
      </c>
      <c r="I54" s="26">
        <f>IFERROR(VLOOKUP(E54, 體脂!$A$2:$C$100, 2, FALSE), "")</f>
        <v>41.6</v>
      </c>
      <c r="J54" s="26" t="str">
        <f t="shared" si="2"/>
        <v>已完成</v>
      </c>
      <c r="K54" s="26">
        <f>IFERROR(INDEX('ALL活動數據統計(運動+飲食)--分數計算表'!$H$2:$H$136, MATCH(E54, 'ALL活動數據統計(運動+飲食)--分數計算表'!$D$2:$D$136, 0)), "")</f>
        <v>0</v>
      </c>
      <c r="L54" s="26">
        <f>IFERROR(INDEX('ALL活動數據統計(運動+飲食)--分數計算表'!$F$2:$F$136, MATCH(E54, 'ALL活動數據統計(運動+飲食)--分數計算表'!$D$2:$D$136, 0)), "")</f>
        <v>30</v>
      </c>
      <c r="M54" s="26" t="e">
        <f>VLOOKUP(E54, 個人bonus分!$A$2:$C296, 2, FALSE)</f>
        <v>#N/A</v>
      </c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26">
        <f t="shared" si="3"/>
        <v>30</v>
      </c>
    </row>
    <row r="55" spans="1:27" ht="21" x14ac:dyDescent="0.5">
      <c r="A55" s="21" t="s">
        <v>417</v>
      </c>
      <c r="B55" s="22" t="s">
        <v>25</v>
      </c>
      <c r="C55" s="22" t="s">
        <v>26</v>
      </c>
      <c r="D55" s="22" t="s">
        <v>9</v>
      </c>
      <c r="E55" s="22" t="s">
        <v>27</v>
      </c>
      <c r="F55" s="23" t="s">
        <v>17</v>
      </c>
      <c r="G55" s="23" t="s">
        <v>12</v>
      </c>
      <c r="H55" s="23" t="s">
        <v>28</v>
      </c>
      <c r="I55" s="26">
        <f>IFERROR(VLOOKUP(E55, 體脂!$A$2:$C$100, 2, FALSE), "")</f>
        <v>24.7</v>
      </c>
      <c r="J55" s="26" t="str">
        <f t="shared" si="2"/>
        <v>已完成</v>
      </c>
      <c r="K55" s="26">
        <f>IFERROR(INDEX('ALL活動數據統計(運動+飲食)--分數計算表'!$H$2:$H$136, MATCH(E55, 'ALL活動數據統計(運動+飲食)--分數計算表'!$D$2:$D$136, 0)), "")</f>
        <v>0</v>
      </c>
      <c r="L55" s="26">
        <f>IFERROR(INDEX('ALL活動數據統計(運動+飲食)--分數計算表'!$F$2:$F$136, MATCH(E55, 'ALL活動數據統計(運動+飲食)--分數計算表'!$D$2:$D$136, 0)), "")</f>
        <v>30</v>
      </c>
      <c r="M55" s="26" t="e">
        <f>VLOOKUP(E55, 個人bonus分!$A$2:$C297, 2, FALSE)</f>
        <v>#N/A</v>
      </c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26">
        <f t="shared" si="3"/>
        <v>30</v>
      </c>
    </row>
    <row r="56" spans="1:27" ht="21" x14ac:dyDescent="0.5">
      <c r="A56" s="18" t="s">
        <v>417</v>
      </c>
      <c r="B56" s="19" t="s">
        <v>60</v>
      </c>
      <c r="C56" s="19" t="s">
        <v>8</v>
      </c>
      <c r="D56" s="19" t="s">
        <v>9</v>
      </c>
      <c r="E56" s="19" t="s">
        <v>170</v>
      </c>
      <c r="F56" s="20" t="s">
        <v>11</v>
      </c>
      <c r="G56" s="20" t="s">
        <v>12</v>
      </c>
      <c r="H56" s="20" t="s">
        <v>171</v>
      </c>
      <c r="I56" s="26">
        <f>IFERROR(VLOOKUP(E56, 體脂!$A$2:$C$100, 2, FALSE), "")</f>
        <v>29.8</v>
      </c>
      <c r="J56" s="26" t="str">
        <f t="shared" si="2"/>
        <v>已完成</v>
      </c>
      <c r="K56" s="26">
        <f>IFERROR(INDEX('ALL活動數據統計(運動+飲食)--分數計算表'!$H$2:$H$136, MATCH(E56, 'ALL活動數據統計(運動+飲食)--分數計算表'!$D$2:$D$136, 0)), "")</f>
        <v>0</v>
      </c>
      <c r="L56" s="26">
        <f>IFERROR(INDEX('ALL活動數據統計(運動+飲食)--分數計算表'!$F$2:$F$136, MATCH(E56, 'ALL活動數據統計(運動+飲食)--分數計算表'!$D$2:$D$136, 0)), "")</f>
        <v>30</v>
      </c>
      <c r="M56" s="26" t="e">
        <f>VLOOKUP(E56, 個人bonus分!$A$2:$C298, 2, FALSE)</f>
        <v>#N/A</v>
      </c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26">
        <f t="shared" si="3"/>
        <v>30</v>
      </c>
    </row>
    <row r="57" spans="1:27" ht="21" x14ac:dyDescent="0.5">
      <c r="A57" s="18" t="s">
        <v>417</v>
      </c>
      <c r="B57" s="19" t="s">
        <v>45</v>
      </c>
      <c r="C57" s="19" t="s">
        <v>8</v>
      </c>
      <c r="D57" s="19" t="s">
        <v>9</v>
      </c>
      <c r="E57" s="19" t="s">
        <v>137</v>
      </c>
      <c r="F57" s="20" t="s">
        <v>17</v>
      </c>
      <c r="G57" s="20" t="s">
        <v>12</v>
      </c>
      <c r="H57" s="20" t="s">
        <v>138</v>
      </c>
      <c r="I57" s="26">
        <f>IFERROR(VLOOKUP(E57, 體脂!$A$2:$C$100, 2, FALSE), "")</f>
        <v>15.9</v>
      </c>
      <c r="J57" s="26" t="str">
        <f t="shared" si="2"/>
        <v>已完成</v>
      </c>
      <c r="K57" s="26">
        <f>IFERROR(INDEX('ALL活動數據統計(運動+飲食)--分數計算表'!$H$2:$H$136, MATCH(E57, 'ALL活動數據統計(運動+飲食)--分數計算表'!$D$2:$D$136, 0)), "")</f>
        <v>0</v>
      </c>
      <c r="L57" s="26">
        <f>IFERROR(INDEX('ALL活動數據統計(運動+飲食)--分數計算表'!$F$2:$F$136, MATCH(E57, 'ALL活動數據統計(運動+飲食)--分數計算表'!$D$2:$D$136, 0)), "")</f>
        <v>30</v>
      </c>
      <c r="M57" s="26" t="e">
        <f>VLOOKUP(E57, 個人bonus分!$A$2:$C300, 2, FALSE)</f>
        <v>#N/A</v>
      </c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26">
        <f t="shared" si="3"/>
        <v>30</v>
      </c>
    </row>
    <row r="58" spans="1:27" ht="21" x14ac:dyDescent="0.5">
      <c r="A58" s="21" t="s">
        <v>417</v>
      </c>
      <c r="B58" s="22" t="s">
        <v>101</v>
      </c>
      <c r="C58" s="22" t="s">
        <v>102</v>
      </c>
      <c r="D58" s="22" t="s">
        <v>9</v>
      </c>
      <c r="E58" s="22" t="s">
        <v>167</v>
      </c>
      <c r="F58" s="23" t="s">
        <v>11</v>
      </c>
      <c r="G58" s="23" t="s">
        <v>12</v>
      </c>
      <c r="H58" s="23" t="s">
        <v>168</v>
      </c>
      <c r="I58" s="26">
        <f>IFERROR(VLOOKUP(E58, 體脂!$A$2:$C$100, 2, FALSE), "")</f>
        <v>32.4</v>
      </c>
      <c r="J58" s="26" t="str">
        <f t="shared" si="2"/>
        <v>已完成</v>
      </c>
      <c r="K58" s="26">
        <f>IFERROR(INDEX('ALL活動數據統計(運動+飲食)--分數計算表'!$H$2:$H$136, MATCH(E58, 'ALL活動數據統計(運動+飲食)--分數計算表'!$D$2:$D$136, 0)), "")</f>
        <v>10</v>
      </c>
      <c r="L58" s="26">
        <f>IFERROR(INDEX('ALL活動數據統計(運動+飲食)--分數計算表'!$F$2:$F$136, MATCH(E58, 'ALL活動數據統計(運動+飲食)--分數計算表'!$D$2:$D$136, 0)), "")</f>
        <v>20</v>
      </c>
      <c r="M58" s="26" t="e">
        <f>VLOOKUP(E58, 個人bonus分!$A$2:$C301, 2, FALSE)</f>
        <v>#N/A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26">
        <f t="shared" si="3"/>
        <v>30</v>
      </c>
    </row>
    <row r="59" spans="1:27" ht="21" x14ac:dyDescent="0.5">
      <c r="A59" s="21" t="s">
        <v>417</v>
      </c>
      <c r="B59" s="22" t="s">
        <v>186</v>
      </c>
      <c r="C59" s="22" t="s">
        <v>8</v>
      </c>
      <c r="D59" s="22" t="s">
        <v>9</v>
      </c>
      <c r="E59" s="22" t="s">
        <v>196</v>
      </c>
      <c r="F59" s="23" t="s">
        <v>17</v>
      </c>
      <c r="G59" s="23" t="s">
        <v>22</v>
      </c>
      <c r="H59" s="23" t="s">
        <v>197</v>
      </c>
      <c r="I59" s="26">
        <f>IFERROR(VLOOKUP(E59, 體脂!$A$2:$C$100, 2, FALSE), "")</f>
        <v>24.1</v>
      </c>
      <c r="J59" s="26" t="str">
        <f t="shared" si="2"/>
        <v>已完成</v>
      </c>
      <c r="K59" s="26">
        <f>IFERROR(INDEX('ALL活動數據統計(運動+飲食)--分數計算表'!$H$2:$H$136, MATCH(E59, 'ALL活動數據統計(運動+飲食)--分數計算表'!$D$2:$D$136, 0)), "")</f>
        <v>10</v>
      </c>
      <c r="L59" s="26">
        <v>10</v>
      </c>
      <c r="M59" s="26" t="e">
        <f>VLOOKUP(E59, 個人bonus分!$A$2:$C287, 2, FALSE)</f>
        <v>#N/A</v>
      </c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26">
        <f t="shared" si="3"/>
        <v>20</v>
      </c>
    </row>
    <row r="60" spans="1:27" ht="21" x14ac:dyDescent="0.5">
      <c r="A60" s="21" t="s">
        <v>417</v>
      </c>
      <c r="B60" s="22" t="s">
        <v>201</v>
      </c>
      <c r="C60" s="22" t="s">
        <v>146</v>
      </c>
      <c r="D60" s="22" t="s">
        <v>20</v>
      </c>
      <c r="E60" s="22" t="s">
        <v>202</v>
      </c>
      <c r="F60" s="23" t="s">
        <v>11</v>
      </c>
      <c r="G60" s="23" t="s">
        <v>12</v>
      </c>
      <c r="H60" s="23" t="s">
        <v>203</v>
      </c>
      <c r="I60" s="26">
        <f>IFERROR(VLOOKUP(E60, 體脂!$A$2:$C$100, 2, FALSE), "")</f>
        <v>26.5</v>
      </c>
      <c r="J60" s="26" t="str">
        <f t="shared" si="2"/>
        <v>已完成</v>
      </c>
      <c r="K60" s="26">
        <f>IFERROR(INDEX('ALL活動數據統計(運動+飲食)--分數計算表'!$H$2:$H$136, MATCH(E60, 'ALL活動數據統計(運動+飲食)--分數計算表'!$D$2:$D$136, 0)), "")</f>
        <v>20</v>
      </c>
      <c r="L60" s="26">
        <f>IFERROR(INDEX('ALL活動數據統計(運動+飲食)--分數計算表'!$F$2:$F$136, MATCH(E60, 'ALL活動數據統計(運動+飲食)--分數計算表'!$D$2:$D$136, 0)), "")</f>
        <v>0</v>
      </c>
      <c r="M60" s="26" t="e">
        <f>VLOOKUP(E60, 個人bonus分!$A$2:$C289, 2, FALSE)</f>
        <v>#N/A</v>
      </c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26">
        <f t="shared" si="3"/>
        <v>20</v>
      </c>
    </row>
    <row r="61" spans="1:27" ht="21" x14ac:dyDescent="0.5">
      <c r="A61" s="21" t="s">
        <v>417</v>
      </c>
      <c r="B61" s="22" t="s">
        <v>121</v>
      </c>
      <c r="C61" s="22" t="s">
        <v>8</v>
      </c>
      <c r="D61" s="22" t="s">
        <v>20</v>
      </c>
      <c r="E61" s="22" t="s">
        <v>346</v>
      </c>
      <c r="F61" s="23" t="s">
        <v>17</v>
      </c>
      <c r="G61" s="23" t="s">
        <v>22</v>
      </c>
      <c r="H61" s="24" t="s">
        <v>424</v>
      </c>
      <c r="I61" s="26">
        <f>IFERROR(VLOOKUP(E61, 體脂!$A$2:$C$100, 2, FALSE), "")</f>
        <v>32.200000000000003</v>
      </c>
      <c r="J61" s="26" t="str">
        <f t="shared" si="2"/>
        <v>已完成</v>
      </c>
      <c r="K61" s="26">
        <f>IFERROR(INDEX('ALL活動數據統計(運動+飲食)--分數計算表'!$H$2:$H$136, MATCH(E61, 'ALL活動數據統計(運動+飲食)--分數計算表'!$D$2:$D$136, 0)), "")</f>
        <v>10</v>
      </c>
      <c r="L61" s="26">
        <f>IFERROR(INDEX('ALL活動數據統計(運動+飲食)--分數計算表'!$F$2:$F$136, MATCH(E61, 'ALL活動數據統計(運動+飲食)--分數計算表'!$D$2:$D$136, 0)), "")</f>
        <v>0</v>
      </c>
      <c r="M61" s="26" t="e">
        <f>VLOOKUP(E61, 個人bonus分!$A$2:$C302, 2, FALSE)</f>
        <v>#N/A</v>
      </c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26">
        <f t="shared" si="3"/>
        <v>10</v>
      </c>
    </row>
    <row r="62" spans="1:27" ht="21" x14ac:dyDescent="0.5">
      <c r="A62" s="21" t="s">
        <v>417</v>
      </c>
      <c r="B62" s="22" t="s">
        <v>502</v>
      </c>
      <c r="C62" s="22" t="s">
        <v>8</v>
      </c>
      <c r="D62" s="19" t="s">
        <v>9</v>
      </c>
      <c r="E62" s="22" t="s">
        <v>501</v>
      </c>
      <c r="F62" s="23" t="s">
        <v>17</v>
      </c>
      <c r="G62" s="23"/>
      <c r="H62" s="24" t="s">
        <v>508</v>
      </c>
      <c r="I62" s="26" t="str">
        <f>IFERROR(VLOOKUP(E62, 體脂!$A$2:$C$100, 2, FALSE), "")</f>
        <v>是</v>
      </c>
      <c r="J62" s="26" t="str">
        <f t="shared" si="2"/>
        <v>已完成</v>
      </c>
      <c r="K62" s="26" t="str">
        <f>IFERROR(INDEX('ALL活動數據統計(運動+飲食)--分數計算表'!$H$2:$H$136, MATCH(E62, 'ALL活動數據統計(運動+飲食)--分數計算表'!$D$2:$D$136, 0)), "")</f>
        <v/>
      </c>
      <c r="L62" s="26" t="str">
        <f>IFERROR(INDEX('ALL活動數據統計(運動+飲食)--分數計算表'!$F$2:$F$136, MATCH(E62, 'ALL活動數據統計(運動+飲食)--分數計算表'!$D$2:$D$136, 0)), "")</f>
        <v/>
      </c>
      <c r="M62" s="26" t="e">
        <f>VLOOKUP(E62, 個人bonus分!$A$2:$C280, 2, FALSE)</f>
        <v>#N/A</v>
      </c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26">
        <f t="shared" si="3"/>
        <v>0</v>
      </c>
    </row>
    <row r="63" spans="1:27" ht="21" x14ac:dyDescent="0.5">
      <c r="A63" s="21" t="s">
        <v>418</v>
      </c>
      <c r="B63" s="22" t="s">
        <v>183</v>
      </c>
      <c r="C63" s="22" t="s">
        <v>8</v>
      </c>
      <c r="D63" s="22" t="s">
        <v>20</v>
      </c>
      <c r="E63" s="22" t="s">
        <v>344</v>
      </c>
      <c r="F63" s="23" t="s">
        <v>11</v>
      </c>
      <c r="G63" s="23" t="s">
        <v>22</v>
      </c>
      <c r="H63" s="23" t="s">
        <v>184</v>
      </c>
      <c r="I63" s="26">
        <f>IFERROR(VLOOKUP(E63, 體脂!$A$2:$C$100, 2, FALSE), "")</f>
        <v>20</v>
      </c>
      <c r="J63" s="26" t="str">
        <f t="shared" si="2"/>
        <v>已完成</v>
      </c>
      <c r="K63" s="26" t="str">
        <f>IFERROR(INDEX('ALL活動數據統計(運動+飲食)--分數計算表'!$H$2:$H$136, MATCH(E63, 'ALL活動數據統計(運動+飲食)--分數計算表'!$D$2:$D$136, 0)), "")</f>
        <v/>
      </c>
      <c r="L63" s="26" t="str">
        <f>IFERROR(INDEX('ALL活動數據統計(運動+飲食)--分數計算表'!$F$2:$F$136, MATCH(E63, 'ALL活動數據統計(運動+飲食)--分數計算表'!$D$2:$D$136, 0)), "")</f>
        <v/>
      </c>
      <c r="M63" s="26" t="e">
        <f>VLOOKUP(E63, 個人bonus分!$A$2:$C290, 2, FALSE)</f>
        <v>#N/A</v>
      </c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26">
        <f t="shared" si="3"/>
        <v>0</v>
      </c>
    </row>
    <row r="64" spans="1:27" ht="21" x14ac:dyDescent="0.5">
      <c r="A64" s="18" t="s">
        <v>417</v>
      </c>
      <c r="B64" s="19" t="s">
        <v>134</v>
      </c>
      <c r="C64" s="19" t="s">
        <v>379</v>
      </c>
      <c r="D64" s="19" t="s">
        <v>9</v>
      </c>
      <c r="E64" s="19" t="s">
        <v>380</v>
      </c>
      <c r="F64" s="20" t="s">
        <v>17</v>
      </c>
      <c r="G64" s="20" t="s">
        <v>12</v>
      </c>
      <c r="H64" s="20" t="s">
        <v>381</v>
      </c>
      <c r="I64" s="26" t="str">
        <f>IFERROR(VLOOKUP(E64, 體脂!$A$2:$C$100, 2, FALSE), "")</f>
        <v/>
      </c>
      <c r="J64" s="26" t="str">
        <f t="shared" si="2"/>
        <v>NULL</v>
      </c>
      <c r="K64" s="26" t="str">
        <f>IFERROR(INDEX('ALL活動數據統計(運動+飲食)--分數計算表'!$H$2:$H$136, MATCH(E64, 'ALL活動數據統計(運動+飲食)--分數計算表'!$D$2:$D$136, 0)), "")</f>
        <v/>
      </c>
      <c r="L64" s="26" t="str">
        <f>IFERROR(INDEX('ALL活動數據統計(運動+飲食)--分數計算表'!$F$2:$F$136, MATCH(E64, 'ALL活動數據統計(運動+飲食)--分數計算表'!$D$2:$D$136, 0)), "")</f>
        <v/>
      </c>
      <c r="M64" s="26" t="e">
        <f>VLOOKUP(E64, 個人bonus分!$A$2:$C294, 2, FALSE)</f>
        <v>#N/A</v>
      </c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26">
        <f t="shared" si="3"/>
        <v>0</v>
      </c>
    </row>
    <row r="65" spans="1:27" ht="21" x14ac:dyDescent="0.5">
      <c r="A65" s="18" t="s">
        <v>417</v>
      </c>
      <c r="B65" s="19" t="s">
        <v>109</v>
      </c>
      <c r="C65" s="19" t="s">
        <v>146</v>
      </c>
      <c r="D65" s="19" t="s">
        <v>9</v>
      </c>
      <c r="E65" s="19" t="s">
        <v>520</v>
      </c>
      <c r="F65" s="20" t="s">
        <v>11</v>
      </c>
      <c r="G65" s="20" t="s">
        <v>22</v>
      </c>
      <c r="H65" s="20" t="s">
        <v>383</v>
      </c>
      <c r="I65" s="26">
        <f>IFERROR(VLOOKUP(E65, 體脂!$A$2:$C$100, 2, FALSE), "")</f>
        <v>34.799999999999997</v>
      </c>
      <c r="J65" s="26" t="str">
        <f t="shared" si="2"/>
        <v>已完成</v>
      </c>
      <c r="K65" s="26" t="str">
        <f>IFERROR(INDEX('ALL活動數據統計(運動+飲食)--分數計算表'!$H$2:$H$136, MATCH(E65, 'ALL活動數據統計(運動+飲食)--分數計算表'!$D$2:$D$136, 0)), "")</f>
        <v/>
      </c>
      <c r="L65" s="26" t="str">
        <f>IFERROR(INDEX('ALL活動數據統計(運動+飲食)--分數計算表'!$F$2:$F$136, MATCH(E65, 'ALL活動數據統計(運動+飲食)--分數計算表'!$D$2:$D$136, 0)), "")</f>
        <v/>
      </c>
      <c r="M65" s="26" t="e">
        <f>VLOOKUP(E65, 個人bonus分!$A$2:$C295, 2, FALSE)</f>
        <v>#N/A</v>
      </c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26">
        <f t="shared" si="3"/>
        <v>0</v>
      </c>
    </row>
    <row r="66" spans="1:27" ht="21" x14ac:dyDescent="0.5">
      <c r="A66" s="21" t="s">
        <v>418</v>
      </c>
      <c r="B66" s="22" t="s">
        <v>183</v>
      </c>
      <c r="C66" s="22"/>
      <c r="D66" s="22"/>
      <c r="E66" s="22" t="s">
        <v>504</v>
      </c>
      <c r="F66" s="23" t="s">
        <v>17</v>
      </c>
      <c r="G66" s="23"/>
      <c r="H66" s="24" t="s">
        <v>510</v>
      </c>
      <c r="I66" s="26">
        <f>IFERROR(VLOOKUP(E66, 體脂!$A$2:$C$100, 2, FALSE), "")</f>
        <v>22.4</v>
      </c>
      <c r="J66" s="26" t="str">
        <f t="shared" ref="J66:J97" si="4">IF(I66&lt;&gt;"","已完成","NULL")</f>
        <v>已完成</v>
      </c>
      <c r="K66" s="26" t="str">
        <f>IFERROR(INDEX('ALL活動數據統計(運動+飲食)--分數計算表'!$H$2:$H$136, MATCH(E66, 'ALL活動數據統計(運動+飲食)--分數計算表'!$D$2:$D$136, 0)), "")</f>
        <v/>
      </c>
      <c r="L66" s="26" t="str">
        <f>IFERROR(INDEX('ALL活動數據統計(運動+飲食)--分數計算表'!$F$2:$F$136, MATCH(E66, 'ALL活動數據統計(運動+飲食)--分數計算表'!$D$2:$D$136, 0)), "")</f>
        <v/>
      </c>
      <c r="M66" s="26" t="e">
        <f>VLOOKUP(E66, 個人bonus分!$A$2:$C299, 2, FALSE)</f>
        <v>#N/A</v>
      </c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26">
        <f t="shared" ref="AA66:AA97" si="5">SUMIF(K66:Z66,"&gt;0")</f>
        <v>0</v>
      </c>
    </row>
    <row r="67" spans="1:27" ht="21" x14ac:dyDescent="0.5">
      <c r="A67" s="21" t="s">
        <v>417</v>
      </c>
      <c r="B67" s="22" t="s">
        <v>52</v>
      </c>
      <c r="C67" s="22" t="s">
        <v>8</v>
      </c>
      <c r="D67" s="22" t="s">
        <v>9</v>
      </c>
      <c r="E67" s="22" t="s">
        <v>140</v>
      </c>
      <c r="F67" s="23" t="s">
        <v>17</v>
      </c>
      <c r="G67" s="23" t="s">
        <v>22</v>
      </c>
      <c r="H67" s="23" t="s">
        <v>141</v>
      </c>
      <c r="I67" s="26">
        <f>IFERROR(VLOOKUP(E67, 體脂!$A$2:$C$100, 2, FALSE), "")</f>
        <v>21.9</v>
      </c>
      <c r="J67" s="26" t="str">
        <f t="shared" si="4"/>
        <v>已完成</v>
      </c>
      <c r="K67" s="26" t="str">
        <f>IFERROR(INDEX('ALL活動數據統計(運動+飲食)--分數計算表'!$H$2:$H$136, MATCH(E67, 'ALL活動數據統計(運動+飲食)--分數計算表'!$D$2:$D$136, 0)), "")</f>
        <v/>
      </c>
      <c r="L67" s="26" t="str">
        <f>IFERROR(INDEX('ALL活動數據統計(運動+飲食)--分數計算表'!$F$2:$F$136, MATCH(E67, 'ALL活動數據統計(運動+飲食)--分數計算表'!$D$2:$D$136, 0)), "")</f>
        <v/>
      </c>
      <c r="M67" s="26" t="e">
        <f>VLOOKUP(E67, 個人bonus分!$A$2:$C303, 2, FALSE)</f>
        <v>#N/A</v>
      </c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26">
        <f t="shared" si="5"/>
        <v>0</v>
      </c>
    </row>
    <row r="68" spans="1:27" ht="21" x14ac:dyDescent="0.5">
      <c r="A68" s="18" t="s">
        <v>417</v>
      </c>
      <c r="B68" s="19" t="s">
        <v>15</v>
      </c>
      <c r="C68" s="19" t="s">
        <v>146</v>
      </c>
      <c r="D68" s="19" t="s">
        <v>9</v>
      </c>
      <c r="E68" s="19" t="s">
        <v>147</v>
      </c>
      <c r="F68" s="20" t="s">
        <v>11</v>
      </c>
      <c r="G68" s="20" t="s">
        <v>12</v>
      </c>
      <c r="H68" s="20" t="s">
        <v>148</v>
      </c>
      <c r="I68" s="26">
        <f>IFERROR(VLOOKUP(E68, 體脂!$A$2:$C$100, 2, FALSE), "")</f>
        <v>37.299999999999997</v>
      </c>
      <c r="J68" s="26" t="str">
        <f t="shared" si="4"/>
        <v>已完成</v>
      </c>
      <c r="K68" s="26" t="str">
        <f>IFERROR(INDEX('ALL活動數據統計(運動+飲食)--分數計算表'!$H$2:$H$136, MATCH(E68, 'ALL活動數據統計(運動+飲食)--分數計算表'!$D$2:$D$136, 0)), "")</f>
        <v/>
      </c>
      <c r="L68" s="26" t="str">
        <f>IFERROR(INDEX('ALL活動數據統計(運動+飲食)--分數計算表'!$F$2:$F$136, MATCH(E68, 'ALL活動數據統計(運動+飲食)--分數計算表'!$D$2:$D$136, 0)), "")</f>
        <v/>
      </c>
      <c r="M68" s="26" t="e">
        <f>VLOOKUP(E68, 個人bonus分!$A$2:$C304, 2, FALSE)</f>
        <v>#N/A</v>
      </c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26">
        <f t="shared" si="5"/>
        <v>0</v>
      </c>
    </row>
    <row r="69" spans="1:27" ht="21" x14ac:dyDescent="0.5">
      <c r="A69" s="18" t="s">
        <v>415</v>
      </c>
      <c r="B69" s="19" t="s">
        <v>163</v>
      </c>
      <c r="C69" s="19" t="s">
        <v>164</v>
      </c>
      <c r="D69" s="19" t="s">
        <v>20</v>
      </c>
      <c r="E69" s="19" t="s">
        <v>343</v>
      </c>
      <c r="F69" s="20" t="s">
        <v>17</v>
      </c>
      <c r="G69" s="20" t="s">
        <v>12</v>
      </c>
      <c r="H69" s="20" t="s">
        <v>165</v>
      </c>
      <c r="I69" s="26">
        <f>IFERROR(VLOOKUP(E69, 體脂!$A$2:$C$100, 2, FALSE), "")</f>
        <v>19.8</v>
      </c>
      <c r="J69" s="26" t="str">
        <f t="shared" si="4"/>
        <v>已完成</v>
      </c>
      <c r="K69" s="26" t="str">
        <f>IFERROR(INDEX('ALL活動數據統計(運動+飲食)--分數計算表'!$H$2:$H$136, MATCH(E69, 'ALL活動數據統計(運動+飲食)--分數計算表'!$D$2:$D$136, 0)), "")</f>
        <v/>
      </c>
      <c r="L69" s="26" t="str">
        <f>IFERROR(INDEX('ALL活動數據統計(運動+飲食)--分數計算表'!$F$2:$F$136, MATCH(E69, 'ALL活動數據統計(運動+飲食)--分數計算表'!$D$2:$D$136, 0)), "")</f>
        <v/>
      </c>
      <c r="M69" s="26" t="e">
        <f>VLOOKUP(E69, 個人bonus分!$A$2:$C305, 2, FALSE)</f>
        <v>#N/A</v>
      </c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26">
        <f t="shared" si="5"/>
        <v>0</v>
      </c>
    </row>
    <row r="70" spans="1:27" ht="21" x14ac:dyDescent="0.5">
      <c r="A70" s="21" t="s">
        <v>417</v>
      </c>
      <c r="B70" s="22" t="s">
        <v>134</v>
      </c>
      <c r="C70" s="22" t="s">
        <v>8</v>
      </c>
      <c r="D70" s="22" t="s">
        <v>20</v>
      </c>
      <c r="E70" s="22" t="s">
        <v>135</v>
      </c>
      <c r="F70" s="23" t="s">
        <v>17</v>
      </c>
      <c r="G70" s="23" t="s">
        <v>12</v>
      </c>
      <c r="H70" s="24" t="s">
        <v>423</v>
      </c>
      <c r="I70" s="26" t="str">
        <f>IFERROR(VLOOKUP(E70, 體脂!$A$2:$C$100, 2, FALSE), "")</f>
        <v/>
      </c>
      <c r="J70" s="26" t="str">
        <f t="shared" si="4"/>
        <v>NULL</v>
      </c>
      <c r="K70" s="26" t="str">
        <f>IFERROR(INDEX('ALL活動數據統計(運動+飲食)--分數計算表'!$H$2:$H$136, MATCH(E70, 'ALL活動數據統計(運動+飲食)--分數計算表'!$D$2:$D$136, 0)), "")</f>
        <v/>
      </c>
      <c r="L70" s="26" t="str">
        <f>IFERROR(INDEX('ALL活動數據統計(運動+飲食)--分數計算表'!$F$2:$F$136, MATCH(E70, 'ALL活動數據統計(運動+飲食)--分數計算表'!$D$2:$D$136, 0)), "")</f>
        <v/>
      </c>
      <c r="M70" s="26" t="e">
        <f>VLOOKUP(E70, 個人bonus分!$A$2:$C306, 2, FALSE)</f>
        <v>#N/A</v>
      </c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26">
        <f t="shared" si="5"/>
        <v>0</v>
      </c>
    </row>
    <row r="71" spans="1:27" ht="21" x14ac:dyDescent="0.5">
      <c r="A71" s="18" t="s">
        <v>417</v>
      </c>
      <c r="B71" s="19" t="s">
        <v>60</v>
      </c>
      <c r="C71" s="19" t="s">
        <v>8</v>
      </c>
      <c r="D71" s="19" t="s">
        <v>9</v>
      </c>
      <c r="E71" s="19" t="s">
        <v>277</v>
      </c>
      <c r="F71" s="20" t="s">
        <v>17</v>
      </c>
      <c r="G71" s="20" t="s">
        <v>22</v>
      </c>
      <c r="H71" s="20" t="s">
        <v>397</v>
      </c>
      <c r="I71" s="26">
        <f>IFERROR(VLOOKUP(E71, 體脂!$A$2:$C$100, 2, FALSE), "")</f>
        <v>19</v>
      </c>
      <c r="J71" s="26" t="str">
        <f t="shared" si="4"/>
        <v>已完成</v>
      </c>
      <c r="K71" s="26" t="str">
        <f>IFERROR(INDEX('ALL活動數據統計(運動+飲食)--分數計算表'!$H$2:$H$136, MATCH(E71, 'ALL活動數據統計(運動+飲食)--分數計算表'!$D$2:$D$136, 0)), "")</f>
        <v/>
      </c>
      <c r="L71" s="26" t="str">
        <f>IFERROR(INDEX('ALL活動數據統計(運動+飲食)--分數計算表'!$F$2:$F$136, MATCH(E71, 'ALL活動數據統計(運動+飲食)--分數計算表'!$D$2:$D$136, 0)), "")</f>
        <v/>
      </c>
      <c r="M71" s="26" t="e">
        <f>VLOOKUP(E71, 個人bonus分!$A$2:$C307, 2, FALSE)</f>
        <v>#N/A</v>
      </c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26">
        <f t="shared" si="5"/>
        <v>0</v>
      </c>
    </row>
    <row r="72" spans="1:27" ht="21" x14ac:dyDescent="0.5">
      <c r="A72" s="21" t="s">
        <v>417</v>
      </c>
      <c r="B72" s="22" t="s">
        <v>101</v>
      </c>
      <c r="C72" s="22" t="s">
        <v>102</v>
      </c>
      <c r="D72" s="22" t="s">
        <v>20</v>
      </c>
      <c r="E72" s="22" t="s">
        <v>103</v>
      </c>
      <c r="F72" s="23" t="s">
        <v>17</v>
      </c>
      <c r="G72" s="23" t="s">
        <v>12</v>
      </c>
      <c r="H72" s="23" t="s">
        <v>104</v>
      </c>
      <c r="I72" s="26" t="str">
        <f>IFERROR(VLOOKUP(E72, 體脂!$A$2:$C$100, 2, FALSE), "")</f>
        <v/>
      </c>
      <c r="J72" s="26" t="str">
        <f t="shared" si="4"/>
        <v>NULL</v>
      </c>
      <c r="K72" s="26" t="str">
        <f>IFERROR(INDEX('ALL活動數據統計(運動+飲食)--分數計算表'!$H$2:$H$136, MATCH(E72, 'ALL活動數據統計(運動+飲食)--分數計算表'!$D$2:$D$136, 0)), "")</f>
        <v/>
      </c>
      <c r="L72" s="26" t="str">
        <f>IFERROR(INDEX('ALL活動數據統計(運動+飲食)--分數計算表'!$F$2:$F$136, MATCH(E72, 'ALL活動數據統計(運動+飲食)--分數計算表'!$D$2:$D$136, 0)), "")</f>
        <v/>
      </c>
      <c r="M72" s="26" t="e">
        <f>VLOOKUP(E72, 個人bonus分!$A$2:$C308, 2, FALSE)</f>
        <v>#N/A</v>
      </c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26">
        <f t="shared" si="5"/>
        <v>0</v>
      </c>
    </row>
    <row r="73" spans="1:27" ht="21" x14ac:dyDescent="0.5">
      <c r="A73" s="18" t="s">
        <v>417</v>
      </c>
      <c r="B73" s="19" t="s">
        <v>201</v>
      </c>
      <c r="C73" s="19" t="s">
        <v>146</v>
      </c>
      <c r="D73" s="19" t="s">
        <v>20</v>
      </c>
      <c r="E73" s="19" t="s">
        <v>399</v>
      </c>
      <c r="F73" s="20" t="s">
        <v>17</v>
      </c>
      <c r="G73" s="20" t="s">
        <v>22</v>
      </c>
      <c r="H73" s="20" t="s">
        <v>400</v>
      </c>
      <c r="I73" s="26" t="str">
        <f>IFERROR(VLOOKUP(E73, 體脂!$A$2:$C$100, 2, FALSE), "")</f>
        <v>正確</v>
      </c>
      <c r="J73" s="26" t="str">
        <f t="shared" si="4"/>
        <v>已完成</v>
      </c>
      <c r="K73" s="26" t="str">
        <f>IFERROR(INDEX('ALL活動數據統計(運動+飲食)--分數計算表'!$H$2:$H$136, MATCH(E73, 'ALL活動數據統計(運動+飲食)--分數計算表'!$D$2:$D$136, 0)), "")</f>
        <v/>
      </c>
      <c r="L73" s="26" t="str">
        <f>IFERROR(INDEX('ALL活動數據統計(運動+飲食)--分數計算表'!$F$2:$F$136, MATCH(E73, 'ALL活動數據統計(運動+飲食)--分數計算表'!$D$2:$D$136, 0)), "")</f>
        <v/>
      </c>
      <c r="M73" s="26" t="e">
        <f>VLOOKUP(E73, 個人bonus分!$A$2:$C309, 2, FALSE)</f>
        <v>#N/A</v>
      </c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26">
        <f t="shared" si="5"/>
        <v>0</v>
      </c>
    </row>
    <row r="74" spans="1:27" ht="21" x14ac:dyDescent="0.5">
      <c r="A74" s="21" t="s">
        <v>417</v>
      </c>
      <c r="B74" s="22" t="s">
        <v>205</v>
      </c>
      <c r="C74" s="22" t="s">
        <v>206</v>
      </c>
      <c r="D74" s="22" t="s">
        <v>20</v>
      </c>
      <c r="E74" s="22" t="s">
        <v>515</v>
      </c>
      <c r="F74" s="23" t="s">
        <v>17</v>
      </c>
      <c r="G74" s="23" t="s">
        <v>12</v>
      </c>
      <c r="H74" s="23" t="s">
        <v>402</v>
      </c>
      <c r="I74" s="26" t="str">
        <f>IFERROR(VLOOKUP(E74, 體脂!$A$2:$C$100, 2, FALSE), "")</f>
        <v/>
      </c>
      <c r="J74" s="26" t="str">
        <f t="shared" si="4"/>
        <v>NULL</v>
      </c>
      <c r="K74" s="26" t="str">
        <f>IFERROR(INDEX('ALL活動數據統計(運動+飲食)--分數計算表'!$H$2:$H$136, MATCH(E74, 'ALL活動數據統計(運動+飲食)--分數計算表'!$D$2:$D$136, 0)), "")</f>
        <v/>
      </c>
      <c r="L74" s="26" t="str">
        <f>IFERROR(INDEX('ALL活動數據統計(運動+飲食)--分數計算表'!$F$2:$F$136, MATCH(E74, 'ALL活動數據統計(運動+飲食)--分數計算表'!$D$2:$D$136, 0)), "")</f>
        <v/>
      </c>
      <c r="M74" s="26" t="e">
        <f>VLOOKUP(E74, 個人bonus分!$A$2:$C310, 2, FALSE)</f>
        <v>#N/A</v>
      </c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26">
        <f t="shared" si="5"/>
        <v>0</v>
      </c>
    </row>
    <row r="75" spans="1:27" ht="21" x14ac:dyDescent="0.5">
      <c r="A75" s="21" t="s">
        <v>418</v>
      </c>
      <c r="B75" s="22" t="s">
        <v>376</v>
      </c>
      <c r="C75" s="22" t="s">
        <v>146</v>
      </c>
      <c r="D75" s="22" t="s">
        <v>9</v>
      </c>
      <c r="E75" s="22" t="s">
        <v>390</v>
      </c>
      <c r="F75" s="23" t="s">
        <v>11</v>
      </c>
      <c r="G75" s="23" t="s">
        <v>22</v>
      </c>
      <c r="H75" s="23" t="s">
        <v>391</v>
      </c>
      <c r="I75" s="26" t="str">
        <f>IFERROR(VLOOKUP(E75, 體脂!$A$2:$C$100, 2, FALSE), "")</f>
        <v/>
      </c>
      <c r="J75" s="26" t="str">
        <f t="shared" si="4"/>
        <v>NULL</v>
      </c>
      <c r="K75" s="26" t="str">
        <f>IFERROR(INDEX('ALL活動數據統計(運動+飲食)--分數計算表'!$H$2:$H$136, MATCH(E75, 'ALL活動數據統計(運動+飲食)--分數計算表'!$D$2:$D$136, 0)), "")</f>
        <v/>
      </c>
      <c r="L75" s="26" t="str">
        <f>IFERROR(INDEX('ALL活動數據統計(運動+飲食)--分數計算表'!$F$2:$F$136, MATCH(E75, 'ALL活動數據統計(運動+飲食)--分數計算表'!$D$2:$D$136, 0)), "")</f>
        <v/>
      </c>
      <c r="M75" s="26" t="e">
        <f>VLOOKUP(E75, 個人bonus分!$A$2:$C311, 2, FALSE)</f>
        <v>#N/A</v>
      </c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26">
        <f t="shared" si="5"/>
        <v>0</v>
      </c>
    </row>
    <row r="76" spans="1:27" ht="21" x14ac:dyDescent="0.5">
      <c r="A76" s="21" t="s">
        <v>417</v>
      </c>
      <c r="B76" s="22" t="s">
        <v>84</v>
      </c>
      <c r="C76" s="22"/>
      <c r="D76" s="22"/>
      <c r="E76" s="22" t="s">
        <v>499</v>
      </c>
      <c r="F76" s="23" t="s">
        <v>11</v>
      </c>
      <c r="G76" s="23" t="s">
        <v>22</v>
      </c>
      <c r="H76" s="24" t="s">
        <v>509</v>
      </c>
      <c r="I76" s="26">
        <f>IFERROR(VLOOKUP(E76, 體脂!$A$2:$C$100, 2, FALSE), "")</f>
        <v>27</v>
      </c>
      <c r="J76" s="26" t="str">
        <f t="shared" si="4"/>
        <v>已完成</v>
      </c>
      <c r="K76" s="26" t="str">
        <f>IFERROR(INDEX('ALL活動數據統計(運動+飲食)--分數計算表'!$H$2:$H$136, MATCH(E76, 'ALL活動數據統計(運動+飲食)--分數計算表'!$D$2:$D$136, 0)), "")</f>
        <v/>
      </c>
      <c r="L76" s="26" t="str">
        <f>IFERROR(INDEX('ALL活動數據統計(運動+飲食)--分數計算表'!$F$2:$F$136, MATCH(E76, 'ALL活動數據統計(運動+飲食)--分數計算表'!$D$2:$D$136, 0)), "")</f>
        <v/>
      </c>
      <c r="M76" s="26" t="e">
        <f>VLOOKUP(E76, 個人bonus分!$A$2:$C312, 2, FALSE)</f>
        <v>#N/A</v>
      </c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26">
        <f t="shared" si="5"/>
        <v>0</v>
      </c>
    </row>
    <row r="77" spans="1:27" ht="21" x14ac:dyDescent="0.5">
      <c r="A77" s="21" t="s">
        <v>418</v>
      </c>
      <c r="B77" s="22" t="s">
        <v>125</v>
      </c>
      <c r="C77" s="22" t="s">
        <v>8</v>
      </c>
      <c r="D77" s="22" t="s">
        <v>9</v>
      </c>
      <c r="E77" s="22" t="s">
        <v>126</v>
      </c>
      <c r="F77" s="23" t="s">
        <v>11</v>
      </c>
      <c r="G77" s="23" t="s">
        <v>22</v>
      </c>
      <c r="H77" s="23" t="s">
        <v>127</v>
      </c>
      <c r="I77" s="26">
        <f>IFERROR(VLOOKUP(E77, 體脂!$A$2:$C$100, 2, FALSE), "")</f>
        <v>27</v>
      </c>
      <c r="J77" s="26" t="str">
        <f t="shared" si="4"/>
        <v>已完成</v>
      </c>
      <c r="K77" s="26" t="str">
        <f>IFERROR(INDEX('ALL活動數據統計(運動+飲食)--分數計算表'!$H$2:$H$136, MATCH(E77, 'ALL活動數據統計(運動+飲食)--分數計算表'!$D$2:$D$136, 0)), "")</f>
        <v/>
      </c>
      <c r="L77" s="26" t="str">
        <f>IFERROR(INDEX('ALL活動數據統計(運動+飲食)--分數計算表'!$F$2:$F$136, MATCH(E77, 'ALL活動數據統計(運動+飲食)--分數計算表'!$D$2:$D$136, 0)), "")</f>
        <v/>
      </c>
      <c r="M77" s="26" t="e">
        <f>VLOOKUP(E77, 個人bonus分!$A$2:$C313, 2, FALSE)</f>
        <v>#N/A</v>
      </c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26">
        <f t="shared" si="5"/>
        <v>0</v>
      </c>
    </row>
    <row r="78" spans="1:27" ht="21" x14ac:dyDescent="0.5">
      <c r="A78" s="18" t="s">
        <v>417</v>
      </c>
      <c r="B78" s="19" t="s">
        <v>60</v>
      </c>
      <c r="C78" s="19" t="s">
        <v>8</v>
      </c>
      <c r="D78" s="19" t="s">
        <v>9</v>
      </c>
      <c r="E78" s="19" t="s">
        <v>369</v>
      </c>
      <c r="F78" s="20" t="s">
        <v>17</v>
      </c>
      <c r="G78" s="20" t="s">
        <v>12</v>
      </c>
      <c r="H78" s="20" t="s">
        <v>238</v>
      </c>
      <c r="I78" s="26" t="str">
        <f>IFERROR(VLOOKUP(E78, 體脂!$A$2:$C$100, 2, FALSE), "")</f>
        <v/>
      </c>
      <c r="J78" s="26" t="str">
        <f t="shared" si="4"/>
        <v>NULL</v>
      </c>
      <c r="K78" s="26" t="str">
        <f>IFERROR(INDEX('ALL活動數據統計(運動+飲食)--分數計算表'!$H$2:$H$136, MATCH(E78, 'ALL活動數據統計(運動+飲食)--分數計算表'!$D$2:$D$136, 0)), "")</f>
        <v/>
      </c>
      <c r="L78" s="26" t="str">
        <f>IFERROR(INDEX('ALL活動數據統計(運動+飲食)--分數計算表'!$F$2:$F$136, MATCH(E78, 'ALL活動數據統計(運動+飲食)--分數計算表'!$D$2:$D$136, 0)), "")</f>
        <v/>
      </c>
      <c r="M78" s="26" t="e">
        <f>VLOOKUP(E78, 個人bonus分!$A$2:$C314, 2, FALSE)</f>
        <v>#N/A</v>
      </c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26">
        <f t="shared" si="5"/>
        <v>0</v>
      </c>
    </row>
    <row r="79" spans="1:27" ht="21" x14ac:dyDescent="0.5">
      <c r="A79" s="21" t="s">
        <v>417</v>
      </c>
      <c r="B79" s="22" t="s">
        <v>209</v>
      </c>
      <c r="C79" s="22" t="s">
        <v>8</v>
      </c>
      <c r="D79" s="22" t="s">
        <v>9</v>
      </c>
      <c r="E79" s="22" t="s">
        <v>394</v>
      </c>
      <c r="F79" s="23" t="s">
        <v>11</v>
      </c>
      <c r="G79" s="23" t="s">
        <v>12</v>
      </c>
      <c r="H79" s="23" t="s">
        <v>395</v>
      </c>
      <c r="I79" s="26" t="str">
        <f>IFERROR(VLOOKUP(E79, 體脂!$A$2:$C$100, 2, FALSE), "")</f>
        <v/>
      </c>
      <c r="J79" s="26" t="str">
        <f t="shared" si="4"/>
        <v>NULL</v>
      </c>
      <c r="K79" s="26" t="str">
        <f>IFERROR(INDEX('ALL活動數據統計(運動+飲食)--分數計算表'!$H$2:$H$136, MATCH(E79, 'ALL活動數據統計(運動+飲食)--分數計算表'!$D$2:$D$136, 0)), "")</f>
        <v/>
      </c>
      <c r="L79" s="26" t="str">
        <f>IFERROR(INDEX('ALL活動數據統計(運動+飲食)--分數計算表'!$F$2:$F$136, MATCH(E79, 'ALL活動數據統計(運動+飲食)--分數計算表'!$D$2:$D$136, 0)), "")</f>
        <v/>
      </c>
      <c r="M79" s="26" t="e">
        <f>VLOOKUP(E79, 個人bonus分!$A$2:$C315, 2, FALSE)</f>
        <v>#N/A</v>
      </c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26">
        <f t="shared" si="5"/>
        <v>0</v>
      </c>
    </row>
    <row r="80" spans="1:27" ht="21" x14ac:dyDescent="0.5">
      <c r="A80" s="18" t="s">
        <v>417</v>
      </c>
      <c r="B80" s="19" t="s">
        <v>205</v>
      </c>
      <c r="C80" s="19" t="s">
        <v>206</v>
      </c>
      <c r="D80" s="19" t="s">
        <v>9</v>
      </c>
      <c r="E80" s="19" t="s">
        <v>349</v>
      </c>
      <c r="F80" s="20" t="s">
        <v>11</v>
      </c>
      <c r="G80" s="20" t="s">
        <v>12</v>
      </c>
      <c r="H80" s="20" t="s">
        <v>207</v>
      </c>
      <c r="I80" s="26" t="str">
        <f>IFERROR(VLOOKUP(E80, 體脂!$A$2:$C$100, 2, FALSE), "")</f>
        <v/>
      </c>
      <c r="J80" s="26" t="str">
        <f t="shared" si="4"/>
        <v>NULL</v>
      </c>
      <c r="K80" s="26" t="str">
        <f>IFERROR(INDEX('ALL活動數據統計(運動+飲食)--分數計算表'!$H$2:$H$136, MATCH(E80, 'ALL活動數據統計(運動+飲食)--分數計算表'!$D$2:$D$136, 0)), "")</f>
        <v/>
      </c>
      <c r="L80" s="26" t="str">
        <f>IFERROR(INDEX('ALL活動數據統計(運動+飲食)--分數計算表'!$F$2:$F$136, MATCH(E80, 'ALL活動數據統計(運動+飲食)--分數計算表'!$D$2:$D$136, 0)), "")</f>
        <v/>
      </c>
      <c r="M80" s="26" t="e">
        <f>VLOOKUP(E80, 個人bonus分!$A$2:$C316, 2, FALSE)</f>
        <v>#N/A</v>
      </c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26">
        <f t="shared" si="5"/>
        <v>0</v>
      </c>
    </row>
    <row r="81" spans="1:27" ht="21" x14ac:dyDescent="0.5">
      <c r="A81" s="18" t="s">
        <v>417</v>
      </c>
      <c r="B81" s="19" t="s">
        <v>118</v>
      </c>
      <c r="C81" s="19" t="s">
        <v>8</v>
      </c>
      <c r="D81" s="19" t="s">
        <v>9</v>
      </c>
      <c r="E81" s="19" t="s">
        <v>342</v>
      </c>
      <c r="F81" s="20" t="s">
        <v>11</v>
      </c>
      <c r="G81" s="20" t="s">
        <v>22</v>
      </c>
      <c r="H81" s="20" t="s">
        <v>119</v>
      </c>
      <c r="I81" s="26" t="str">
        <f>IFERROR(VLOOKUP(E81, 體脂!$A$2:$C$100, 2, FALSE), "")</f>
        <v/>
      </c>
      <c r="J81" s="26" t="str">
        <f t="shared" si="4"/>
        <v>NULL</v>
      </c>
      <c r="K81" s="26" t="str">
        <f>IFERROR(INDEX('ALL活動數據統計(運動+飲食)--分數計算表'!$H$2:$H$136, MATCH(E81, 'ALL活動數據統計(運動+飲食)--分數計算表'!$D$2:$D$136, 0)), "")</f>
        <v/>
      </c>
      <c r="L81" s="26" t="str">
        <f>IFERROR(INDEX('ALL活動數據統計(運動+飲食)--分數計算表'!$F$2:$F$136, MATCH(E81, 'ALL活動數據統計(運動+飲食)--分數計算表'!$D$2:$D$136, 0)), "")</f>
        <v/>
      </c>
      <c r="M81" s="26" t="e">
        <f>VLOOKUP(E81, 個人bonus分!$A$2:$C317, 2, FALSE)</f>
        <v>#N/A</v>
      </c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26">
        <f t="shared" si="5"/>
        <v>0</v>
      </c>
    </row>
    <row r="82" spans="1:27" ht="21" x14ac:dyDescent="0.5">
      <c r="A82" s="18" t="s">
        <v>417</v>
      </c>
      <c r="B82" s="19" t="s">
        <v>134</v>
      </c>
      <c r="C82" s="19" t="s">
        <v>8</v>
      </c>
      <c r="D82" s="19" t="s">
        <v>9</v>
      </c>
      <c r="E82" s="19" t="s">
        <v>373</v>
      </c>
      <c r="F82" s="20" t="s">
        <v>17</v>
      </c>
      <c r="G82" s="20" t="s">
        <v>22</v>
      </c>
      <c r="H82" s="20" t="s">
        <v>242</v>
      </c>
      <c r="I82" s="26" t="str">
        <f>IFERROR(VLOOKUP(E82, 體脂!$A$2:$C$100, 2, FALSE), "")</f>
        <v/>
      </c>
      <c r="J82" s="26" t="str">
        <f t="shared" si="4"/>
        <v>NULL</v>
      </c>
      <c r="K82" s="26" t="str">
        <f>IFERROR(INDEX('ALL活動數據統計(運動+飲食)--分數計算表'!$H$2:$H$136, MATCH(E82, 'ALL活動數據統計(運動+飲食)--分數計算表'!$D$2:$D$136, 0)), "")</f>
        <v/>
      </c>
      <c r="L82" s="26" t="str">
        <f>IFERROR(INDEX('ALL活動數據統計(運動+飲食)--分數計算表'!$F$2:$F$136, MATCH(E82, 'ALL活動數據統計(運動+飲食)--分數計算表'!$D$2:$D$136, 0)), "")</f>
        <v/>
      </c>
      <c r="M82" s="26" t="e">
        <f>VLOOKUP(E82, 個人bonus分!$A$2:$C318, 2, FALSE)</f>
        <v>#N/A</v>
      </c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26">
        <f t="shared" si="5"/>
        <v>0</v>
      </c>
    </row>
    <row r="83" spans="1:27" ht="21" x14ac:dyDescent="0.5">
      <c r="A83" s="18" t="s">
        <v>418</v>
      </c>
      <c r="B83" s="19" t="s">
        <v>183</v>
      </c>
      <c r="C83" s="19" t="s">
        <v>8</v>
      </c>
      <c r="D83" s="19" t="s">
        <v>20</v>
      </c>
      <c r="E83" s="19" t="s">
        <v>345</v>
      </c>
      <c r="F83" s="20" t="s">
        <v>17</v>
      </c>
      <c r="G83" s="20" t="s">
        <v>22</v>
      </c>
      <c r="H83" s="20" t="s">
        <v>190</v>
      </c>
      <c r="I83" s="26" t="str">
        <f>IFERROR(VLOOKUP(E83, 體脂!$A$2:$C$100, 2, FALSE), "")</f>
        <v/>
      </c>
      <c r="J83" s="26" t="str">
        <f t="shared" si="4"/>
        <v>NULL</v>
      </c>
      <c r="K83" s="26" t="str">
        <f>IFERROR(INDEX('ALL活動數據統計(運動+飲食)--分數計算表'!$H$2:$H$136, MATCH(E83, 'ALL活動數據統計(運動+飲食)--分數計算表'!$D$2:$D$136, 0)), "")</f>
        <v/>
      </c>
      <c r="L83" s="26" t="str">
        <f>IFERROR(INDEX('ALL活動數據統計(運動+飲食)--分數計算表'!$F$2:$F$136, MATCH(E83, 'ALL活動數據統計(運動+飲食)--分數計算表'!$D$2:$D$136, 0)), "")</f>
        <v/>
      </c>
      <c r="M83" s="26" t="e">
        <f>VLOOKUP(E83, 個人bonus分!$A$2:$C319, 2, FALSE)</f>
        <v>#N/A</v>
      </c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26">
        <f t="shared" si="5"/>
        <v>0</v>
      </c>
    </row>
    <row r="84" spans="1:27" ht="21" x14ac:dyDescent="0.5">
      <c r="A84" s="18" t="s">
        <v>417</v>
      </c>
      <c r="B84" s="19" t="s">
        <v>109</v>
      </c>
      <c r="C84" s="19" t="s">
        <v>8</v>
      </c>
      <c r="D84" s="19" t="s">
        <v>9</v>
      </c>
      <c r="E84" s="19" t="s">
        <v>341</v>
      </c>
      <c r="F84" s="20" t="s">
        <v>11</v>
      </c>
      <c r="G84" s="20" t="s">
        <v>12</v>
      </c>
      <c r="H84" s="20" t="s">
        <v>110</v>
      </c>
      <c r="I84" s="26" t="str">
        <f>IFERROR(VLOOKUP(E84, 體脂!$A$2:$C$100, 2, FALSE), "")</f>
        <v/>
      </c>
      <c r="J84" s="26" t="str">
        <f t="shared" si="4"/>
        <v>NULL</v>
      </c>
      <c r="K84" s="26" t="str">
        <f>IFERROR(INDEX('ALL活動數據統計(運動+飲食)--分數計算表'!$H$2:$H$136, MATCH(E84, 'ALL活動數據統計(運動+飲食)--分數計算表'!$D$2:$D$136, 0)), "")</f>
        <v/>
      </c>
      <c r="L84" s="26" t="str">
        <f>IFERROR(INDEX('ALL活動數據統計(運動+飲食)--分數計算表'!$F$2:$F$136, MATCH(E84, 'ALL活動數據統計(運動+飲食)--分數計算表'!$D$2:$D$136, 0)), "")</f>
        <v/>
      </c>
      <c r="M84" s="26" t="e">
        <f>VLOOKUP(E84, 個人bonus分!$A$2:$C320, 2, FALSE)</f>
        <v>#N/A</v>
      </c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26">
        <f t="shared" si="5"/>
        <v>0</v>
      </c>
    </row>
    <row r="85" spans="1:27" ht="21" x14ac:dyDescent="0.5">
      <c r="A85" s="18" t="s">
        <v>417</v>
      </c>
      <c r="B85" s="19" t="s">
        <v>84</v>
      </c>
      <c r="C85" s="19" t="s">
        <v>8</v>
      </c>
      <c r="D85" s="19" t="s">
        <v>9</v>
      </c>
      <c r="E85" s="19" t="s">
        <v>88</v>
      </c>
      <c r="F85" s="20" t="s">
        <v>11</v>
      </c>
      <c r="G85" s="20" t="s">
        <v>12</v>
      </c>
      <c r="H85" s="20" t="s">
        <v>89</v>
      </c>
      <c r="I85" s="26" t="str">
        <f>IFERROR(VLOOKUP(E85, 體脂!$A$2:$C$100, 2, FALSE), "")</f>
        <v/>
      </c>
      <c r="J85" s="26" t="str">
        <f t="shared" si="4"/>
        <v>NULL</v>
      </c>
      <c r="K85" s="26" t="str">
        <f>IFERROR(INDEX('ALL活動數據統計(運動+飲食)--分數計算表'!$H$2:$H$136, MATCH(E85, 'ALL活動數據統計(運動+飲食)--分數計算表'!$D$2:$D$136, 0)), "")</f>
        <v/>
      </c>
      <c r="L85" s="26" t="str">
        <f>IFERROR(INDEX('ALL活動數據統計(運動+飲食)--分數計算表'!$F$2:$F$136, MATCH(E85, 'ALL活動數據統計(運動+飲食)--分數計算表'!$D$2:$D$136, 0)), "")</f>
        <v/>
      </c>
      <c r="M85" s="26" t="e">
        <f>VLOOKUP(E85, 個人bonus分!$A$2:$C321, 2, FALSE)</f>
        <v>#N/A</v>
      </c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26">
        <f t="shared" si="5"/>
        <v>0</v>
      </c>
    </row>
    <row r="86" spans="1:27" ht="21" x14ac:dyDescent="0.5">
      <c r="A86" s="18" t="s">
        <v>417</v>
      </c>
      <c r="B86" s="19" t="s">
        <v>378</v>
      </c>
      <c r="C86" s="19" t="s">
        <v>146</v>
      </c>
      <c r="D86" s="19" t="s">
        <v>20</v>
      </c>
      <c r="E86" s="19" t="s">
        <v>421</v>
      </c>
      <c r="F86" s="20" t="s">
        <v>11</v>
      </c>
      <c r="G86" s="20" t="s">
        <v>22</v>
      </c>
      <c r="H86" s="20" t="s">
        <v>404</v>
      </c>
      <c r="I86" s="26">
        <f>IFERROR(VLOOKUP(E86, 體脂!$A$2:$C$100, 2, FALSE), "")</f>
        <v>24.4</v>
      </c>
      <c r="J86" s="26" t="str">
        <f t="shared" si="4"/>
        <v>已完成</v>
      </c>
      <c r="K86" s="26" t="str">
        <f>IFERROR(INDEX('ALL活動數據統計(運動+飲食)--分數計算表'!$H$2:$H$136, MATCH(E86, 'ALL活動數據統計(運動+飲食)--分數計算表'!$D$2:$D$136, 0)), "")</f>
        <v/>
      </c>
      <c r="L86" s="26" t="str">
        <f>IFERROR(INDEX('ALL活動數據統計(運動+飲食)--分數計算表'!$F$2:$F$136, MATCH(E86, 'ALL活動數據統計(運動+飲食)--分數計算表'!$D$2:$D$136, 0)), "")</f>
        <v/>
      </c>
      <c r="M86" s="26" t="e">
        <f>VLOOKUP(E86, 個人bonus分!$A$2:$C322, 2, FALSE)</f>
        <v>#N/A</v>
      </c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26">
        <f t="shared" si="5"/>
        <v>0</v>
      </c>
    </row>
    <row r="87" spans="1:27" ht="21" x14ac:dyDescent="0.5">
      <c r="A87" s="62" t="s">
        <v>417</v>
      </c>
      <c r="B87" s="63" t="s">
        <v>215</v>
      </c>
      <c r="C87" s="63" t="s">
        <v>216</v>
      </c>
      <c r="D87" s="63" t="s">
        <v>20</v>
      </c>
      <c r="E87" s="63" t="s">
        <v>355</v>
      </c>
      <c r="F87" s="65" t="s">
        <v>11</v>
      </c>
      <c r="G87" s="65" t="s">
        <v>12</v>
      </c>
      <c r="H87" s="65" t="s">
        <v>217</v>
      </c>
      <c r="I87" s="26" t="str">
        <f>IFERROR(VLOOKUP(E87, 體脂!$A$2:$C$100, 2, FALSE), "")</f>
        <v/>
      </c>
      <c r="J87" s="26" t="str">
        <f t="shared" si="4"/>
        <v>NULL</v>
      </c>
      <c r="K87" s="26" t="str">
        <f>IFERROR(INDEX('ALL活動數據統計(運動+飲食)--分數計算表'!$H$2:$H$136, MATCH(E87, 'ALL活動數據統計(運動+飲食)--分數計算表'!$D$2:$D$136, 0)), "")</f>
        <v/>
      </c>
      <c r="L87" s="26" t="str">
        <f>IFERROR(INDEX('ALL活動數據統計(運動+飲食)--分數計算表'!$F$2:$F$136, MATCH(E87, 'ALL活動數據統計(運動+飲食)--分數計算表'!$D$2:$D$136, 0)), "")</f>
        <v/>
      </c>
      <c r="M87" s="26" t="e">
        <f>VLOOKUP(E87, 個人bonus分!$A$2:$C323, 2, FALSE)</f>
        <v>#N/A</v>
      </c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26">
        <f t="shared" si="5"/>
        <v>0</v>
      </c>
    </row>
    <row r="88" spans="1:27" s="29" customFormat="1" ht="21" x14ac:dyDescent="0.5">
      <c r="A88" s="18" t="s">
        <v>417</v>
      </c>
      <c r="B88" s="74" t="s">
        <v>212</v>
      </c>
      <c r="C88" s="19" t="s">
        <v>26</v>
      </c>
      <c r="D88" s="19" t="s">
        <v>20</v>
      </c>
      <c r="E88" s="74" t="s">
        <v>357</v>
      </c>
      <c r="F88" s="20" t="s">
        <v>11</v>
      </c>
      <c r="G88" s="51" t="s">
        <v>12</v>
      </c>
      <c r="H88" s="76" t="s">
        <v>219</v>
      </c>
      <c r="I88" s="26" t="str">
        <f>IFERROR(VLOOKUP(E88, 體脂!$A$2:$C$100, 2, FALSE), "")</f>
        <v/>
      </c>
      <c r="J88" s="26" t="str">
        <f t="shared" si="4"/>
        <v>NULL</v>
      </c>
      <c r="K88" s="26" t="str">
        <f>IFERROR(INDEX('ALL活動數據統計(運動+飲食)--分數計算表'!$H$2:$H$136, MATCH(E88, 'ALL活動數據統計(運動+飲食)--分數計算表'!$D$2:$D$136, 0)), "")</f>
        <v/>
      </c>
      <c r="L88" s="26" t="str">
        <f>IFERROR(INDEX('ALL活動數據統計(運動+飲食)--分數計算表'!$F$2:$F$136, MATCH(E88, 'ALL活動數據統計(運動+飲食)--分數計算表'!$D$2:$D$136, 0)), "")</f>
        <v/>
      </c>
      <c r="M88" s="26" t="e">
        <f>VLOOKUP(E88, 個人bonus分!$A$2:$C324, 2, FALSE)</f>
        <v>#N/A</v>
      </c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26">
        <f t="shared" si="5"/>
        <v>0</v>
      </c>
    </row>
    <row r="89" spans="1:27" ht="21" x14ac:dyDescent="0.5">
      <c r="A89" s="21"/>
      <c r="B89" s="22"/>
      <c r="C89" s="22"/>
      <c r="D89" s="69"/>
      <c r="E89" s="94"/>
      <c r="F89" s="70"/>
      <c r="G89" s="23"/>
      <c r="H89" s="23"/>
      <c r="I89" s="26" t="str">
        <f>IFERROR(VLOOKUP(E89, 體脂!$A$2:$C$100, 2, FALSE), "")</f>
        <v/>
      </c>
      <c r="J89" s="26" t="str">
        <f t="shared" si="4"/>
        <v>NULL</v>
      </c>
      <c r="K89" s="26" t="str">
        <f>IFERROR(INDEX('ALL活動數據統計(運動+飲食)--分數計算表'!$H$2:$H$136, MATCH(E89, 'ALL活動數據統計(運動+飲食)--分數計算表'!$D$2:$D$136, 0)), "")</f>
        <v/>
      </c>
      <c r="L89" s="26" t="str">
        <f>IFERROR(INDEX('ALL活動數據統計(運動+飲食)--分數計算表'!$F$2:$F$136, MATCH(E89, 'ALL活動數據統計(運動+飲食)--分數計算表'!$D$2:$D$136, 0)), "")</f>
        <v/>
      </c>
      <c r="M89" s="26" t="e">
        <f>VLOOKUP(E89, 個人bonus分!$A$2:$C325, 2, FALSE)</f>
        <v>#N/A</v>
      </c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26">
        <f t="shared" si="5"/>
        <v>0</v>
      </c>
    </row>
    <row r="90" spans="1:27" ht="21" x14ac:dyDescent="0.5">
      <c r="A90" s="21"/>
      <c r="B90" s="22"/>
      <c r="C90" s="22"/>
      <c r="D90" s="69"/>
      <c r="E90" s="94"/>
      <c r="F90" s="70"/>
      <c r="G90" s="23"/>
      <c r="H90" s="23"/>
      <c r="I90" s="26" t="str">
        <f>IFERROR(VLOOKUP(E90, 體脂!$A$2:$C$100, 2, FALSE), "")</f>
        <v/>
      </c>
      <c r="J90" s="26" t="str">
        <f t="shared" si="4"/>
        <v>NULL</v>
      </c>
      <c r="K90" s="26" t="str">
        <f>IFERROR(INDEX('ALL活動數據統計(運動+飲食)--分數計算表'!$H$2:$H$136, MATCH(E90, 'ALL活動數據統計(運動+飲食)--分數計算表'!$D$2:$D$136, 0)), "")</f>
        <v/>
      </c>
      <c r="L90" s="26" t="str">
        <f>IFERROR(INDEX('ALL活動數據統計(運動+飲食)--分數計算表'!$F$2:$F$136, MATCH(E90, 'ALL活動數據統計(運動+飲食)--分數計算表'!$D$2:$D$136, 0)), "")</f>
        <v/>
      </c>
      <c r="M90" s="26" t="e">
        <f>VLOOKUP(E90, 個人bonus分!$A$2:$C326, 2, FALSE)</f>
        <v>#N/A</v>
      </c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26">
        <f t="shared" si="5"/>
        <v>0</v>
      </c>
    </row>
    <row r="91" spans="1:27" ht="21" x14ac:dyDescent="0.5">
      <c r="A91" s="21"/>
      <c r="B91" s="22"/>
      <c r="C91" s="22"/>
      <c r="D91" s="69"/>
      <c r="E91" s="94"/>
      <c r="F91" s="70"/>
      <c r="G91" s="23"/>
      <c r="H91" s="23"/>
      <c r="I91" s="26" t="str">
        <f>IFERROR(VLOOKUP(E91, 體脂!$A$2:$C$100, 2, FALSE), "")</f>
        <v/>
      </c>
      <c r="J91" s="26" t="str">
        <f t="shared" si="4"/>
        <v>NULL</v>
      </c>
      <c r="K91" s="26" t="str">
        <f>IFERROR(INDEX('ALL活動數據統計(運動+飲食)--分數計算表'!$H$2:$H$136, MATCH(E91, 'ALL活動數據統計(運動+飲食)--分數計算表'!$D$2:$D$136, 0)), "")</f>
        <v/>
      </c>
      <c r="L91" s="26" t="str">
        <f>IFERROR(INDEX('ALL活動數據統計(運動+飲食)--分數計算表'!$F$2:$F$136, MATCH(E91, 'ALL活動數據統計(運動+飲食)--分數計算表'!$D$2:$D$136, 0)), "")</f>
        <v/>
      </c>
      <c r="M91" s="26" t="e">
        <f>VLOOKUP(E91, 個人bonus分!$A$2:$C327, 2, FALSE)</f>
        <v>#N/A</v>
      </c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26">
        <f t="shared" si="5"/>
        <v>0</v>
      </c>
    </row>
    <row r="92" spans="1:27" ht="21" x14ac:dyDescent="0.5">
      <c r="A92" s="21"/>
      <c r="B92" s="22"/>
      <c r="C92" s="22"/>
      <c r="D92" s="69"/>
      <c r="E92" s="94"/>
      <c r="F92" s="70"/>
      <c r="G92" s="23"/>
      <c r="H92" s="23"/>
      <c r="I92" s="26" t="str">
        <f>IFERROR(VLOOKUP(E92, 體脂!$A$2:$C$100, 2, FALSE), "")</f>
        <v/>
      </c>
      <c r="J92" s="26" t="str">
        <f t="shared" si="4"/>
        <v>NULL</v>
      </c>
      <c r="K92" s="26" t="str">
        <f>IFERROR(INDEX('ALL活動數據統計(運動+飲食)--分數計算表'!$H$2:$H$136, MATCH(E92, 'ALL活動數據統計(運動+飲食)--分數計算表'!$D$2:$D$136, 0)), "")</f>
        <v/>
      </c>
      <c r="L92" s="26" t="str">
        <f>IFERROR(INDEX('ALL活動數據統計(運動+飲食)--分數計算表'!$F$2:$F$136, MATCH(E92, 'ALL活動數據統計(運動+飲食)--分數計算表'!$D$2:$D$136, 0)), "")</f>
        <v/>
      </c>
      <c r="M92" s="26" t="e">
        <f>VLOOKUP(E92, 個人bonus分!$A$2:$C328, 2, FALSE)</f>
        <v>#N/A</v>
      </c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26">
        <f t="shared" si="5"/>
        <v>0</v>
      </c>
    </row>
    <row r="93" spans="1:27" ht="21" x14ac:dyDescent="0.5">
      <c r="A93" s="21"/>
      <c r="B93" s="22"/>
      <c r="C93" s="22"/>
      <c r="D93" s="69"/>
      <c r="E93" s="94"/>
      <c r="F93" s="70"/>
      <c r="G93" s="23"/>
      <c r="H93" s="23"/>
      <c r="I93" s="26" t="str">
        <f>IFERROR(VLOOKUP(E93, 體脂!$A$2:$C$100, 2, FALSE), "")</f>
        <v/>
      </c>
      <c r="J93" s="26" t="str">
        <f t="shared" si="4"/>
        <v>NULL</v>
      </c>
      <c r="K93" s="26" t="str">
        <f>IFERROR(INDEX('ALL活動數據統計(運動+飲食)--分數計算表'!$H$2:$H$136, MATCH(E93, 'ALL活動數據統計(運動+飲食)--分數計算表'!$D$2:$D$136, 0)), "")</f>
        <v/>
      </c>
      <c r="L93" s="26" t="str">
        <f>IFERROR(INDEX('ALL活動數據統計(運動+飲食)--分數計算表'!$F$2:$F$136, MATCH(E93, 'ALL活動數據統計(運動+飲食)--分數計算表'!$D$2:$D$136, 0)), "")</f>
        <v/>
      </c>
      <c r="M93" s="26" t="e">
        <f>VLOOKUP(E93, 個人bonus分!$A$2:$C329, 2, FALSE)</f>
        <v>#N/A</v>
      </c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26">
        <f t="shared" si="5"/>
        <v>0</v>
      </c>
    </row>
    <row r="94" spans="1:27" ht="21" x14ac:dyDescent="0.5">
      <c r="A94" s="21"/>
      <c r="B94" s="22"/>
      <c r="C94" s="22"/>
      <c r="D94" s="69"/>
      <c r="E94" s="94"/>
      <c r="F94" s="70"/>
      <c r="G94" s="23"/>
      <c r="H94" s="23"/>
      <c r="I94" s="26" t="str">
        <f>IFERROR(VLOOKUP(E94, 體脂!$A$2:$C$100, 2, FALSE), "")</f>
        <v/>
      </c>
      <c r="J94" s="26" t="str">
        <f t="shared" si="4"/>
        <v>NULL</v>
      </c>
      <c r="K94" s="26" t="str">
        <f>IFERROR(INDEX('ALL活動數據統計(運動+飲食)--分數計算表'!$H$2:$H$136, MATCH(E94, 'ALL活動數據統計(運動+飲食)--分數計算表'!$D$2:$D$136, 0)), "")</f>
        <v/>
      </c>
      <c r="L94" s="26" t="str">
        <f>IFERROR(INDEX('ALL活動數據統計(運動+飲食)--分數計算表'!$F$2:$F$136, MATCH(E94, 'ALL活動數據統計(運動+飲食)--分數計算表'!$D$2:$D$136, 0)), "")</f>
        <v/>
      </c>
      <c r="M94" s="26" t="e">
        <f>VLOOKUP(E94, 個人bonus分!$A$2:$C330, 2, FALSE)</f>
        <v>#N/A</v>
      </c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26">
        <f t="shared" si="5"/>
        <v>0</v>
      </c>
    </row>
    <row r="95" spans="1:27" ht="21" x14ac:dyDescent="0.5">
      <c r="A95" s="21"/>
      <c r="B95" s="22"/>
      <c r="C95" s="22"/>
      <c r="D95" s="69"/>
      <c r="E95" s="94"/>
      <c r="F95" s="70"/>
      <c r="G95" s="23"/>
      <c r="H95" s="23"/>
      <c r="I95" s="26" t="str">
        <f>IFERROR(VLOOKUP(E95, 體脂!$A$2:$C$100, 2, FALSE), "")</f>
        <v/>
      </c>
      <c r="J95" s="26" t="str">
        <f t="shared" si="4"/>
        <v>NULL</v>
      </c>
      <c r="K95" s="26" t="str">
        <f>IFERROR(INDEX('ALL活動數據統計(運動+飲食)--分數計算表'!$H$2:$H$136, MATCH(E95, 'ALL活動數據統計(運動+飲食)--分數計算表'!$D$2:$D$136, 0)), "")</f>
        <v/>
      </c>
      <c r="L95" s="26" t="str">
        <f>IFERROR(INDEX('ALL活動數據統計(運動+飲食)--分數計算表'!$F$2:$F$136, MATCH(E95, 'ALL活動數據統計(運動+飲食)--分數計算表'!$D$2:$D$136, 0)), "")</f>
        <v/>
      </c>
      <c r="M95" s="26" t="e">
        <f>VLOOKUP(E95, 個人bonus分!$A$2:$C331, 2, FALSE)</f>
        <v>#N/A</v>
      </c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26">
        <f t="shared" si="5"/>
        <v>0</v>
      </c>
    </row>
    <row r="96" spans="1:27" ht="21" x14ac:dyDescent="0.5">
      <c r="A96" s="21"/>
      <c r="B96" s="22"/>
      <c r="C96" s="22"/>
      <c r="D96" s="69"/>
      <c r="E96" s="94"/>
      <c r="F96" s="70"/>
      <c r="G96" s="23"/>
      <c r="H96" s="23"/>
      <c r="I96" s="26" t="str">
        <f>IFERROR(VLOOKUP(E96, 體脂!$A$2:$C$100, 2, FALSE), "")</f>
        <v/>
      </c>
      <c r="J96" s="26" t="str">
        <f t="shared" si="4"/>
        <v>NULL</v>
      </c>
      <c r="K96" s="26" t="str">
        <f>IFERROR(INDEX('ALL活動數據統計(運動+飲食)--分數計算表'!$H$2:$H$136, MATCH(E96, 'ALL活動數據統計(運動+飲食)--分數計算表'!$D$2:$D$136, 0)), "")</f>
        <v/>
      </c>
      <c r="L96" s="26" t="str">
        <f>IFERROR(INDEX('ALL活動數據統計(運動+飲食)--分數計算表'!$F$2:$F$136, MATCH(E96, 'ALL活動數據統計(運動+飲食)--分數計算表'!$D$2:$D$136, 0)), "")</f>
        <v/>
      </c>
      <c r="M96" s="26" t="e">
        <f>VLOOKUP(E96, 個人bonus分!$A$2:$C332, 2, FALSE)</f>
        <v>#N/A</v>
      </c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26">
        <f t="shared" si="5"/>
        <v>0</v>
      </c>
    </row>
    <row r="97" spans="1:27" ht="21" x14ac:dyDescent="0.5">
      <c r="A97" s="21"/>
      <c r="B97" s="22"/>
      <c r="C97" s="22"/>
      <c r="D97" s="69"/>
      <c r="E97" s="94"/>
      <c r="F97" s="70"/>
      <c r="G97" s="23"/>
      <c r="H97" s="23"/>
      <c r="I97" s="26" t="str">
        <f>IFERROR(VLOOKUP(E97, 體脂!$A$2:$C$100, 2, FALSE), "")</f>
        <v/>
      </c>
      <c r="J97" s="26" t="str">
        <f t="shared" si="4"/>
        <v>NULL</v>
      </c>
      <c r="K97" s="26" t="str">
        <f>IFERROR(INDEX('ALL活動數據統計(運動+飲食)--分數計算表'!$H$2:$H$136, MATCH(E97, 'ALL活動數據統計(運動+飲食)--分數計算表'!$D$2:$D$136, 0)), "")</f>
        <v/>
      </c>
      <c r="L97" s="26" t="str">
        <f>IFERROR(INDEX('ALL活動數據統計(運動+飲食)--分數計算表'!$F$2:$F$136, MATCH(E97, 'ALL活動數據統計(運動+飲食)--分數計算表'!$D$2:$D$136, 0)), "")</f>
        <v/>
      </c>
      <c r="M97" s="26" t="e">
        <f>VLOOKUP(E97, 個人bonus分!$A$2:$C333, 2, FALSE)</f>
        <v>#N/A</v>
      </c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26">
        <f t="shared" si="5"/>
        <v>0</v>
      </c>
    </row>
    <row r="98" spans="1:27" ht="21" x14ac:dyDescent="0.5">
      <c r="A98" s="21"/>
      <c r="B98" s="22"/>
      <c r="C98" s="22"/>
      <c r="D98" s="69"/>
      <c r="E98" s="94"/>
      <c r="F98" s="70"/>
      <c r="G98" s="23"/>
      <c r="H98" s="23"/>
      <c r="I98" s="26" t="str">
        <f>IFERROR(VLOOKUP(E98, 體脂!$A$2:$C$100, 2, FALSE), "")</f>
        <v/>
      </c>
      <c r="J98" s="26" t="str">
        <f t="shared" ref="J98:J129" si="6">IF(I98&lt;&gt;"","已完成","NULL")</f>
        <v>NULL</v>
      </c>
      <c r="K98" s="26" t="str">
        <f>IFERROR(INDEX('ALL活動數據統計(運動+飲食)--分數計算表'!$H$2:$H$136, MATCH(E98, 'ALL活動數據統計(運動+飲食)--分數計算表'!$D$2:$D$136, 0)), "")</f>
        <v/>
      </c>
      <c r="L98" s="26" t="str">
        <f>IFERROR(INDEX('ALL活動數據統計(運動+飲食)--分數計算表'!$F$2:$F$136, MATCH(E98, 'ALL活動數據統計(運動+飲食)--分數計算表'!$D$2:$D$136, 0)), "")</f>
        <v/>
      </c>
      <c r="M98" s="26" t="e">
        <f>VLOOKUP(E98, 個人bonus分!$A$2:$C334, 2, FALSE)</f>
        <v>#N/A</v>
      </c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26">
        <f t="shared" ref="AA98:AA129" si="7">SUMIF(K98:Z98,"&gt;0")</f>
        <v>0</v>
      </c>
    </row>
    <row r="99" spans="1:27" ht="21" x14ac:dyDescent="0.5">
      <c r="A99" s="21"/>
      <c r="B99" s="22"/>
      <c r="C99" s="22"/>
      <c r="D99" s="69"/>
      <c r="E99" s="94"/>
      <c r="F99" s="70"/>
      <c r="G99" s="23"/>
      <c r="H99" s="23"/>
      <c r="I99" s="26" t="str">
        <f>IFERROR(VLOOKUP(E99, 體脂!$A$2:$C$100, 2, FALSE), "")</f>
        <v/>
      </c>
      <c r="J99" s="26" t="str">
        <f t="shared" si="6"/>
        <v>NULL</v>
      </c>
      <c r="K99" s="26" t="str">
        <f>IFERROR(INDEX('ALL活動數據統計(運動+飲食)--分數計算表'!$H$2:$H$136, MATCH(E99, 'ALL活動數據統計(運動+飲食)--分數計算表'!$D$2:$D$136, 0)), "")</f>
        <v/>
      </c>
      <c r="L99" s="26" t="str">
        <f>IFERROR(INDEX('ALL活動數據統計(運動+飲食)--分數計算表'!$F$2:$F$136, MATCH(E99, 'ALL活動數據統計(運動+飲食)--分數計算表'!$D$2:$D$136, 0)), "")</f>
        <v/>
      </c>
      <c r="M99" s="26" t="e">
        <f>VLOOKUP(E99, 個人bonus分!$A$2:$C335, 2, FALSE)</f>
        <v>#N/A</v>
      </c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26">
        <f t="shared" si="7"/>
        <v>0</v>
      </c>
    </row>
    <row r="100" spans="1:27" ht="21" x14ac:dyDescent="0.5">
      <c r="A100" s="21"/>
      <c r="B100" s="22"/>
      <c r="C100" s="22"/>
      <c r="D100" s="69"/>
      <c r="E100" s="94"/>
      <c r="F100" s="70"/>
      <c r="G100" s="23"/>
      <c r="H100" s="23"/>
      <c r="I100" s="26" t="str">
        <f>IFERROR(VLOOKUP(E100, 體脂!$A$2:$C$100, 2, FALSE), "")</f>
        <v/>
      </c>
      <c r="J100" s="26" t="str">
        <f t="shared" si="6"/>
        <v>NULL</v>
      </c>
      <c r="K100" s="26" t="str">
        <f>IFERROR(INDEX('ALL活動數據統計(運動+飲食)--分數計算表'!$H$2:$H$136, MATCH(E100, 'ALL活動數據統計(運動+飲食)--分數計算表'!$D$2:$D$136, 0)), "")</f>
        <v/>
      </c>
      <c r="L100" s="26" t="str">
        <f>IFERROR(INDEX('ALL活動數據統計(運動+飲食)--分數計算表'!$F$2:$F$136, MATCH(E100, 'ALL活動數據統計(運動+飲食)--分數計算表'!$D$2:$D$136, 0)), "")</f>
        <v/>
      </c>
      <c r="M100" s="26" t="e">
        <f>VLOOKUP(E100, 個人bonus分!$A$2:$C336, 2, FALSE)</f>
        <v>#N/A</v>
      </c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26">
        <f t="shared" si="7"/>
        <v>0</v>
      </c>
    </row>
    <row r="101" spans="1:27" ht="21" x14ac:dyDescent="0.5">
      <c r="A101" s="21"/>
      <c r="B101" s="22"/>
      <c r="C101" s="22"/>
      <c r="D101" s="69"/>
      <c r="E101" s="94"/>
      <c r="F101" s="70"/>
      <c r="G101" s="23"/>
      <c r="H101" s="23"/>
      <c r="I101" s="26" t="str">
        <f>IFERROR(VLOOKUP(E101, 體脂!$A$2:$C$100, 2, FALSE), "")</f>
        <v/>
      </c>
      <c r="J101" s="26" t="str">
        <f t="shared" si="6"/>
        <v>NULL</v>
      </c>
      <c r="K101" s="26" t="str">
        <f>IFERROR(INDEX('ALL活動數據統計(運動+飲食)--分數計算表'!$H$2:$H$136, MATCH(E101, 'ALL活動數據統計(運動+飲食)--分數計算表'!$D$2:$D$136, 0)), "")</f>
        <v/>
      </c>
      <c r="L101" s="26" t="str">
        <f>IFERROR(INDEX('ALL活動數據統計(運動+飲食)--分數計算表'!$F$2:$F$136, MATCH(E101, 'ALL活動數據統計(運動+飲食)--分數計算表'!$D$2:$D$136, 0)), "")</f>
        <v/>
      </c>
      <c r="M101" s="26" t="e">
        <f>VLOOKUP(E101, 個人bonus分!$A$2:$C337, 2, FALSE)</f>
        <v>#N/A</v>
      </c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26">
        <f t="shared" si="7"/>
        <v>0</v>
      </c>
    </row>
    <row r="102" spans="1:27" ht="21" x14ac:dyDescent="0.5">
      <c r="A102" s="21"/>
      <c r="B102" s="22"/>
      <c r="C102" s="22"/>
      <c r="D102" s="69"/>
      <c r="E102" s="94"/>
      <c r="F102" s="70"/>
      <c r="G102" s="23"/>
      <c r="H102" s="23"/>
      <c r="I102" s="26" t="str">
        <f>IFERROR(VLOOKUP(E102, 體脂!$A$2:$C$100, 2, FALSE), "")</f>
        <v/>
      </c>
      <c r="J102" s="26" t="str">
        <f t="shared" si="6"/>
        <v>NULL</v>
      </c>
      <c r="K102" s="26" t="str">
        <f>IFERROR(INDEX('ALL活動數據統計(運動+飲食)--分數計算表'!$H$2:$H$136, MATCH(E102, 'ALL活動數據統計(運動+飲食)--分數計算表'!$D$2:$D$136, 0)), "")</f>
        <v/>
      </c>
      <c r="L102" s="26" t="str">
        <f>IFERROR(INDEX('ALL活動數據統計(運動+飲食)--分數計算表'!$F$2:$F$136, MATCH(E102, 'ALL活動數據統計(運動+飲食)--分數計算表'!$D$2:$D$136, 0)), "")</f>
        <v/>
      </c>
      <c r="M102" s="26" t="e">
        <f>VLOOKUP(E102, 個人bonus分!$A$2:$C338, 2, FALSE)</f>
        <v>#N/A</v>
      </c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26">
        <f t="shared" si="7"/>
        <v>0</v>
      </c>
    </row>
    <row r="103" spans="1:27" ht="21" x14ac:dyDescent="0.5">
      <c r="A103" s="21"/>
      <c r="B103" s="22"/>
      <c r="C103" s="22"/>
      <c r="D103" s="69"/>
      <c r="E103" s="94"/>
      <c r="F103" s="70"/>
      <c r="G103" s="23"/>
      <c r="H103" s="23"/>
      <c r="I103" s="26" t="str">
        <f>IFERROR(VLOOKUP(E103, 體脂!$A$2:$C$100, 2, FALSE), "")</f>
        <v/>
      </c>
      <c r="J103" s="26" t="str">
        <f t="shared" si="6"/>
        <v>NULL</v>
      </c>
      <c r="K103" s="26" t="str">
        <f>IFERROR(INDEX('ALL活動數據統計(運動+飲食)--分數計算表'!$H$2:$H$136, MATCH(E103, 'ALL活動數據統計(運動+飲食)--分數計算表'!$D$2:$D$136, 0)), "")</f>
        <v/>
      </c>
      <c r="L103" s="26" t="str">
        <f>IFERROR(INDEX('ALL活動數據統計(運動+飲食)--分數計算表'!$F$2:$F$136, MATCH(E103, 'ALL活動數據統計(運動+飲食)--分數計算表'!$D$2:$D$136, 0)), "")</f>
        <v/>
      </c>
      <c r="M103" s="26" t="e">
        <f>VLOOKUP(E103, 個人bonus分!$A$2:$C339, 2, FALSE)</f>
        <v>#N/A</v>
      </c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26">
        <f t="shared" si="7"/>
        <v>0</v>
      </c>
    </row>
    <row r="104" spans="1:27" ht="21" x14ac:dyDescent="0.5">
      <c r="A104" s="21"/>
      <c r="B104" s="22"/>
      <c r="C104" s="22"/>
      <c r="D104" s="69"/>
      <c r="E104" s="94"/>
      <c r="F104" s="70"/>
      <c r="G104" s="23"/>
      <c r="H104" s="23"/>
      <c r="I104" s="26" t="str">
        <f>IFERROR(VLOOKUP(E104, 體脂!$A$2:$C$100, 2, FALSE), "")</f>
        <v/>
      </c>
      <c r="J104" s="26" t="str">
        <f t="shared" si="6"/>
        <v>NULL</v>
      </c>
      <c r="K104" s="26" t="str">
        <f>IFERROR(INDEX('ALL活動數據統計(運動+飲食)--分數計算表'!$H$2:$H$136, MATCH(E104, 'ALL活動數據統計(運動+飲食)--分數計算表'!$D$2:$D$136, 0)), "")</f>
        <v/>
      </c>
      <c r="L104" s="26" t="str">
        <f>IFERROR(INDEX('ALL活動數據統計(運動+飲食)--分數計算表'!$F$2:$F$136, MATCH(E104, 'ALL活動數據統計(運動+飲食)--分數計算表'!$D$2:$D$136, 0)), "")</f>
        <v/>
      </c>
      <c r="M104" s="26" t="e">
        <f>VLOOKUP(E104, 個人bonus分!$A$2:$C340, 2, FALSE)</f>
        <v>#N/A</v>
      </c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26">
        <f t="shared" si="7"/>
        <v>0</v>
      </c>
    </row>
    <row r="105" spans="1:27" ht="21" x14ac:dyDescent="0.5">
      <c r="A105" s="21"/>
      <c r="B105" s="22"/>
      <c r="C105" s="22"/>
      <c r="D105" s="69"/>
      <c r="E105" s="94"/>
      <c r="F105" s="70"/>
      <c r="G105" s="23"/>
      <c r="H105" s="23"/>
      <c r="I105" s="26" t="str">
        <f>IFERROR(VLOOKUP(E105, 體脂!$A$2:$C$100, 2, FALSE), "")</f>
        <v/>
      </c>
      <c r="J105" s="26" t="str">
        <f t="shared" si="6"/>
        <v>NULL</v>
      </c>
      <c r="K105" s="26" t="str">
        <f>IFERROR(INDEX('ALL活動數據統計(運動+飲食)--分數計算表'!$H$2:$H$136, MATCH(E105, 'ALL活動數據統計(運動+飲食)--分數計算表'!$D$2:$D$136, 0)), "")</f>
        <v/>
      </c>
      <c r="L105" s="26" t="str">
        <f>IFERROR(INDEX('ALL活動數據統計(運動+飲食)--分數計算表'!$F$2:$F$136, MATCH(E105, 'ALL活動數據統計(運動+飲食)--分數計算表'!$D$2:$D$136, 0)), "")</f>
        <v/>
      </c>
      <c r="M105" s="26" t="e">
        <f>VLOOKUP(E105, 個人bonus分!$A$2:$C341, 2, FALSE)</f>
        <v>#N/A</v>
      </c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26">
        <f t="shared" si="7"/>
        <v>0</v>
      </c>
    </row>
    <row r="106" spans="1:27" ht="21" x14ac:dyDescent="0.5">
      <c r="A106" s="21"/>
      <c r="B106" s="22"/>
      <c r="C106" s="22"/>
      <c r="D106" s="69"/>
      <c r="E106" s="94"/>
      <c r="F106" s="70"/>
      <c r="G106" s="23"/>
      <c r="H106" s="23"/>
      <c r="I106" s="26" t="str">
        <f>IFERROR(VLOOKUP(E106, 體脂!$A$2:$C$100, 2, FALSE), "")</f>
        <v/>
      </c>
      <c r="J106" s="27" t="str">
        <f t="shared" si="6"/>
        <v>NULL</v>
      </c>
      <c r="K106" s="26" t="str">
        <f>IFERROR(INDEX('ALL活動數據統計(運動+飲食)--分數計算表'!$H$2:$H$136, MATCH(E106, 'ALL活動數據統計(運動+飲食)--分數計算表'!$D$2:$D$136, 0)), "")</f>
        <v/>
      </c>
      <c r="L106" s="26" t="str">
        <f>IFERROR(INDEX('ALL活動數據統計(運動+飲食)--分數計算表'!$F$2:$F$136, MATCH(E106, 'ALL活動數據統計(運動+飲食)--分數計算表'!$D$2:$D$136, 0)), "")</f>
        <v/>
      </c>
      <c r="M106" s="26" t="e">
        <f>VLOOKUP(E106, 個人bonus分!$A$2:$C342, 2, FALSE)</f>
        <v>#N/A</v>
      </c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26">
        <f t="shared" si="7"/>
        <v>0</v>
      </c>
    </row>
    <row r="107" spans="1:27" ht="21" x14ac:dyDescent="0.5">
      <c r="A107" s="21"/>
      <c r="B107" s="22"/>
      <c r="C107" s="22"/>
      <c r="D107" s="69"/>
      <c r="E107" s="94"/>
      <c r="F107" s="70"/>
      <c r="G107" s="23"/>
      <c r="H107" s="23"/>
      <c r="I107" s="26" t="str">
        <f>IFERROR(VLOOKUP(E107, 體脂!$A$2:$C$100, 2, FALSE), "")</f>
        <v/>
      </c>
      <c r="J107" s="27" t="str">
        <f t="shared" si="6"/>
        <v>NULL</v>
      </c>
      <c r="K107" s="26" t="str">
        <f>IFERROR(INDEX('ALL活動數據統計(運動+飲食)--分數計算表'!$H$2:$H$136, MATCH(E107, 'ALL活動數據統計(運動+飲食)--分數計算表'!$D$2:$D$136, 0)), "")</f>
        <v/>
      </c>
      <c r="L107" s="26" t="str">
        <f>IFERROR(INDEX('ALL活動數據統計(運動+飲食)--分數計算表'!$F$2:$F$136, MATCH(E107, 'ALL活動數據統計(運動+飲食)--分數計算表'!$D$2:$D$136, 0)), "")</f>
        <v/>
      </c>
      <c r="M107" s="26" t="e">
        <f>VLOOKUP(E107, 個人bonus分!$A$2:$C343, 2, FALSE)</f>
        <v>#N/A</v>
      </c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26">
        <f t="shared" si="7"/>
        <v>0</v>
      </c>
    </row>
    <row r="108" spans="1:27" ht="21" x14ac:dyDescent="0.5">
      <c r="A108" s="21"/>
      <c r="B108" s="22"/>
      <c r="C108" s="22"/>
      <c r="D108" s="69"/>
      <c r="E108" s="94"/>
      <c r="F108" s="70"/>
      <c r="G108" s="23"/>
      <c r="H108" s="23"/>
      <c r="I108" s="26" t="str">
        <f>IFERROR(VLOOKUP(E108, 體脂!$A$2:$C$100, 2, FALSE), "")</f>
        <v/>
      </c>
      <c r="J108" s="27" t="str">
        <f t="shared" si="6"/>
        <v>NULL</v>
      </c>
      <c r="K108" s="26" t="str">
        <f>IFERROR(INDEX('ALL活動數據統計(運動+飲食)--分數計算表'!$H$2:$H$136, MATCH(E108, 'ALL活動數據統計(運動+飲食)--分數計算表'!$D$2:$D$136, 0)), "")</f>
        <v/>
      </c>
      <c r="L108" s="26" t="str">
        <f>IFERROR(INDEX('ALL活動數據統計(運動+飲食)--分數計算表'!$F$2:$F$136, MATCH(E108, 'ALL活動數據統計(運動+飲食)--分數計算表'!$D$2:$D$136, 0)), "")</f>
        <v/>
      </c>
      <c r="M108" s="26" t="e">
        <f>VLOOKUP(E108, 個人bonus分!$A$2:$C344, 2, FALSE)</f>
        <v>#N/A</v>
      </c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26">
        <f t="shared" si="7"/>
        <v>0</v>
      </c>
    </row>
    <row r="109" spans="1:27" ht="21" x14ac:dyDescent="0.5">
      <c r="A109" s="21"/>
      <c r="B109" s="22"/>
      <c r="C109" s="22"/>
      <c r="D109" s="69"/>
      <c r="E109" s="94"/>
      <c r="F109" s="70"/>
      <c r="G109" s="23"/>
      <c r="H109" s="23"/>
      <c r="I109" s="26" t="str">
        <f>IFERROR(VLOOKUP(E109, 體脂!$A$2:$C$100, 2, FALSE), "")</f>
        <v/>
      </c>
      <c r="J109" s="27" t="str">
        <f t="shared" si="6"/>
        <v>NULL</v>
      </c>
      <c r="K109" s="26" t="str">
        <f>IFERROR(INDEX('ALL活動數據統計(運動+飲食)--分數計算表'!$H$2:$H$136, MATCH(E109, 'ALL活動數據統計(運動+飲食)--分數計算表'!$D$2:$D$136, 0)), "")</f>
        <v/>
      </c>
      <c r="L109" s="26" t="str">
        <f>IFERROR(INDEX('ALL活動數據統計(運動+飲食)--分數計算表'!$F$2:$F$136, MATCH(E109, 'ALL活動數據統計(運動+飲食)--分數計算表'!$D$2:$D$136, 0)), "")</f>
        <v/>
      </c>
      <c r="M109" s="26" t="e">
        <f>VLOOKUP(E109, 個人bonus分!$A$2:$C345, 2, FALSE)</f>
        <v>#N/A</v>
      </c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26">
        <f t="shared" si="7"/>
        <v>0</v>
      </c>
    </row>
    <row r="110" spans="1:27" ht="21" x14ac:dyDescent="0.5">
      <c r="A110" s="21"/>
      <c r="B110" s="22"/>
      <c r="C110" s="22"/>
      <c r="D110" s="69"/>
      <c r="E110" s="94"/>
      <c r="F110" s="70"/>
      <c r="G110" s="23"/>
      <c r="H110" s="23"/>
      <c r="I110" s="26" t="str">
        <f>IFERROR(VLOOKUP(E110, 體脂!$A$2:$C$100, 2, FALSE), "")</f>
        <v/>
      </c>
      <c r="J110" s="27" t="str">
        <f t="shared" si="6"/>
        <v>NULL</v>
      </c>
      <c r="K110" s="26" t="str">
        <f>IFERROR(INDEX('ALL活動數據統計(運動+飲食)--分數計算表'!$H$2:$H$136, MATCH(E110, 'ALL活動數據統計(運動+飲食)--分數計算表'!$D$2:$D$136, 0)), "")</f>
        <v/>
      </c>
      <c r="L110" s="26" t="str">
        <f>IFERROR(INDEX('ALL活動數據統計(運動+飲食)--分數計算表'!$F$2:$F$136, MATCH(E110, 'ALL活動數據統計(運動+飲食)--分數計算表'!$D$2:$D$136, 0)), "")</f>
        <v/>
      </c>
      <c r="M110" s="26" t="e">
        <f>VLOOKUP(E110, 個人bonus分!$A$2:$C346, 2, FALSE)</f>
        <v>#N/A</v>
      </c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26">
        <f t="shared" si="7"/>
        <v>0</v>
      </c>
    </row>
    <row r="111" spans="1:27" ht="21" x14ac:dyDescent="0.5">
      <c r="A111" s="21"/>
      <c r="B111" s="22"/>
      <c r="C111" s="22"/>
      <c r="D111" s="69"/>
      <c r="E111" s="94"/>
      <c r="F111" s="70"/>
      <c r="G111" s="23"/>
      <c r="H111" s="23"/>
      <c r="I111" s="26" t="str">
        <f>IFERROR(VLOOKUP(E111, 體脂!$A$2:$C$100, 2, FALSE), "")</f>
        <v/>
      </c>
      <c r="J111" s="27" t="str">
        <f t="shared" si="6"/>
        <v>NULL</v>
      </c>
      <c r="K111" s="26" t="str">
        <f>IFERROR(INDEX('ALL活動數據統計(運動+飲食)--分數計算表'!$H$2:$H$136, MATCH(E111, 'ALL活動數據統計(運動+飲食)--分數計算表'!$D$2:$D$136, 0)), "")</f>
        <v/>
      </c>
      <c r="L111" s="26" t="str">
        <f>IFERROR(INDEX('ALL活動數據統計(運動+飲食)--分數計算表'!$F$2:$F$136, MATCH(E111, 'ALL活動數據統計(運動+飲食)--分數計算表'!$D$2:$D$136, 0)), "")</f>
        <v/>
      </c>
      <c r="M111" s="26" t="e">
        <f>VLOOKUP(E111, 個人bonus分!$A$2:$C347, 2, FALSE)</f>
        <v>#N/A</v>
      </c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26">
        <f t="shared" si="7"/>
        <v>0</v>
      </c>
    </row>
    <row r="112" spans="1:27" ht="21" x14ac:dyDescent="0.5">
      <c r="A112" s="21"/>
      <c r="B112" s="22"/>
      <c r="C112" s="22"/>
      <c r="D112" s="69"/>
      <c r="E112" s="94"/>
      <c r="F112" s="70"/>
      <c r="G112" s="23"/>
      <c r="H112" s="23"/>
      <c r="I112" s="26" t="str">
        <f>IFERROR(VLOOKUP(E112, 體脂!$A$2:$C$100, 2, FALSE), "")</f>
        <v/>
      </c>
      <c r="J112" s="27" t="str">
        <f t="shared" si="6"/>
        <v>NULL</v>
      </c>
      <c r="K112" s="26" t="str">
        <f>IFERROR(INDEX('ALL活動數據統計(運動+飲食)--分數計算表'!$H$2:$H$136, MATCH(E112, 'ALL活動數據統計(運動+飲食)--分數計算表'!$D$2:$D$136, 0)), "")</f>
        <v/>
      </c>
      <c r="L112" s="26" t="str">
        <f>IFERROR(INDEX('ALL活動數據統計(運動+飲食)--分數計算表'!$F$2:$F$136, MATCH(E112, 'ALL活動數據統計(運動+飲食)--分數計算表'!$D$2:$D$136, 0)), "")</f>
        <v/>
      </c>
      <c r="M112" s="26" t="e">
        <f>VLOOKUP(E112, 個人bonus分!$A$2:$C348, 2, FALSE)</f>
        <v>#N/A</v>
      </c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26">
        <f t="shared" si="7"/>
        <v>0</v>
      </c>
    </row>
    <row r="113" spans="1:27" ht="21" x14ac:dyDescent="0.5">
      <c r="A113" s="21"/>
      <c r="B113" s="22"/>
      <c r="C113" s="22"/>
      <c r="D113" s="69"/>
      <c r="E113" s="94"/>
      <c r="F113" s="70"/>
      <c r="G113" s="23"/>
      <c r="H113" s="23"/>
      <c r="I113" s="26" t="str">
        <f>IFERROR(VLOOKUP(E113, 體脂!$A$2:$C$100, 2, FALSE), "")</f>
        <v/>
      </c>
      <c r="J113" s="27" t="str">
        <f t="shared" si="6"/>
        <v>NULL</v>
      </c>
      <c r="K113" s="26" t="str">
        <f>IFERROR(INDEX('ALL活動數據統計(運動+飲食)--分數計算表'!$H$2:$H$136, MATCH(E113, 'ALL活動數據統計(運動+飲食)--分數計算表'!$D$2:$D$136, 0)), "")</f>
        <v/>
      </c>
      <c r="L113" s="26" t="str">
        <f>IFERROR(INDEX('ALL活動數據統計(運動+飲食)--分數計算表'!$F$2:$F$136, MATCH(E113, 'ALL活動數據統計(運動+飲食)--分數計算表'!$D$2:$D$136, 0)), "")</f>
        <v/>
      </c>
      <c r="M113" s="26" t="e">
        <f>VLOOKUP(E113, 個人bonus分!$A$2:$C349, 2, FALSE)</f>
        <v>#N/A</v>
      </c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26">
        <f t="shared" si="7"/>
        <v>0</v>
      </c>
    </row>
    <row r="114" spans="1:27" ht="21.5" thickBot="1" x14ac:dyDescent="0.55000000000000004">
      <c r="A114" s="21"/>
      <c r="B114" s="22"/>
      <c r="C114" s="22"/>
      <c r="D114" s="69"/>
      <c r="E114" s="93"/>
      <c r="F114" s="70"/>
      <c r="G114" s="23"/>
      <c r="H114" s="23"/>
      <c r="I114" s="26" t="str">
        <f>IFERROR(VLOOKUP(E114, 體脂!$A$2:$C$100, 2, FALSE), "")</f>
        <v/>
      </c>
      <c r="J114" s="27" t="str">
        <f t="shared" si="6"/>
        <v>NULL</v>
      </c>
      <c r="K114" s="26" t="str">
        <f>IFERROR(INDEX('ALL活動數據統計(運動+飲食)--分數計算表'!$H$2:$H$136, MATCH(E114, 'ALL活動數據統計(運動+飲食)--分數計算表'!$D$2:$D$136, 0)), "")</f>
        <v/>
      </c>
      <c r="L114" s="26" t="str">
        <f>IFERROR(INDEX('ALL活動數據統計(運動+飲食)--分數計算表'!$F$2:$F$136, MATCH(E114, 'ALL活動數據統計(運動+飲食)--分數計算表'!$D$2:$D$136, 0)), "")</f>
        <v/>
      </c>
      <c r="M114" s="26" t="e">
        <f>VLOOKUP(E114, 個人bonus分!$A$2:$C350, 2, FALSE)</f>
        <v>#N/A</v>
      </c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26">
        <f t="shared" si="7"/>
        <v>0</v>
      </c>
    </row>
    <row r="115" spans="1:27" ht="21.5" thickBot="1" x14ac:dyDescent="0.55000000000000004">
      <c r="A115" s="21"/>
      <c r="B115" s="22"/>
      <c r="C115" s="22"/>
      <c r="D115" s="69"/>
      <c r="E115" s="93"/>
      <c r="F115" s="70"/>
      <c r="G115" s="23"/>
      <c r="H115" s="23"/>
      <c r="I115" s="26" t="str">
        <f>IFERROR(VLOOKUP(E115, 體脂!$A$2:$C$100, 2, FALSE), "")</f>
        <v/>
      </c>
      <c r="J115" s="27" t="str">
        <f t="shared" si="6"/>
        <v>NULL</v>
      </c>
      <c r="K115" s="26" t="str">
        <f>IFERROR(INDEX('ALL活動數據統計(運動+飲食)--分數計算表'!$H$2:$H$136, MATCH(E115, 'ALL活動數據統計(運動+飲食)--分數計算表'!$D$2:$D$136, 0)), "")</f>
        <v/>
      </c>
      <c r="L115" s="26" t="str">
        <f>IFERROR(INDEX('ALL活動數據統計(運動+飲食)--分數計算表'!$F$2:$F$136, MATCH(E115, 'ALL活動數據統計(運動+飲食)--分數計算表'!$D$2:$D$136, 0)), "")</f>
        <v/>
      </c>
      <c r="M115" s="26" t="e">
        <f>VLOOKUP(E115, 個人bonus分!$A$2:$C351, 2, FALSE)</f>
        <v>#N/A</v>
      </c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26">
        <f t="shared" si="7"/>
        <v>0</v>
      </c>
    </row>
    <row r="116" spans="1:27" ht="21" x14ac:dyDescent="0.5">
      <c r="A116" s="21"/>
      <c r="B116" s="22"/>
      <c r="C116" s="22"/>
      <c r="D116" s="69"/>
      <c r="E116" s="72"/>
      <c r="F116" s="70"/>
      <c r="G116" s="23"/>
      <c r="H116" s="23"/>
      <c r="I116" s="26" t="str">
        <f>IFERROR(VLOOKUP(E116, 體脂!$A$2:$C$100, 2, FALSE), "")</f>
        <v/>
      </c>
      <c r="J116" s="27" t="str">
        <f t="shared" si="6"/>
        <v>NULL</v>
      </c>
      <c r="K116" s="26" t="str">
        <f>IFERROR(INDEX('ALL活動數據統計(運動+飲食)--分數計算表'!$H$2:$H$136, MATCH(E116, 'ALL活動數據統計(運動+飲食)--分數計算表'!$D$2:$D$136, 0)), "")</f>
        <v/>
      </c>
      <c r="L116" s="26" t="str">
        <f>IFERROR(INDEX('ALL活動數據統計(運動+飲食)--分數計算表'!$F$2:$F$136, MATCH(E116, 'ALL活動數據統計(運動+飲食)--分數計算表'!$D$2:$D$136, 0)), "")</f>
        <v/>
      </c>
      <c r="M116" s="26" t="e">
        <f>VLOOKUP(E116, 個人bonus分!$A$2:$C352, 2, FALSE)</f>
        <v>#N/A</v>
      </c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26">
        <f t="shared" si="7"/>
        <v>0</v>
      </c>
    </row>
    <row r="117" spans="1:27" ht="21" x14ac:dyDescent="0.5">
      <c r="A117" s="21"/>
      <c r="B117" s="22"/>
      <c r="C117" s="22"/>
      <c r="D117" s="22"/>
      <c r="E117" s="71"/>
      <c r="F117" s="23"/>
      <c r="G117" s="23"/>
      <c r="H117" s="23"/>
      <c r="I117" s="26" t="str">
        <f>IFERROR(VLOOKUP(E117, 體脂!$A$2:$C$100, 2, FALSE), "")</f>
        <v/>
      </c>
      <c r="J117" s="27" t="str">
        <f t="shared" si="6"/>
        <v>NULL</v>
      </c>
      <c r="K117" s="26" t="str">
        <f>IFERROR(INDEX('ALL活動數據統計(運動+飲食)--分數計算表'!$H$2:$H$136, MATCH(E117, 'ALL活動數據統計(運動+飲食)--分數計算表'!$D$2:$D$136, 0)), "")</f>
        <v/>
      </c>
      <c r="L117" s="26" t="str">
        <f>IFERROR(INDEX('ALL活動數據統計(運動+飲食)--分數計算表'!$F$2:$F$136, MATCH(E117, 'ALL活動數據統計(運動+飲食)--分數計算表'!$D$2:$D$136, 0)), "")</f>
        <v/>
      </c>
      <c r="M117" s="26" t="e">
        <f>VLOOKUP(E117, 個人bonus分!$A$2:$C353, 2, FALSE)</f>
        <v>#N/A</v>
      </c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26">
        <f t="shared" si="7"/>
        <v>0</v>
      </c>
    </row>
    <row r="118" spans="1:27" ht="21" x14ac:dyDescent="0.5">
      <c r="A118" s="21"/>
      <c r="B118" s="22"/>
      <c r="C118" s="22"/>
      <c r="D118" s="22"/>
      <c r="E118" s="61"/>
      <c r="F118" s="23"/>
      <c r="G118" s="23"/>
      <c r="H118" s="23"/>
      <c r="I118" s="26" t="str">
        <f>IFERROR(VLOOKUP(E118, 體脂!$A$2:$C$100, 2, FALSE), "")</f>
        <v/>
      </c>
      <c r="J118" s="27" t="str">
        <f t="shared" si="6"/>
        <v>NULL</v>
      </c>
      <c r="K118" s="26" t="str">
        <f>IFERROR(INDEX('ALL活動數據統計(運動+飲食)--分數計算表'!$H$2:$H$136, MATCH(E118, 'ALL活動數據統計(運動+飲食)--分數計算表'!$D$2:$D$136, 0)), "")</f>
        <v/>
      </c>
      <c r="L118" s="26" t="str">
        <f>IFERROR(INDEX('ALL活動數據統計(運動+飲食)--分數計算表'!$F$2:$F$136, MATCH(E118, 'ALL活動數據統計(運動+飲食)--分數計算表'!$D$2:$D$136, 0)), "")</f>
        <v/>
      </c>
      <c r="M118" s="26" t="e">
        <f>VLOOKUP(E118, 個人bonus分!$A$2:$C354, 2, FALSE)</f>
        <v>#N/A</v>
      </c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26">
        <f t="shared" si="7"/>
        <v>0</v>
      </c>
    </row>
    <row r="119" spans="1:27" ht="21" x14ac:dyDescent="0.5">
      <c r="A119" s="21"/>
      <c r="B119" s="22"/>
      <c r="C119" s="22"/>
      <c r="D119" s="22"/>
      <c r="E119" s="61"/>
      <c r="F119" s="23"/>
      <c r="G119" s="23"/>
      <c r="H119" s="23"/>
      <c r="I119" s="26" t="str">
        <f>IFERROR(VLOOKUP(E119, 體脂!$A$2:$C$100, 2, FALSE), "")</f>
        <v/>
      </c>
      <c r="J119" s="27" t="str">
        <f t="shared" si="6"/>
        <v>NULL</v>
      </c>
      <c r="K119" s="26" t="str">
        <f>IFERROR(INDEX('ALL活動數據統計(運動+飲食)--分數計算表'!$H$2:$H$136, MATCH(E119, 'ALL活動數據統計(運動+飲食)--分數計算表'!$D$2:$D$136, 0)), "")</f>
        <v/>
      </c>
      <c r="L119" s="26" t="str">
        <f>IFERROR(INDEX('ALL活動數據統計(運動+飲食)--分數計算表'!$F$2:$F$136, MATCH(E119, 'ALL活動數據統計(運動+飲食)--分數計算表'!$D$2:$D$136, 0)), "")</f>
        <v/>
      </c>
      <c r="M119" s="26" t="e">
        <f>VLOOKUP(E119, 個人bonus分!$A$2:$C355, 2, FALSE)</f>
        <v>#N/A</v>
      </c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26">
        <f t="shared" si="7"/>
        <v>0</v>
      </c>
    </row>
    <row r="120" spans="1:27" ht="21" x14ac:dyDescent="0.5">
      <c r="A120" s="21"/>
      <c r="B120" s="22"/>
      <c r="C120" s="22"/>
      <c r="D120" s="22"/>
      <c r="E120" s="61"/>
      <c r="F120" s="23"/>
      <c r="G120" s="23"/>
      <c r="H120" s="23"/>
      <c r="I120" s="26" t="str">
        <f>IFERROR(VLOOKUP(E120, 體脂!$A$2:$C$100, 2, FALSE), "")</f>
        <v/>
      </c>
      <c r="J120" s="27" t="str">
        <f t="shared" si="6"/>
        <v>NULL</v>
      </c>
      <c r="K120" s="26" t="str">
        <f>IFERROR(INDEX('ALL活動數據統計(運動+飲食)--分數計算表'!$H$2:$H$136, MATCH(E120, 'ALL活動數據統計(運動+飲食)--分數計算表'!$D$2:$D$136, 0)), "")</f>
        <v/>
      </c>
      <c r="L120" s="26" t="str">
        <f>IFERROR(INDEX('ALL活動數據統計(運動+飲食)--分數計算表'!$F$2:$F$136, MATCH(E120, 'ALL活動數據統計(運動+飲食)--分數計算表'!$D$2:$D$136, 0)), "")</f>
        <v/>
      </c>
      <c r="M120" s="26" t="e">
        <f>VLOOKUP(E120, 個人bonus分!$A$2:$C356, 2, FALSE)</f>
        <v>#N/A</v>
      </c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26">
        <f t="shared" si="7"/>
        <v>0</v>
      </c>
    </row>
    <row r="121" spans="1:27" ht="21" x14ac:dyDescent="0.5">
      <c r="A121" s="21"/>
      <c r="B121" s="22"/>
      <c r="C121" s="22"/>
      <c r="D121" s="22"/>
      <c r="E121" s="61"/>
      <c r="F121" s="23"/>
      <c r="G121" s="23"/>
      <c r="H121" s="23"/>
      <c r="I121" s="26" t="str">
        <f>IFERROR(VLOOKUP(E121, 體脂!$A$2:$C$100, 2, FALSE), "")</f>
        <v/>
      </c>
      <c r="J121" s="27" t="str">
        <f t="shared" si="6"/>
        <v>NULL</v>
      </c>
      <c r="K121" s="26" t="str">
        <f>IFERROR(INDEX('ALL活動數據統計(運動+飲食)--分數計算表'!$H$2:$H$136, MATCH(E121, 'ALL活動數據統計(運動+飲食)--分數計算表'!$D$2:$D$136, 0)), "")</f>
        <v/>
      </c>
      <c r="L121" s="26" t="str">
        <f>IFERROR(INDEX('ALL活動數據統計(運動+飲食)--分數計算表'!$F$2:$F$136, MATCH(E121, 'ALL活動數據統計(運動+飲食)--分數計算表'!$D$2:$D$136, 0)), "")</f>
        <v/>
      </c>
      <c r="M121" s="26" t="e">
        <f>VLOOKUP(E121, 個人bonus分!$A$2:$C357, 2, FALSE)</f>
        <v>#N/A</v>
      </c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26">
        <f t="shared" si="7"/>
        <v>0</v>
      </c>
    </row>
    <row r="122" spans="1:27" ht="21" x14ac:dyDescent="0.5">
      <c r="A122" s="21"/>
      <c r="B122" s="22"/>
      <c r="C122" s="22"/>
      <c r="D122" s="22"/>
      <c r="E122" s="61"/>
      <c r="F122" s="23"/>
      <c r="G122" s="23"/>
      <c r="H122" s="23"/>
      <c r="I122" s="26" t="str">
        <f>IFERROR(VLOOKUP(E122, 體脂!$A$2:$C$100, 2, FALSE), "")</f>
        <v/>
      </c>
      <c r="J122" s="27" t="str">
        <f t="shared" si="6"/>
        <v>NULL</v>
      </c>
      <c r="K122" s="26" t="str">
        <f>IFERROR(INDEX('ALL活動數據統計(運動+飲食)--分數計算表'!$H$2:$H$136, MATCH(E122, 'ALL活動數據統計(運動+飲食)--分數計算表'!$D$2:$D$136, 0)), "")</f>
        <v/>
      </c>
      <c r="L122" s="26" t="str">
        <f>IFERROR(INDEX('ALL活動數據統計(運動+飲食)--分數計算表'!$F$2:$F$136, MATCH(E122, 'ALL活動數據統計(運動+飲食)--分數計算表'!$D$2:$D$136, 0)), "")</f>
        <v/>
      </c>
      <c r="M122" s="26" t="e">
        <f>VLOOKUP(E122, 個人bonus分!$A$2:$C358, 2, FALSE)</f>
        <v>#N/A</v>
      </c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26">
        <f t="shared" si="7"/>
        <v>0</v>
      </c>
    </row>
    <row r="123" spans="1:27" ht="21" x14ac:dyDescent="0.5">
      <c r="A123" s="62"/>
      <c r="B123" s="63"/>
      <c r="C123" s="63"/>
      <c r="D123" s="63"/>
      <c r="E123" s="64"/>
      <c r="F123" s="65"/>
      <c r="G123" s="65"/>
      <c r="H123" s="65"/>
      <c r="I123" s="66" t="str">
        <f>IFERROR(VLOOKUP(E123, 體脂!$A$2:$C$100, 2, FALSE), "")</f>
        <v/>
      </c>
      <c r="J123" s="67" t="str">
        <f t="shared" si="6"/>
        <v>NULL</v>
      </c>
      <c r="K123" s="66" t="str">
        <f>IFERROR(INDEX('ALL活動數據統計(運動+飲食)--分數計算表'!$H$2:$H$136, MATCH(E123, 'ALL活動數據統計(運動+飲食)--分數計算表'!$D$2:$D$136, 0)), "")</f>
        <v/>
      </c>
      <c r="L123" s="66" t="str">
        <f>IFERROR(INDEX('ALL活動數據統計(運動+飲食)--分數計算表'!$F$2:$F$136, MATCH(E123, 'ALL活動數據統計(運動+飲食)--分數計算表'!$D$2:$D$136, 0)), "")</f>
        <v/>
      </c>
      <c r="M123" s="66" t="e">
        <f>VLOOKUP(E123, 個人bonus分!$A$2:$C359, 2, FALSE)</f>
        <v>#N/A</v>
      </c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26">
        <f t="shared" si="7"/>
        <v>0</v>
      </c>
    </row>
    <row r="124" spans="1:27" ht="21" x14ac:dyDescent="0.5">
      <c r="A124" s="21"/>
      <c r="B124" s="22"/>
      <c r="C124" s="22"/>
      <c r="D124" s="22"/>
      <c r="E124" s="61"/>
      <c r="F124" s="23"/>
      <c r="G124" s="23"/>
      <c r="H124" s="23"/>
      <c r="I124" s="26" t="str">
        <f>IFERROR(VLOOKUP(E124, 體脂!$A$2:$C$100, 2, FALSE), "")</f>
        <v/>
      </c>
      <c r="J124" s="27" t="str">
        <f t="shared" si="6"/>
        <v>NULL</v>
      </c>
      <c r="K124" s="26" t="str">
        <f>IFERROR(INDEX('ALL活動數據統計(運動+飲食)--分數計算表'!$H$2:$H$136, MATCH(E124, 'ALL活動數據統計(運動+飲食)--分數計算表'!$D$2:$D$136, 0)), "")</f>
        <v/>
      </c>
      <c r="L124" s="26" t="str">
        <f>IFERROR(INDEX('ALL活動數據統計(運動+飲食)--分數計算表'!$F$2:$F$136, MATCH(E124, 'ALL活動數據統計(運動+飲食)--分數計算表'!$D$2:$D$136, 0)), "")</f>
        <v/>
      </c>
      <c r="M124" s="27" t="e">
        <f>VLOOKUP(E124, 個人bonus分!$A$2:$C360, 2, FALSE)</f>
        <v>#N/A</v>
      </c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26">
        <f t="shared" si="7"/>
        <v>0</v>
      </c>
    </row>
    <row r="125" spans="1:27" ht="21" x14ac:dyDescent="0.5">
      <c r="A125" s="21"/>
      <c r="B125" s="22"/>
      <c r="C125" s="22"/>
      <c r="D125" s="22"/>
      <c r="E125" s="61"/>
      <c r="F125" s="23"/>
      <c r="G125" s="23"/>
      <c r="H125" s="23"/>
      <c r="I125" s="26" t="str">
        <f>IFERROR(VLOOKUP(E125, 體脂!$A$2:$C$100, 2, FALSE), "")</f>
        <v/>
      </c>
      <c r="J125" s="27" t="str">
        <f t="shared" si="6"/>
        <v>NULL</v>
      </c>
      <c r="K125" s="26" t="str">
        <f>IFERROR(INDEX('ALL活動數據統計(運動+飲食)--分數計算表'!$H$2:$H$136, MATCH(E125, 'ALL活動數據統計(運動+飲食)--分數計算表'!$D$2:$D$136, 0)), "")</f>
        <v/>
      </c>
      <c r="L125" s="26" t="str">
        <f>IFERROR(INDEX('ALL活動數據統計(運動+飲食)--分數計算表'!$F$2:$F$136, MATCH(E125, 'ALL活動數據統計(運動+飲食)--分數計算表'!$D$2:$D$136, 0)), "")</f>
        <v/>
      </c>
      <c r="M125" s="27" t="e">
        <f>VLOOKUP(E125, 個人bonus分!$A$2:$C361, 2, FALSE)</f>
        <v>#N/A</v>
      </c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26">
        <f t="shared" si="7"/>
        <v>0</v>
      </c>
    </row>
    <row r="126" spans="1:27" ht="21" x14ac:dyDescent="0.5">
      <c r="A126" s="21"/>
      <c r="B126" s="22"/>
      <c r="C126" s="22"/>
      <c r="D126" s="22"/>
      <c r="E126" s="61"/>
      <c r="F126" s="23"/>
      <c r="G126" s="23"/>
      <c r="H126" s="23"/>
      <c r="I126" s="26" t="str">
        <f>IFERROR(VLOOKUP(E126, 體脂!$A$2:$C$100, 2, FALSE), "")</f>
        <v/>
      </c>
      <c r="J126" s="27" t="str">
        <f t="shared" si="6"/>
        <v>NULL</v>
      </c>
      <c r="K126" s="26" t="str">
        <f>IFERROR(INDEX('ALL活動數據統計(運動+飲食)--分數計算表'!$H$2:$H$136, MATCH(E126, 'ALL活動數據統計(運動+飲食)--分數計算表'!$D$2:$D$136, 0)), "")</f>
        <v/>
      </c>
      <c r="L126" s="26" t="str">
        <f>IFERROR(INDEX('ALL活動數據統計(運動+飲食)--分數計算表'!$F$2:$F$136, MATCH(E126, 'ALL活動數據統計(運動+飲食)--分數計算表'!$D$2:$D$136, 0)), "")</f>
        <v/>
      </c>
      <c r="M126" s="27" t="e">
        <f>VLOOKUP(E126, 個人bonus分!$A$2:$C362, 2, FALSE)</f>
        <v>#N/A</v>
      </c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26">
        <f t="shared" si="7"/>
        <v>0</v>
      </c>
    </row>
    <row r="127" spans="1:27" ht="21" x14ac:dyDescent="0.5">
      <c r="A127" s="21"/>
      <c r="B127" s="22"/>
      <c r="C127" s="22"/>
      <c r="D127" s="22"/>
      <c r="E127" s="61"/>
      <c r="F127" s="23"/>
      <c r="G127" s="23"/>
      <c r="H127" s="23"/>
      <c r="I127" s="26" t="str">
        <f>IFERROR(VLOOKUP(E127, 體脂!$A$2:$C$100, 2, FALSE), "")</f>
        <v/>
      </c>
      <c r="J127" s="27" t="str">
        <f t="shared" si="6"/>
        <v>NULL</v>
      </c>
      <c r="K127" s="26" t="str">
        <f>IFERROR(INDEX('ALL活動數據統計(運動+飲食)--分數計算表'!$H$2:$H$136, MATCH(E127, 'ALL活動數據統計(運動+飲食)--分數計算表'!$D$2:$D$136, 0)), "")</f>
        <v/>
      </c>
      <c r="L127" s="26" t="str">
        <f>IFERROR(INDEX('ALL活動數據統計(運動+飲食)--分數計算表'!$F$2:$F$136, MATCH(E127, 'ALL活動數據統計(運動+飲食)--分數計算表'!$D$2:$D$136, 0)), "")</f>
        <v/>
      </c>
      <c r="M127" s="27" t="e">
        <f>VLOOKUP(E127, 個人bonus分!$A$2:$C363, 2, FALSE)</f>
        <v>#N/A</v>
      </c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26">
        <f t="shared" si="7"/>
        <v>0</v>
      </c>
    </row>
    <row r="128" spans="1:27" ht="21" x14ac:dyDescent="0.5">
      <c r="A128" s="21"/>
      <c r="B128" s="22"/>
      <c r="C128" s="22"/>
      <c r="D128" s="22"/>
      <c r="E128" s="61"/>
      <c r="F128" s="23"/>
      <c r="G128" s="23"/>
      <c r="H128" s="23"/>
      <c r="I128" s="26" t="str">
        <f>IFERROR(VLOOKUP(E128, 體脂!$A$2:$C$100, 2, FALSE), "")</f>
        <v/>
      </c>
      <c r="J128" s="27" t="str">
        <f t="shared" si="6"/>
        <v>NULL</v>
      </c>
      <c r="K128" s="26" t="str">
        <f>IFERROR(INDEX('ALL活動數據統計(運動+飲食)--分數計算表'!$H$2:$H$136, MATCH(E128, 'ALL活動數據統計(運動+飲食)--分數計算表'!$D$2:$D$136, 0)), "")</f>
        <v/>
      </c>
      <c r="L128" s="26" t="str">
        <f>IFERROR(INDEX('ALL活動數據統計(運動+飲食)--分數計算表'!$F$2:$F$136, MATCH(E128, 'ALL活動數據統計(運動+飲食)--分數計算表'!$D$2:$D$136, 0)), "")</f>
        <v/>
      </c>
      <c r="M128" s="27" t="e">
        <f>VLOOKUP(E128, 個人bonus分!$A$2:$C364, 2, FALSE)</f>
        <v>#N/A</v>
      </c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26">
        <f t="shared" si="7"/>
        <v>0</v>
      </c>
    </row>
    <row r="129" spans="1:27" ht="21" x14ac:dyDescent="0.5">
      <c r="A129" s="21"/>
      <c r="B129" s="22"/>
      <c r="C129" s="22"/>
      <c r="D129" s="22"/>
      <c r="E129" s="61"/>
      <c r="F129" s="23"/>
      <c r="G129" s="23"/>
      <c r="H129" s="23"/>
      <c r="I129" s="26" t="str">
        <f>IFERROR(VLOOKUP(E129, 體脂!$A$2:$C$100, 2, FALSE), "")</f>
        <v/>
      </c>
      <c r="J129" s="27" t="str">
        <f t="shared" si="6"/>
        <v>NULL</v>
      </c>
      <c r="K129" s="26" t="str">
        <f>IFERROR(INDEX('ALL活動數據統計(運動+飲食)--分數計算表'!$H$2:$H$136, MATCH(E129, 'ALL活動數據統計(運動+飲食)--分數計算表'!$D$2:$D$136, 0)), "")</f>
        <v/>
      </c>
      <c r="L129" s="26" t="str">
        <f>IFERROR(INDEX('ALL活動數據統計(運動+飲食)--分數計算表'!$F$2:$F$136, MATCH(E129, 'ALL活動數據統計(運動+飲食)--分數計算表'!$D$2:$D$136, 0)), "")</f>
        <v/>
      </c>
      <c r="M129" s="27" t="e">
        <f>VLOOKUP(E129, 個人bonus分!$A$2:$C365, 2, FALSE)</f>
        <v>#N/A</v>
      </c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26">
        <f t="shared" si="7"/>
        <v>0</v>
      </c>
    </row>
    <row r="130" spans="1:27" ht="21" x14ac:dyDescent="0.5">
      <c r="A130" s="21"/>
      <c r="B130" s="22"/>
      <c r="C130" s="22"/>
      <c r="D130" s="22"/>
      <c r="E130" s="61"/>
      <c r="F130" s="23"/>
      <c r="G130" s="23"/>
      <c r="H130" s="23"/>
      <c r="I130" s="26" t="str">
        <f>IFERROR(VLOOKUP(E130, 體脂!$A$2:$C$100, 2, FALSE), "")</f>
        <v/>
      </c>
      <c r="J130" s="27" t="str">
        <f t="shared" ref="J130:J161" si="8">IF(I130&lt;&gt;"","已完成","NULL")</f>
        <v>NULL</v>
      </c>
      <c r="K130" s="26" t="str">
        <f>IFERROR(INDEX('ALL活動數據統計(運動+飲食)--分數計算表'!$H$2:$H$136, MATCH(E130, 'ALL活動數據統計(運動+飲食)--分數計算表'!$D$2:$D$136, 0)), "")</f>
        <v/>
      </c>
      <c r="L130" s="26" t="str">
        <f>IFERROR(INDEX('ALL活動數據統計(運動+飲食)--分數計算表'!$F$2:$F$136, MATCH(E130, 'ALL活動數據統計(運動+飲食)--分數計算表'!$D$2:$D$136, 0)), "")</f>
        <v/>
      </c>
      <c r="M130" s="27" t="e">
        <f>VLOOKUP(E130, 個人bonus分!$A$2:$C366, 2, FALSE)</f>
        <v>#N/A</v>
      </c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26">
        <f t="shared" ref="AA130:AA161" si="9">SUMIF(K130:Z130,"&gt;0")</f>
        <v>0</v>
      </c>
    </row>
    <row r="131" spans="1:27" ht="21" x14ac:dyDescent="0.5">
      <c r="A131" s="21"/>
      <c r="B131" s="22"/>
      <c r="C131" s="22"/>
      <c r="D131" s="22"/>
      <c r="E131" s="61"/>
      <c r="F131" s="23"/>
      <c r="G131" s="23"/>
      <c r="H131" s="23"/>
      <c r="I131" s="26" t="str">
        <f>IFERROR(VLOOKUP(E131, 體脂!$A$2:$C$100, 2, FALSE), "")</f>
        <v/>
      </c>
      <c r="J131" s="27" t="str">
        <f t="shared" si="8"/>
        <v>NULL</v>
      </c>
      <c r="K131" s="26" t="str">
        <f>IFERROR(INDEX('ALL活動數據統計(運動+飲食)--分數計算表'!$H$2:$H$136, MATCH(E131, 'ALL活動數據統計(運動+飲食)--分數計算表'!$D$2:$D$136, 0)), "")</f>
        <v/>
      </c>
      <c r="L131" s="26" t="str">
        <f>IFERROR(INDEX('ALL活動數據統計(運動+飲食)--分數計算表'!$F$2:$F$136, MATCH(E131, 'ALL活動數據統計(運動+飲食)--分數計算表'!$D$2:$D$136, 0)), "")</f>
        <v/>
      </c>
      <c r="M131" s="27" t="e">
        <f>VLOOKUP(E131, 個人bonus分!$A$2:$C367, 2, FALSE)</f>
        <v>#N/A</v>
      </c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26">
        <f t="shared" si="9"/>
        <v>0</v>
      </c>
    </row>
    <row r="132" spans="1:27" ht="21" x14ac:dyDescent="0.5">
      <c r="A132" s="21"/>
      <c r="B132" s="22"/>
      <c r="C132" s="22"/>
      <c r="D132" s="22"/>
      <c r="E132" s="61"/>
      <c r="F132" s="23"/>
      <c r="G132" s="23"/>
      <c r="H132" s="23"/>
      <c r="I132" s="26" t="str">
        <f>IFERROR(VLOOKUP(E132, 體脂!$A$2:$C$100, 2, FALSE), "")</f>
        <v/>
      </c>
      <c r="J132" s="27" t="str">
        <f t="shared" si="8"/>
        <v>NULL</v>
      </c>
      <c r="K132" s="26" t="str">
        <f>IFERROR(INDEX('ALL活動數據統計(運動+飲食)--分數計算表'!$H$2:$H$136, MATCH(E132, 'ALL活動數據統計(運動+飲食)--分數計算表'!$D$2:$D$136, 0)), "")</f>
        <v/>
      </c>
      <c r="L132" s="26" t="str">
        <f>IFERROR(INDEX('ALL活動數據統計(運動+飲食)--分數計算表'!$F$2:$F$136, MATCH(E132, 'ALL活動數據統計(運動+飲食)--分數計算表'!$D$2:$D$136, 0)), "")</f>
        <v/>
      </c>
      <c r="M132" s="27" t="e">
        <f>VLOOKUP(E132, 個人bonus分!$A$2:$C368, 2, FALSE)</f>
        <v>#N/A</v>
      </c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26">
        <f t="shared" si="9"/>
        <v>0</v>
      </c>
    </row>
    <row r="133" spans="1:27" ht="21" x14ac:dyDescent="0.5">
      <c r="A133" s="62"/>
      <c r="B133" s="63"/>
      <c r="C133" s="63"/>
      <c r="D133" s="63"/>
      <c r="E133" s="64"/>
      <c r="F133" s="65"/>
      <c r="G133" s="65"/>
      <c r="H133" s="65"/>
      <c r="I133" s="66" t="str">
        <f>IFERROR(VLOOKUP(E133, 體脂!$A$2:$C$100, 2, FALSE), "")</f>
        <v/>
      </c>
      <c r="J133" s="67" t="str">
        <f t="shared" si="8"/>
        <v>NULL</v>
      </c>
      <c r="K133" s="66" t="str">
        <f>IFERROR(INDEX('ALL活動數據統計(運動+飲食)--分數計算表'!$H$2:$H$136, MATCH(E133, 'ALL活動數據統計(運動+飲食)--分數計算表'!$D$2:$D$136, 0)), "")</f>
        <v/>
      </c>
      <c r="L133" s="66" t="str">
        <f>IFERROR(INDEX('ALL活動數據統計(運動+飲食)--分數計算表'!$F$2:$F$136, MATCH(E133, 'ALL活動數據統計(運動+飲食)--分數計算表'!$D$2:$D$136, 0)), "")</f>
        <v/>
      </c>
      <c r="M133" s="67" t="e">
        <f>VLOOKUP(E133, 個人bonus分!$A$2:$C369, 2, FALSE)</f>
        <v>#N/A</v>
      </c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26">
        <f t="shared" si="9"/>
        <v>0</v>
      </c>
    </row>
    <row r="134" spans="1:27" ht="21" x14ac:dyDescent="0.5">
      <c r="A134" s="21"/>
      <c r="B134" s="22"/>
      <c r="C134" s="22"/>
      <c r="D134" s="22"/>
      <c r="E134" s="22"/>
      <c r="F134" s="23"/>
      <c r="G134" s="23"/>
      <c r="H134" s="23"/>
      <c r="I134" s="26" t="str">
        <f>IFERROR(VLOOKUP(E134, 體脂!$A$2:$C$100, 2, FALSE), "")</f>
        <v/>
      </c>
      <c r="J134" s="27" t="str">
        <f t="shared" si="8"/>
        <v>NULL</v>
      </c>
      <c r="K134" s="26" t="str">
        <f>IFERROR(INDEX('ALL活動數據統計(運動+飲食)--分數計算表'!$H$2:$H$136, MATCH(E134, 'ALL活動數據統計(運動+飲食)--分數計算表'!$D$2:$D$136, 0)), "")</f>
        <v/>
      </c>
      <c r="L134" s="26" t="str">
        <f>IFERROR(INDEX('ALL活動數據統計(運動+飲食)--分數計算表'!$F$2:$F$136, MATCH(E134, 'ALL活動數據統計(運動+飲食)--分數計算表'!$D$2:$D$136, 0)), "")</f>
        <v/>
      </c>
      <c r="M134" s="27" t="e">
        <f>VLOOKUP(E134, 個人bonus分!$A$2:$C370, 2, FALSE)</f>
        <v>#N/A</v>
      </c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26">
        <f t="shared" si="9"/>
        <v>0</v>
      </c>
    </row>
    <row r="135" spans="1:27" ht="21" x14ac:dyDescent="0.5">
      <c r="A135" s="21"/>
      <c r="B135" s="22"/>
      <c r="C135" s="22"/>
      <c r="D135" s="22"/>
      <c r="E135" s="22"/>
      <c r="F135" s="23"/>
      <c r="G135" s="23"/>
      <c r="H135" s="23"/>
      <c r="I135" s="26" t="str">
        <f>IFERROR(VLOOKUP(E135, 體脂!$A$2:$C$100, 2, FALSE), "")</f>
        <v/>
      </c>
      <c r="J135" s="27" t="str">
        <f t="shared" si="8"/>
        <v>NULL</v>
      </c>
      <c r="K135" s="26" t="str">
        <f>IFERROR(INDEX('ALL活動數據統計(運動+飲食)--分數計算表'!$H$2:$H$136, MATCH(E135, 'ALL活動數據統計(運動+飲食)--分數計算表'!$D$2:$D$136, 0)), "")</f>
        <v/>
      </c>
      <c r="L135" s="26" t="str">
        <f>IFERROR(INDEX('ALL活動數據統計(運動+飲食)--分數計算表'!$F$2:$F$136, MATCH(E135, 'ALL活動數據統計(運動+飲食)--分數計算表'!$D$2:$D$136, 0)), "")</f>
        <v/>
      </c>
      <c r="M135" s="27" t="e">
        <f>VLOOKUP(E135, 個人bonus分!$A$2:$C371, 2, FALSE)</f>
        <v>#N/A</v>
      </c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26">
        <f t="shared" si="9"/>
        <v>0</v>
      </c>
    </row>
    <row r="136" spans="1:27" ht="21" x14ac:dyDescent="0.5">
      <c r="A136" s="21"/>
      <c r="B136" s="22"/>
      <c r="C136" s="22"/>
      <c r="D136" s="22"/>
      <c r="E136" s="22"/>
      <c r="F136" s="23"/>
      <c r="G136" s="23"/>
      <c r="H136" s="23"/>
      <c r="I136" s="26" t="str">
        <f>IFERROR(VLOOKUP(E136, 體脂!$A$2:$C$100, 2, FALSE), "")</f>
        <v/>
      </c>
      <c r="J136" s="27" t="str">
        <f t="shared" si="8"/>
        <v>NULL</v>
      </c>
      <c r="K136" s="26" t="str">
        <f>IFERROR(INDEX('ALL活動數據統計(運動+飲食)--分數計算表'!$H$2:$H$136, MATCH(E136, 'ALL活動數據統計(運動+飲食)--分數計算表'!$D$2:$D$136, 0)), "")</f>
        <v/>
      </c>
      <c r="L136" s="26" t="str">
        <f>IFERROR(INDEX('ALL活動數據統計(運動+飲食)--分數計算表'!$F$2:$F$136, MATCH(E136, 'ALL活動數據統計(運動+飲食)--分數計算表'!$D$2:$D$136, 0)), "")</f>
        <v/>
      </c>
      <c r="M136" s="27" t="e">
        <f>VLOOKUP(E136, 個人bonus分!$A$2:$C372, 2, FALSE)</f>
        <v>#N/A</v>
      </c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26">
        <f t="shared" si="9"/>
        <v>0</v>
      </c>
    </row>
    <row r="137" spans="1:27" ht="21" x14ac:dyDescent="0.5">
      <c r="A137" s="21"/>
      <c r="B137" s="22"/>
      <c r="C137" s="22"/>
      <c r="D137" s="22"/>
      <c r="E137" s="22"/>
      <c r="F137" s="23"/>
      <c r="G137" s="23"/>
      <c r="H137" s="23"/>
      <c r="I137" s="26" t="str">
        <f>IFERROR(VLOOKUP(E137, 體脂!$A$2:$C$100, 2, FALSE), "")</f>
        <v/>
      </c>
      <c r="J137" s="27" t="str">
        <f t="shared" si="8"/>
        <v>NULL</v>
      </c>
      <c r="K137" s="26" t="str">
        <f>IFERROR(INDEX('ALL活動數據統計(運動+飲食)--分數計算表'!$H$2:$H$136, MATCH(E137, 'ALL活動數據統計(運動+飲食)--分數計算表'!$D$2:$D$136, 0)), "")</f>
        <v/>
      </c>
      <c r="L137" s="26" t="str">
        <f>IFERROR(INDEX('ALL活動數據統計(運動+飲食)--分數計算表'!$F$2:$F$136, MATCH(E137, 'ALL活動數據統計(運動+飲食)--分數計算表'!$D$2:$D$136, 0)), "")</f>
        <v/>
      </c>
      <c r="M137" s="27" t="e">
        <f>VLOOKUP(E137, 個人bonus分!$A$2:$C373, 2, FALSE)</f>
        <v>#N/A</v>
      </c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26">
        <f t="shared" si="9"/>
        <v>0</v>
      </c>
    </row>
    <row r="138" spans="1:27" ht="21" x14ac:dyDescent="0.5">
      <c r="A138" s="21"/>
      <c r="B138" s="22"/>
      <c r="C138" s="22"/>
      <c r="D138" s="22"/>
      <c r="E138" s="22"/>
      <c r="F138" s="23"/>
      <c r="G138" s="23"/>
      <c r="H138" s="23"/>
      <c r="I138" s="26" t="str">
        <f>IFERROR(VLOOKUP(E138, 體脂!$A$2:$C$100, 2, FALSE), "")</f>
        <v/>
      </c>
      <c r="J138" s="27" t="str">
        <f t="shared" si="8"/>
        <v>NULL</v>
      </c>
      <c r="K138" s="26" t="str">
        <f>IFERROR(INDEX('ALL活動數據統計(運動+飲食)--分數計算表'!$H$2:$H$136, MATCH(E138, 'ALL活動數據統計(運動+飲食)--分數計算表'!$D$2:$D$136, 0)), "")</f>
        <v/>
      </c>
      <c r="L138" s="26" t="str">
        <f>IFERROR(INDEX('ALL活動數據統計(運動+飲食)--分數計算表'!$F$2:$F$136, MATCH(E138, 'ALL活動數據統計(運動+飲食)--分數計算表'!$D$2:$D$136, 0)), "")</f>
        <v/>
      </c>
      <c r="M138" s="27" t="e">
        <f>VLOOKUP(E138, 個人bonus分!$A$2:$C374, 2, FALSE)</f>
        <v>#N/A</v>
      </c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26">
        <f t="shared" si="9"/>
        <v>0</v>
      </c>
    </row>
    <row r="139" spans="1:27" ht="21" x14ac:dyDescent="0.5">
      <c r="A139" s="21"/>
      <c r="B139" s="22"/>
      <c r="C139" s="22"/>
      <c r="D139" s="22"/>
      <c r="E139" s="22"/>
      <c r="F139" s="23"/>
      <c r="G139" s="23"/>
      <c r="H139" s="23"/>
      <c r="I139" s="26" t="str">
        <f>IFERROR(VLOOKUP(E139, 體脂!$A$2:$C$100, 2, FALSE), "")</f>
        <v/>
      </c>
      <c r="J139" s="27" t="str">
        <f t="shared" si="8"/>
        <v>NULL</v>
      </c>
      <c r="K139" s="26" t="str">
        <f>IFERROR(INDEX('ALL活動數據統計(運動+飲食)--分數計算表'!$H$2:$H$136, MATCH(E139, 'ALL活動數據統計(運動+飲食)--分數計算表'!$D$2:$D$136, 0)), "")</f>
        <v/>
      </c>
      <c r="L139" s="26" t="str">
        <f>IFERROR(INDEX('ALL活動數據統計(運動+飲食)--分數計算表'!$F$2:$F$136, MATCH(E139, 'ALL活動數據統計(運動+飲食)--分數計算表'!$D$2:$D$136, 0)), "")</f>
        <v/>
      </c>
      <c r="M139" s="27" t="e">
        <f>VLOOKUP(E139, 個人bonus分!$A$2:$C375, 2, FALSE)</f>
        <v>#N/A</v>
      </c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26">
        <f t="shared" si="9"/>
        <v>0</v>
      </c>
    </row>
    <row r="140" spans="1:27" ht="21" x14ac:dyDescent="0.5">
      <c r="A140" s="21"/>
      <c r="B140" s="22"/>
      <c r="C140" s="22"/>
      <c r="D140" s="22"/>
      <c r="E140" s="22"/>
      <c r="F140" s="23"/>
      <c r="G140" s="23"/>
      <c r="H140" s="23"/>
      <c r="I140" s="26" t="str">
        <f>IFERROR(VLOOKUP(E140, 體脂!$A$2:$C$100, 2, FALSE), "")</f>
        <v/>
      </c>
      <c r="J140" s="27" t="str">
        <f t="shared" si="8"/>
        <v>NULL</v>
      </c>
      <c r="K140" s="26" t="str">
        <f>IFERROR(INDEX('ALL活動數據統計(運動+飲食)--分數計算表'!$H$2:$H$136, MATCH(E140, 'ALL活動數據統計(運動+飲食)--分數計算表'!$D$2:$D$136, 0)), "")</f>
        <v/>
      </c>
      <c r="L140" s="26" t="str">
        <f>IFERROR(INDEX('ALL活動數據統計(運動+飲食)--分數計算表'!$F$2:$F$136, MATCH(E140, 'ALL活動數據統計(運動+飲食)--分數計算表'!$D$2:$D$136, 0)), "")</f>
        <v/>
      </c>
      <c r="M140" s="27" t="e">
        <f>VLOOKUP(E140, 個人bonus分!$A$2:$C376, 2, FALSE)</f>
        <v>#N/A</v>
      </c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26">
        <f t="shared" si="9"/>
        <v>0</v>
      </c>
    </row>
    <row r="141" spans="1:27" ht="21" x14ac:dyDescent="0.5">
      <c r="A141" s="21"/>
      <c r="B141" s="22"/>
      <c r="C141" s="22"/>
      <c r="D141" s="22"/>
      <c r="E141" s="22"/>
      <c r="F141" s="23"/>
      <c r="G141" s="23"/>
      <c r="H141" s="23"/>
      <c r="I141" s="26" t="str">
        <f>IFERROR(VLOOKUP(E141, 體脂!$A$2:$C$100, 2, FALSE), "")</f>
        <v/>
      </c>
      <c r="J141" s="27" t="str">
        <f t="shared" si="8"/>
        <v>NULL</v>
      </c>
      <c r="K141" s="26" t="str">
        <f>IFERROR(INDEX('ALL活動數據統計(運動+飲食)--分數計算表'!$H$2:$H$136, MATCH(E141, 'ALL活動數據統計(運動+飲食)--分數計算表'!$D$2:$D$136, 0)), "")</f>
        <v/>
      </c>
      <c r="L141" s="26" t="str">
        <f>IFERROR(INDEX('ALL活動數據統計(運動+飲食)--分數計算表'!$F$2:$F$136, MATCH(E141, 'ALL活動數據統計(運動+飲食)--分數計算表'!$D$2:$D$136, 0)), "")</f>
        <v/>
      </c>
      <c r="M141" s="27" t="e">
        <f>VLOOKUP(E141, 個人bonus分!$A$2:$C377, 2, FALSE)</f>
        <v>#N/A</v>
      </c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26">
        <f t="shared" si="9"/>
        <v>0</v>
      </c>
    </row>
    <row r="142" spans="1:27" ht="21" x14ac:dyDescent="0.5">
      <c r="A142" s="21"/>
      <c r="B142" s="22"/>
      <c r="C142" s="22"/>
      <c r="D142" s="22"/>
      <c r="E142" s="22"/>
      <c r="F142" s="23"/>
      <c r="G142" s="23"/>
      <c r="H142" s="23"/>
      <c r="I142" s="26" t="str">
        <f>IFERROR(VLOOKUP(E142, 體脂!$A$2:$C$100, 2, FALSE), "")</f>
        <v/>
      </c>
      <c r="J142" s="27" t="str">
        <f t="shared" si="8"/>
        <v>NULL</v>
      </c>
      <c r="K142" s="26" t="str">
        <f>IFERROR(INDEX('ALL活動數據統計(運動+飲食)--分數計算表'!$H$2:$H$136, MATCH(E142, 'ALL活動數據統計(運動+飲食)--分數計算表'!$D$2:$D$136, 0)), "")</f>
        <v/>
      </c>
      <c r="L142" s="26" t="str">
        <f>IFERROR(INDEX('ALL活動數據統計(運動+飲食)--分數計算表'!$F$2:$F$136, MATCH(E142, 'ALL活動數據統計(運動+飲食)--分數計算表'!$D$2:$D$136, 0)), "")</f>
        <v/>
      </c>
      <c r="M142" s="27" t="e">
        <f>VLOOKUP(E142, 個人bonus分!$A$2:$C378, 2, FALSE)</f>
        <v>#N/A</v>
      </c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26">
        <f t="shared" si="9"/>
        <v>0</v>
      </c>
    </row>
    <row r="143" spans="1:27" ht="21" x14ac:dyDescent="0.5">
      <c r="A143" s="21"/>
      <c r="B143" s="22"/>
      <c r="C143" s="22"/>
      <c r="D143" s="22"/>
      <c r="E143" s="22"/>
      <c r="F143" s="23"/>
      <c r="G143" s="23"/>
      <c r="H143" s="23"/>
      <c r="I143" s="26" t="str">
        <f>IFERROR(VLOOKUP(E143, 體脂!$A$2:$C$100, 2, FALSE), "")</f>
        <v/>
      </c>
      <c r="J143" s="27" t="str">
        <f t="shared" si="8"/>
        <v>NULL</v>
      </c>
      <c r="K143" s="26" t="str">
        <f>IFERROR(INDEX('ALL活動數據統計(運動+飲食)--分數計算表'!$H$2:$H$136, MATCH(E143, 'ALL活動數據統計(運動+飲食)--分數計算表'!$D$2:$D$136, 0)), "")</f>
        <v/>
      </c>
      <c r="L143" s="26" t="str">
        <f>IFERROR(INDEX('ALL活動數據統計(運動+飲食)--分數計算表'!$F$2:$F$136, MATCH(E143, 'ALL活動數據統計(運動+飲食)--分數計算表'!$D$2:$D$136, 0)), "")</f>
        <v/>
      </c>
      <c r="M143" s="27" t="e">
        <f>VLOOKUP(E143, 個人bonus分!$A$2:$C379, 2, FALSE)</f>
        <v>#N/A</v>
      </c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26">
        <f t="shared" si="9"/>
        <v>0</v>
      </c>
    </row>
    <row r="144" spans="1:27" ht="21" x14ac:dyDescent="0.5">
      <c r="A144" s="21"/>
      <c r="B144" s="22"/>
      <c r="C144" s="22"/>
      <c r="D144" s="22"/>
      <c r="E144" s="22"/>
      <c r="F144" s="23"/>
      <c r="G144" s="23"/>
      <c r="H144" s="23"/>
      <c r="I144" s="26" t="str">
        <f>IFERROR(VLOOKUP(E144, 體脂!$A$2:$C$100, 2, FALSE), "")</f>
        <v/>
      </c>
      <c r="J144" s="27" t="str">
        <f t="shared" si="8"/>
        <v>NULL</v>
      </c>
      <c r="K144" s="26" t="str">
        <f>IFERROR(INDEX('ALL活動數據統計(運動+飲食)--分數計算表'!$H$2:$H$136, MATCH(E144, 'ALL活動數據統計(運動+飲食)--分數計算表'!$D$2:$D$136, 0)), "")</f>
        <v/>
      </c>
      <c r="L144" s="26" t="str">
        <f>IFERROR(INDEX('ALL活動數據統計(運動+飲食)--分數計算表'!$F$2:$F$136, MATCH(E144, 'ALL活動數據統計(運動+飲食)--分數計算表'!$D$2:$D$136, 0)), "")</f>
        <v/>
      </c>
      <c r="M144" s="27" t="e">
        <f>VLOOKUP(E144, 個人bonus分!$A$2:$C380, 2, FALSE)</f>
        <v>#N/A</v>
      </c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26">
        <f t="shared" si="9"/>
        <v>0</v>
      </c>
    </row>
    <row r="145" spans="1:27" ht="21" x14ac:dyDescent="0.5">
      <c r="A145" s="21"/>
      <c r="B145" s="22"/>
      <c r="C145" s="22"/>
      <c r="D145" s="22"/>
      <c r="E145" s="22"/>
      <c r="F145" s="23"/>
      <c r="G145" s="23"/>
      <c r="H145" s="23"/>
      <c r="I145" s="26" t="str">
        <f>IFERROR(VLOOKUP(E145, 體脂!$A$2:$C$100, 2, FALSE), "")</f>
        <v/>
      </c>
      <c r="J145" s="27" t="str">
        <f t="shared" si="8"/>
        <v>NULL</v>
      </c>
      <c r="K145" s="26" t="str">
        <f>IFERROR(INDEX('ALL活動數據統計(運動+飲食)--分數計算表'!$H$2:$H$136, MATCH(E145, 'ALL活動數據統計(運動+飲食)--分數計算表'!$D$2:$D$136, 0)), "")</f>
        <v/>
      </c>
      <c r="L145" s="26" t="str">
        <f>IFERROR(INDEX('ALL活動數據統計(運動+飲食)--分數計算表'!$F$2:$F$136, MATCH(E145, 'ALL活動數據統計(運動+飲食)--分數計算表'!$D$2:$D$136, 0)), "")</f>
        <v/>
      </c>
      <c r="M145" s="27" t="e">
        <f>VLOOKUP(E145, 個人bonus分!$A$2:$C381, 2, FALSE)</f>
        <v>#N/A</v>
      </c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26">
        <f t="shared" si="9"/>
        <v>0</v>
      </c>
    </row>
    <row r="146" spans="1:27" ht="21" x14ac:dyDescent="0.5">
      <c r="A146" s="21"/>
      <c r="B146" s="22"/>
      <c r="C146" s="22"/>
      <c r="D146" s="22"/>
      <c r="E146" s="22"/>
      <c r="F146" s="23"/>
      <c r="G146" s="23"/>
      <c r="H146" s="23"/>
      <c r="I146" s="26" t="str">
        <f>IFERROR(VLOOKUP(E146, 體脂!$A$2:$C$100, 2, FALSE), "")</f>
        <v/>
      </c>
      <c r="J146" s="27" t="str">
        <f t="shared" si="8"/>
        <v>NULL</v>
      </c>
      <c r="K146" s="26" t="str">
        <f>IFERROR(INDEX('ALL活動數據統計(運動+飲食)--分數計算表'!$H$2:$H$136, MATCH(E146, 'ALL活動數據統計(運動+飲食)--分數計算表'!$D$2:$D$136, 0)), "")</f>
        <v/>
      </c>
      <c r="L146" s="26" t="str">
        <f>IFERROR(INDEX('ALL活動數據統計(運動+飲食)--分數計算表'!$F$2:$F$136, MATCH(E146, 'ALL活動數據統計(運動+飲食)--分數計算表'!$D$2:$D$136, 0)), "")</f>
        <v/>
      </c>
      <c r="M146" s="27" t="e">
        <f>VLOOKUP(E146, 個人bonus分!$A$2:$C382, 2, FALSE)</f>
        <v>#N/A</v>
      </c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26">
        <f t="shared" si="9"/>
        <v>0</v>
      </c>
    </row>
    <row r="147" spans="1:27" ht="21" x14ac:dyDescent="0.5">
      <c r="A147" s="21"/>
      <c r="B147" s="22"/>
      <c r="C147" s="22"/>
      <c r="D147" s="22"/>
      <c r="E147" s="22"/>
      <c r="F147" s="23"/>
      <c r="G147" s="23"/>
      <c r="H147" s="23"/>
      <c r="I147" s="26" t="str">
        <f>IFERROR(VLOOKUP(E147, 體脂!$A$2:$C$100, 2, FALSE), "")</f>
        <v/>
      </c>
      <c r="J147" s="27" t="str">
        <f t="shared" si="8"/>
        <v>NULL</v>
      </c>
      <c r="K147" s="26" t="str">
        <f>IFERROR(INDEX('ALL活動數據統計(運動+飲食)--分數計算表'!$H$2:$H$136, MATCH(E147, 'ALL活動數據統計(運動+飲食)--分數計算表'!$D$2:$D$136, 0)), "")</f>
        <v/>
      </c>
      <c r="L147" s="26" t="str">
        <f>IFERROR(INDEX('ALL活動數據統計(運動+飲食)--分數計算表'!$F$2:$F$136, MATCH(E147, 'ALL活動數據統計(運動+飲食)--分數計算表'!$D$2:$D$136, 0)), "")</f>
        <v/>
      </c>
      <c r="M147" s="27" t="e">
        <f>VLOOKUP(E147, 個人bonus分!$A$2:$C383, 2, FALSE)</f>
        <v>#N/A</v>
      </c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26">
        <f t="shared" si="9"/>
        <v>0</v>
      </c>
    </row>
    <row r="148" spans="1:27" ht="21" x14ac:dyDescent="0.5">
      <c r="A148" s="21"/>
      <c r="B148" s="22"/>
      <c r="C148" s="22"/>
      <c r="D148" s="22"/>
      <c r="E148" s="22"/>
      <c r="F148" s="23"/>
      <c r="G148" s="23"/>
      <c r="H148" s="23"/>
      <c r="I148" s="26" t="str">
        <f>IFERROR(VLOOKUP(E148, 體脂!$A$2:$C$100, 2, FALSE), "")</f>
        <v/>
      </c>
      <c r="J148" s="27" t="str">
        <f t="shared" si="8"/>
        <v>NULL</v>
      </c>
      <c r="K148" s="26" t="str">
        <f>IFERROR(INDEX('ALL活動數據統計(運動+飲食)--分數計算表'!$H$2:$H$136, MATCH(E148, 'ALL活動數據統計(運動+飲食)--分數計算表'!$D$2:$D$136, 0)), "")</f>
        <v/>
      </c>
      <c r="L148" s="26" t="str">
        <f>IFERROR(INDEX('ALL活動數據統計(運動+飲食)--分數計算表'!$F$2:$F$136, MATCH(E148, 'ALL活動數據統計(運動+飲食)--分數計算表'!$D$2:$D$136, 0)), "")</f>
        <v/>
      </c>
      <c r="M148" s="27" t="e">
        <f>VLOOKUP(E148, 個人bonus分!$A$2:$C384, 2, FALSE)</f>
        <v>#N/A</v>
      </c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26">
        <f t="shared" si="9"/>
        <v>0</v>
      </c>
    </row>
    <row r="149" spans="1:27" ht="21" x14ac:dyDescent="0.5">
      <c r="A149" s="62"/>
      <c r="B149" s="63"/>
      <c r="C149" s="63"/>
      <c r="D149" s="63"/>
      <c r="E149" s="63" t="s">
        <v>598</v>
      </c>
      <c r="F149" s="65"/>
      <c r="G149" s="65"/>
      <c r="H149" s="65"/>
      <c r="I149" s="66" t="str">
        <f>IFERROR(VLOOKUP(E149, 體脂!$A$2:$C$100, 2, FALSE), "")</f>
        <v/>
      </c>
      <c r="J149" s="67" t="str">
        <f t="shared" si="8"/>
        <v>NULL</v>
      </c>
      <c r="K149" s="66" t="str">
        <f>IFERROR(INDEX('ALL活動數據統計(運動+飲食)--分數計算表'!$H$2:$H$136, MATCH(E149, 'ALL活動數據統計(運動+飲食)--分數計算表'!$D$2:$D$136, 0)), "")</f>
        <v/>
      </c>
      <c r="L149" s="66" t="str">
        <f>IFERROR(INDEX('ALL活動數據統計(運動+飲食)--分數計算表'!$F$2:$F$136, MATCH(E149, 'ALL活動數據統計(運動+飲食)--分數計算表'!$D$2:$D$136, 0)), "")</f>
        <v/>
      </c>
      <c r="M149" s="67" t="e">
        <f>VLOOKUP(E149, 個人bonus分!$A$2:$C385, 2, FALSE)</f>
        <v>#N/A</v>
      </c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26">
        <f t="shared" si="9"/>
        <v>0</v>
      </c>
    </row>
    <row r="150" spans="1:27" ht="21" x14ac:dyDescent="0.5">
      <c r="A150" s="21"/>
      <c r="B150" s="22"/>
      <c r="C150" s="22"/>
      <c r="D150" s="22"/>
      <c r="E150" s="91"/>
      <c r="F150" s="23"/>
      <c r="G150" s="23"/>
      <c r="H150" s="23"/>
      <c r="I150" s="26" t="str">
        <f>IFERROR(VLOOKUP(E150, 體脂!$A$2:$C$100, 2, FALSE), "")</f>
        <v/>
      </c>
      <c r="J150" s="27" t="str">
        <f t="shared" si="8"/>
        <v>NULL</v>
      </c>
      <c r="K150" s="26" t="str">
        <f>IFERROR(INDEX('ALL活動數據統計(運動+飲食)--分數計算表'!$H$2:$H$136, MATCH(E150, 'ALL活動數據統計(運動+飲食)--分數計算表'!$D$2:$D$136, 0)), "")</f>
        <v/>
      </c>
      <c r="L150" s="26" t="str">
        <f>IFERROR(INDEX('ALL活動數據統計(運動+飲食)--分數計算表'!$F$2:$F$136, MATCH(E150, 'ALL活動數據統計(運動+飲食)--分數計算表'!$D$2:$D$136, 0)), "")</f>
        <v/>
      </c>
      <c r="M150" s="27" t="e">
        <f>VLOOKUP(E150, 個人bonus分!$A$2:$C386, 2, FALSE)</f>
        <v>#N/A</v>
      </c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26">
        <f t="shared" si="9"/>
        <v>0</v>
      </c>
    </row>
    <row r="151" spans="1:27" ht="21" x14ac:dyDescent="0.5">
      <c r="A151" s="21"/>
      <c r="B151" s="22"/>
      <c r="C151" s="22"/>
      <c r="D151" s="22"/>
      <c r="E151" s="91"/>
      <c r="F151" s="23"/>
      <c r="G151" s="23"/>
      <c r="H151" s="23"/>
      <c r="I151" s="26" t="str">
        <f>IFERROR(VLOOKUP(E151, 體脂!$A$2:$C$100, 2, FALSE), "")</f>
        <v/>
      </c>
      <c r="J151" s="27" t="str">
        <f t="shared" si="8"/>
        <v>NULL</v>
      </c>
      <c r="K151" s="26" t="str">
        <f>IFERROR(INDEX('ALL活動數據統計(運動+飲食)--分數計算表'!$H$2:$H$136, MATCH(E151, 'ALL活動數據統計(運動+飲食)--分數計算表'!$D$2:$D$136, 0)), "")</f>
        <v/>
      </c>
      <c r="L151" s="26" t="str">
        <f>IFERROR(INDEX('ALL活動數據統計(運動+飲食)--分數計算表'!$F$2:$F$136, MATCH(E151, 'ALL活動數據統計(運動+飲食)--分數計算表'!$D$2:$D$136, 0)), "")</f>
        <v/>
      </c>
      <c r="M151" s="27" t="e">
        <f>VLOOKUP(E151, 個人bonus分!$A$2:$C387, 2, FALSE)</f>
        <v>#N/A</v>
      </c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26">
        <f t="shared" si="9"/>
        <v>0</v>
      </c>
    </row>
    <row r="152" spans="1:27" ht="21" x14ac:dyDescent="0.5">
      <c r="A152" s="21"/>
      <c r="B152" s="22"/>
      <c r="C152" s="22"/>
      <c r="D152" s="22"/>
      <c r="E152" s="91"/>
      <c r="F152" s="23"/>
      <c r="G152" s="23"/>
      <c r="H152" s="23"/>
      <c r="I152" s="26" t="str">
        <f>IFERROR(VLOOKUP(E152, 體脂!$A$2:$C$100, 2, FALSE), "")</f>
        <v/>
      </c>
      <c r="J152" s="27" t="str">
        <f t="shared" si="8"/>
        <v>NULL</v>
      </c>
      <c r="K152" s="26" t="str">
        <f>IFERROR(INDEX('ALL活動數據統計(運動+飲食)--分數計算表'!$H$2:$H$136, MATCH(E152, 'ALL活動數據統計(運動+飲食)--分數計算表'!$D$2:$D$136, 0)), "")</f>
        <v/>
      </c>
      <c r="L152" s="26" t="str">
        <f>IFERROR(INDEX('ALL活動數據統計(運動+飲食)--分數計算表'!$F$2:$F$136, MATCH(E152, 'ALL活動數據統計(運動+飲食)--分數計算表'!$D$2:$D$136, 0)), "")</f>
        <v/>
      </c>
      <c r="M152" s="27" t="e">
        <f>VLOOKUP(E152, 個人bonus分!$A$2:$C388, 2, FALSE)</f>
        <v>#N/A</v>
      </c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26">
        <f t="shared" si="9"/>
        <v>0</v>
      </c>
    </row>
    <row r="153" spans="1:27" ht="21" x14ac:dyDescent="0.5">
      <c r="A153" s="21"/>
      <c r="B153" s="22"/>
      <c r="C153" s="22"/>
      <c r="D153" s="22"/>
      <c r="E153" s="91"/>
      <c r="F153" s="23"/>
      <c r="G153" s="23"/>
      <c r="H153" s="23"/>
      <c r="I153" s="26" t="str">
        <f>IFERROR(VLOOKUP(E153, 體脂!$A$2:$C$100, 2, FALSE), "")</f>
        <v/>
      </c>
      <c r="J153" s="27" t="str">
        <f t="shared" si="8"/>
        <v>NULL</v>
      </c>
      <c r="K153" s="26" t="str">
        <f>IFERROR(INDEX('ALL活動數據統計(運動+飲食)--分數計算表'!$H$2:$H$136, MATCH(E153, 'ALL活動數據統計(運動+飲食)--分數計算表'!$D$2:$D$136, 0)), "")</f>
        <v/>
      </c>
      <c r="L153" s="26" t="str">
        <f>IFERROR(INDEX('ALL活動數據統計(運動+飲食)--分數計算表'!$F$2:$F$136, MATCH(E153, 'ALL活動數據統計(運動+飲食)--分數計算表'!$D$2:$D$136, 0)), "")</f>
        <v/>
      </c>
      <c r="M153" s="27" t="e">
        <f>VLOOKUP(E153, 個人bonus分!$A$2:$C389, 2, FALSE)</f>
        <v>#N/A</v>
      </c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26">
        <f t="shared" si="9"/>
        <v>0</v>
      </c>
    </row>
    <row r="154" spans="1:27" ht="21" x14ac:dyDescent="0.5">
      <c r="A154" s="21"/>
      <c r="B154" s="22"/>
      <c r="C154" s="22"/>
      <c r="D154" s="22"/>
      <c r="E154" s="91"/>
      <c r="F154" s="23"/>
      <c r="G154" s="23"/>
      <c r="H154" s="23"/>
      <c r="I154" s="26" t="str">
        <f>IFERROR(VLOOKUP(E154, 體脂!$A$2:$C$100, 2, FALSE), "")</f>
        <v/>
      </c>
      <c r="J154" s="27" t="str">
        <f t="shared" si="8"/>
        <v>NULL</v>
      </c>
      <c r="K154" s="26" t="str">
        <f>IFERROR(INDEX('ALL活動數據統計(運動+飲食)--分數計算表'!$H$2:$H$136, MATCH(E154, 'ALL活動數據統計(運動+飲食)--分數計算表'!$D$2:$D$136, 0)), "")</f>
        <v/>
      </c>
      <c r="L154" s="26" t="str">
        <f>IFERROR(INDEX('ALL活動數據統計(運動+飲食)--分數計算表'!$F$2:$F$136, MATCH(E154, 'ALL活動數據統計(運動+飲食)--分數計算表'!$D$2:$D$136, 0)), "")</f>
        <v/>
      </c>
      <c r="M154" s="27" t="e">
        <f>VLOOKUP(E154, 個人bonus分!$A$2:$C390, 2, FALSE)</f>
        <v>#N/A</v>
      </c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26">
        <f t="shared" si="9"/>
        <v>0</v>
      </c>
    </row>
    <row r="155" spans="1:27" ht="21" x14ac:dyDescent="0.5">
      <c r="A155" s="21"/>
      <c r="B155" s="22"/>
      <c r="C155" s="22"/>
      <c r="D155" s="22"/>
      <c r="E155" s="91"/>
      <c r="F155" s="23"/>
      <c r="G155" s="23"/>
      <c r="H155" s="23"/>
      <c r="I155" s="26" t="str">
        <f>IFERROR(VLOOKUP(E155, 體脂!$A$2:$C$100, 2, FALSE), "")</f>
        <v/>
      </c>
      <c r="J155" s="27" t="str">
        <f t="shared" si="8"/>
        <v>NULL</v>
      </c>
      <c r="K155" s="26" t="str">
        <f>IFERROR(INDEX('ALL活動數據統計(運動+飲食)--分數計算表'!$H$2:$H$136, MATCH(E155, 'ALL活動數據統計(運動+飲食)--分數計算表'!$D$2:$D$136, 0)), "")</f>
        <v/>
      </c>
      <c r="L155" s="26" t="str">
        <f>IFERROR(INDEX('ALL活動數據統計(運動+飲食)--分數計算表'!$F$2:$F$136, MATCH(E155, 'ALL活動數據統計(運動+飲食)--分數計算表'!$D$2:$D$136, 0)), "")</f>
        <v/>
      </c>
      <c r="M155" s="27" t="e">
        <f>VLOOKUP(E155, 個人bonus分!$A$2:$C391, 2, FALSE)</f>
        <v>#N/A</v>
      </c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26">
        <f t="shared" si="9"/>
        <v>0</v>
      </c>
    </row>
    <row r="156" spans="1:27" ht="21" x14ac:dyDescent="0.5">
      <c r="A156" s="21"/>
      <c r="B156" s="22"/>
      <c r="C156" s="22"/>
      <c r="D156" s="22"/>
      <c r="E156" s="91"/>
      <c r="F156" s="23"/>
      <c r="G156" s="23"/>
      <c r="H156" s="23"/>
      <c r="I156" s="26" t="str">
        <f>IFERROR(VLOOKUP(E156, 體脂!$A$2:$C$100, 2, FALSE), "")</f>
        <v/>
      </c>
      <c r="J156" s="27" t="str">
        <f t="shared" si="8"/>
        <v>NULL</v>
      </c>
      <c r="K156" s="26" t="str">
        <f>IFERROR(INDEX('ALL活動數據統計(運動+飲食)--分數計算表'!$H$2:$H$136, MATCH(E156, 'ALL活動數據統計(運動+飲食)--分數計算表'!$D$2:$D$136, 0)), "")</f>
        <v/>
      </c>
      <c r="L156" s="26" t="str">
        <f>IFERROR(INDEX('ALL活動數據統計(運動+飲食)--分數計算表'!$F$2:$F$136, MATCH(E156, 'ALL活動數據統計(運動+飲食)--分數計算表'!$D$2:$D$136, 0)), "")</f>
        <v/>
      </c>
      <c r="M156" s="27" t="e">
        <f>VLOOKUP(E156, 個人bonus分!$A$2:$C392, 2, FALSE)</f>
        <v>#N/A</v>
      </c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26">
        <f t="shared" si="9"/>
        <v>0</v>
      </c>
    </row>
    <row r="157" spans="1:27" ht="21" x14ac:dyDescent="0.5">
      <c r="A157" s="21"/>
      <c r="B157" s="22"/>
      <c r="C157" s="22"/>
      <c r="D157" s="22"/>
      <c r="E157" s="91"/>
      <c r="F157" s="23"/>
      <c r="G157" s="23"/>
      <c r="H157" s="23"/>
      <c r="I157" s="26" t="str">
        <f>IFERROR(VLOOKUP(E157, 體脂!$A$2:$C$100, 2, FALSE), "")</f>
        <v/>
      </c>
      <c r="J157" s="27" t="str">
        <f t="shared" si="8"/>
        <v>NULL</v>
      </c>
      <c r="K157" s="26" t="str">
        <f>IFERROR(INDEX('ALL活動數據統計(運動+飲食)--分數計算表'!$H$2:$H$136, MATCH(E157, 'ALL活動數據統計(運動+飲食)--分數計算表'!$D$2:$D$136, 0)), "")</f>
        <v/>
      </c>
      <c r="L157" s="26" t="str">
        <f>IFERROR(INDEX('ALL活動數據統計(運動+飲食)--分數計算表'!$F$2:$F$136, MATCH(E157, 'ALL活動數據統計(運動+飲食)--分數計算表'!$D$2:$D$136, 0)), "")</f>
        <v/>
      </c>
      <c r="M157" s="27" t="e">
        <f>VLOOKUP(E157, 個人bonus分!$A$2:$C393, 2, FALSE)</f>
        <v>#N/A</v>
      </c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26">
        <f t="shared" si="9"/>
        <v>0</v>
      </c>
    </row>
    <row r="158" spans="1:27" ht="21" x14ac:dyDescent="0.5">
      <c r="A158" s="21"/>
      <c r="B158" s="22"/>
      <c r="C158" s="22"/>
      <c r="D158" s="22"/>
      <c r="E158" s="91"/>
      <c r="F158" s="23"/>
      <c r="G158" s="23"/>
      <c r="H158" s="23"/>
      <c r="I158" s="26" t="str">
        <f>IFERROR(VLOOKUP(E158, 體脂!$A$2:$C$100, 2, FALSE), "")</f>
        <v/>
      </c>
      <c r="J158" s="27" t="str">
        <f t="shared" si="8"/>
        <v>NULL</v>
      </c>
      <c r="K158" s="26" t="str">
        <f>IFERROR(INDEX('ALL活動數據統計(運動+飲食)--分數計算表'!$H$2:$H$136, MATCH(E158, 'ALL活動數據統計(運動+飲食)--分數計算表'!$D$2:$D$136, 0)), "")</f>
        <v/>
      </c>
      <c r="L158" s="26" t="str">
        <f>IFERROR(INDEX('ALL活動數據統計(運動+飲食)--分數計算表'!$F$2:$F$136, MATCH(E158, 'ALL活動數據統計(運動+飲食)--分數計算表'!$D$2:$D$136, 0)), "")</f>
        <v/>
      </c>
      <c r="M158" s="27" t="e">
        <f>VLOOKUP(E158, 個人bonus分!$A$2:$C394, 2, FALSE)</f>
        <v>#N/A</v>
      </c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26">
        <f t="shared" si="9"/>
        <v>0</v>
      </c>
    </row>
    <row r="159" spans="1:27" ht="21" x14ac:dyDescent="0.5">
      <c r="A159" s="21"/>
      <c r="B159" s="22"/>
      <c r="C159" s="22"/>
      <c r="D159" s="22"/>
      <c r="E159" s="91"/>
      <c r="F159" s="23"/>
      <c r="G159" s="23"/>
      <c r="H159" s="23"/>
      <c r="I159" s="26" t="str">
        <f>IFERROR(VLOOKUP(E159, 體脂!$A$2:$C$100, 2, FALSE), "")</f>
        <v/>
      </c>
      <c r="J159" s="27" t="str">
        <f t="shared" si="8"/>
        <v>NULL</v>
      </c>
      <c r="K159" s="26" t="str">
        <f>IFERROR(INDEX('ALL活動數據統計(運動+飲食)--分數計算表'!$H$2:$H$136, MATCH(E159, 'ALL活動數據統計(運動+飲食)--分數計算表'!$D$2:$D$136, 0)), "")</f>
        <v/>
      </c>
      <c r="L159" s="26" t="str">
        <f>IFERROR(INDEX('ALL活動數據統計(運動+飲食)--分數計算表'!$F$2:$F$136, MATCH(E159, 'ALL活動數據統計(運動+飲食)--分數計算表'!$D$2:$D$136, 0)), "")</f>
        <v/>
      </c>
      <c r="M159" s="27" t="e">
        <f>VLOOKUP(E159, 個人bonus分!$A$2:$C395, 2, FALSE)</f>
        <v>#N/A</v>
      </c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26">
        <f t="shared" si="9"/>
        <v>0</v>
      </c>
    </row>
    <row r="160" spans="1:27" ht="21" x14ac:dyDescent="0.5">
      <c r="A160" s="21"/>
      <c r="B160" s="22"/>
      <c r="C160" s="22"/>
      <c r="D160" s="22"/>
      <c r="E160" s="91"/>
      <c r="F160" s="23"/>
      <c r="G160" s="23"/>
      <c r="H160" s="23"/>
      <c r="I160" s="26" t="str">
        <f>IFERROR(VLOOKUP(E160, 體脂!$A$2:$C$100, 2, FALSE), "")</f>
        <v/>
      </c>
      <c r="J160" s="27" t="str">
        <f t="shared" si="8"/>
        <v>NULL</v>
      </c>
      <c r="K160" s="26" t="str">
        <f>IFERROR(INDEX('ALL活動數據統計(運動+飲食)--分數計算表'!$H$2:$H$136, MATCH(E160, 'ALL活動數據統計(運動+飲食)--分數計算表'!$D$2:$D$136, 0)), "")</f>
        <v/>
      </c>
      <c r="L160" s="26" t="str">
        <f>IFERROR(INDEX('ALL活動數據統計(運動+飲食)--分數計算表'!$F$2:$F$136, MATCH(E160, 'ALL活動數據統計(運動+飲食)--分數計算表'!$D$2:$D$136, 0)), "")</f>
        <v/>
      </c>
      <c r="M160" s="27" t="e">
        <f>VLOOKUP(E160, 個人bonus分!$A$2:$C396, 2, FALSE)</f>
        <v>#N/A</v>
      </c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26">
        <f t="shared" si="9"/>
        <v>0</v>
      </c>
    </row>
    <row r="161" spans="1:27" ht="21" x14ac:dyDescent="0.5">
      <c r="A161" s="21"/>
      <c r="B161" s="22"/>
      <c r="C161" s="22"/>
      <c r="D161" s="22"/>
      <c r="E161" s="91"/>
      <c r="F161" s="23"/>
      <c r="G161" s="23"/>
      <c r="H161" s="23"/>
      <c r="I161" s="26" t="str">
        <f>IFERROR(VLOOKUP(E161, 體脂!$A$2:$C$100, 2, FALSE), "")</f>
        <v/>
      </c>
      <c r="J161" s="27" t="str">
        <f t="shared" si="8"/>
        <v>NULL</v>
      </c>
      <c r="K161" s="26" t="str">
        <f>IFERROR(INDEX('ALL活動數據統計(運動+飲食)--分數計算表'!$H$2:$H$136, MATCH(E161, 'ALL活動數據統計(運動+飲食)--分數計算表'!$D$2:$D$136, 0)), "")</f>
        <v/>
      </c>
      <c r="L161" s="26" t="str">
        <f>IFERROR(INDEX('ALL活動數據統計(運動+飲食)--分數計算表'!$F$2:$F$136, MATCH(E161, 'ALL活動數據統計(運動+飲食)--分數計算表'!$D$2:$D$136, 0)), "")</f>
        <v/>
      </c>
      <c r="M161" s="27" t="e">
        <f>VLOOKUP(E161, 個人bonus分!$A$2:$C397, 2, FALSE)</f>
        <v>#N/A</v>
      </c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26">
        <f t="shared" si="9"/>
        <v>0</v>
      </c>
    </row>
    <row r="162" spans="1:27" ht="21" x14ac:dyDescent="0.5">
      <c r="A162" s="21"/>
      <c r="B162" s="22"/>
      <c r="C162" s="22"/>
      <c r="D162" s="22"/>
      <c r="E162" s="91"/>
      <c r="F162" s="23"/>
      <c r="G162" s="23"/>
      <c r="H162" s="23"/>
      <c r="I162" s="26" t="str">
        <f>IFERROR(VLOOKUP(E162, 體脂!$A$2:$C$100, 2, FALSE), "")</f>
        <v/>
      </c>
      <c r="J162" s="27" t="str">
        <f t="shared" ref="J162:J193" si="10">IF(I162&lt;&gt;"","已完成","NULL")</f>
        <v>NULL</v>
      </c>
      <c r="K162" s="26" t="str">
        <f>IFERROR(INDEX('ALL活動數據統計(運動+飲食)--分數計算表'!$H$2:$H$136, MATCH(E162, 'ALL活動數據統計(運動+飲食)--分數計算表'!$D$2:$D$136, 0)), "")</f>
        <v/>
      </c>
      <c r="L162" s="26" t="str">
        <f>IFERROR(INDEX('ALL活動數據統計(運動+飲食)--分數計算表'!$F$2:$F$136, MATCH(E162, 'ALL活動數據統計(運動+飲食)--分數計算表'!$D$2:$D$136, 0)), "")</f>
        <v/>
      </c>
      <c r="M162" s="27" t="e">
        <f>VLOOKUP(E162, 個人bonus分!$A$2:$C398, 2, FALSE)</f>
        <v>#N/A</v>
      </c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26">
        <f t="shared" ref="AA162:AA193" si="11">SUMIF(K162:Z162,"&gt;0")</f>
        <v>0</v>
      </c>
    </row>
    <row r="163" spans="1:27" ht="21" x14ac:dyDescent="0.5">
      <c r="A163" s="21"/>
      <c r="B163" s="22"/>
      <c r="C163" s="22"/>
      <c r="D163" s="22"/>
      <c r="E163" s="91"/>
      <c r="F163" s="23"/>
      <c r="G163" s="23"/>
      <c r="H163" s="23"/>
      <c r="I163" s="26" t="str">
        <f>IFERROR(VLOOKUP(E163, 體脂!$A$2:$C$100, 2, FALSE), "")</f>
        <v/>
      </c>
      <c r="J163" s="27" t="str">
        <f t="shared" si="10"/>
        <v>NULL</v>
      </c>
      <c r="K163" s="26" t="str">
        <f>IFERROR(INDEX('ALL活動數據統計(運動+飲食)--分數計算表'!$H$2:$H$136, MATCH(E163, 'ALL活動數據統計(運動+飲食)--分數計算表'!$D$2:$D$136, 0)), "")</f>
        <v/>
      </c>
      <c r="L163" s="26" t="str">
        <f>IFERROR(INDEX('ALL活動數據統計(運動+飲食)--分數計算表'!$F$2:$F$136, MATCH(E163, 'ALL活動數據統計(運動+飲食)--分數計算表'!$D$2:$D$136, 0)), "")</f>
        <v/>
      </c>
      <c r="M163" s="27" t="e">
        <f>VLOOKUP(E163, 個人bonus分!$A$2:$C399, 2, FALSE)</f>
        <v>#N/A</v>
      </c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26">
        <f t="shared" si="11"/>
        <v>0</v>
      </c>
    </row>
    <row r="164" spans="1:27" ht="21" x14ac:dyDescent="0.5">
      <c r="A164" s="21"/>
      <c r="B164" s="22"/>
      <c r="C164" s="22"/>
      <c r="D164" s="22"/>
      <c r="E164" s="91"/>
      <c r="F164" s="23"/>
      <c r="G164" s="23"/>
      <c r="H164" s="23"/>
      <c r="I164" s="26" t="str">
        <f>IFERROR(VLOOKUP(E164, 體脂!$A$2:$C$100, 2, FALSE), "")</f>
        <v/>
      </c>
      <c r="J164" s="27" t="str">
        <f t="shared" si="10"/>
        <v>NULL</v>
      </c>
      <c r="K164" s="26" t="str">
        <f>IFERROR(INDEX('ALL活動數據統計(運動+飲食)--分數計算表'!$H$2:$H$136, MATCH(E164, 'ALL活動數據統計(運動+飲食)--分數計算表'!$D$2:$D$136, 0)), "")</f>
        <v/>
      </c>
      <c r="L164" s="26" t="str">
        <f>IFERROR(INDEX('ALL活動數據統計(運動+飲食)--分數計算表'!$F$2:$F$136, MATCH(E164, 'ALL活動數據統計(運動+飲食)--分數計算表'!$D$2:$D$136, 0)), "")</f>
        <v/>
      </c>
      <c r="M164" s="27" t="e">
        <f>VLOOKUP(E164, 個人bonus分!$A$2:$C400, 2, FALSE)</f>
        <v>#N/A</v>
      </c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26">
        <f t="shared" si="11"/>
        <v>0</v>
      </c>
    </row>
    <row r="165" spans="1:27" ht="21" x14ac:dyDescent="0.5">
      <c r="A165" s="21"/>
      <c r="B165" s="22"/>
      <c r="C165" s="22"/>
      <c r="D165" s="22"/>
      <c r="E165" s="91"/>
      <c r="F165" s="23"/>
      <c r="G165" s="23"/>
      <c r="H165" s="23"/>
      <c r="I165" s="26" t="str">
        <f>IFERROR(VLOOKUP(E165, 體脂!$A$2:$C$100, 2, FALSE), "")</f>
        <v/>
      </c>
      <c r="J165" s="27" t="str">
        <f t="shared" si="10"/>
        <v>NULL</v>
      </c>
      <c r="K165" s="26" t="str">
        <f>IFERROR(INDEX('ALL活動數據統計(運動+飲食)--分數計算表'!$H$2:$H$136, MATCH(E165, 'ALL活動數據統計(運動+飲食)--分數計算表'!$D$2:$D$136, 0)), "")</f>
        <v/>
      </c>
      <c r="L165" s="26" t="str">
        <f>IFERROR(INDEX('ALL活動數據統計(運動+飲食)--分數計算表'!$F$2:$F$136, MATCH(E165, 'ALL活動數據統計(運動+飲食)--分數計算表'!$D$2:$D$136, 0)), "")</f>
        <v/>
      </c>
      <c r="M165" s="27" t="e">
        <f>VLOOKUP(E165, 個人bonus分!$A$2:$C401, 2, FALSE)</f>
        <v>#N/A</v>
      </c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26">
        <f t="shared" si="11"/>
        <v>0</v>
      </c>
    </row>
    <row r="166" spans="1:27" ht="21" x14ac:dyDescent="0.5">
      <c r="A166" s="21"/>
      <c r="B166" s="22"/>
      <c r="C166" s="22"/>
      <c r="D166" s="22"/>
      <c r="E166" s="91"/>
      <c r="F166" s="23"/>
      <c r="G166" s="23"/>
      <c r="H166" s="23"/>
      <c r="I166" s="26" t="str">
        <f>IFERROR(VLOOKUP(E166, 體脂!$A$2:$C$100, 2, FALSE), "")</f>
        <v/>
      </c>
      <c r="J166" s="27" t="str">
        <f t="shared" si="10"/>
        <v>NULL</v>
      </c>
      <c r="K166" s="26" t="str">
        <f>IFERROR(INDEX('ALL活動數據統計(運動+飲食)--分數計算表'!$H$2:$H$136, MATCH(E166, 'ALL活動數據統計(運動+飲食)--分數計算表'!$D$2:$D$136, 0)), "")</f>
        <v/>
      </c>
      <c r="L166" s="26" t="str">
        <f>IFERROR(INDEX('ALL活動數據統計(運動+飲食)--分數計算表'!$F$2:$F$136, MATCH(E166, 'ALL活動數據統計(運動+飲食)--分數計算表'!$D$2:$D$136, 0)), "")</f>
        <v/>
      </c>
      <c r="M166" s="27" t="e">
        <f>VLOOKUP(E166, 個人bonus分!$A$2:$C402, 2, FALSE)</f>
        <v>#N/A</v>
      </c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26">
        <f t="shared" si="11"/>
        <v>0</v>
      </c>
    </row>
    <row r="167" spans="1:27" ht="21" x14ac:dyDescent="0.5">
      <c r="A167" s="21"/>
      <c r="B167" s="22"/>
      <c r="C167" s="22"/>
      <c r="D167" s="22"/>
      <c r="E167" s="91"/>
      <c r="F167" s="23"/>
      <c r="G167" s="23"/>
      <c r="H167" s="23"/>
      <c r="I167" s="26" t="str">
        <f>IFERROR(VLOOKUP(E167, 體脂!$A$2:$C$100, 2, FALSE), "")</f>
        <v/>
      </c>
      <c r="J167" s="27" t="str">
        <f t="shared" si="10"/>
        <v>NULL</v>
      </c>
      <c r="K167" s="26" t="str">
        <f>IFERROR(INDEX('ALL活動數據統計(運動+飲食)--分數計算表'!$H$2:$H$136, MATCH(E167, 'ALL活動數據統計(運動+飲食)--分數計算表'!$D$2:$D$136, 0)), "")</f>
        <v/>
      </c>
      <c r="L167" s="26" t="str">
        <f>IFERROR(INDEX('ALL活動數據統計(運動+飲食)--分數計算表'!$F$2:$F$136, MATCH(E167, 'ALL活動數據統計(運動+飲食)--分數計算表'!$D$2:$D$136, 0)), "")</f>
        <v/>
      </c>
      <c r="M167" s="27" t="e">
        <f>VLOOKUP(E167, 個人bonus分!$A$2:$C403, 2, FALSE)</f>
        <v>#N/A</v>
      </c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26">
        <f t="shared" si="11"/>
        <v>0</v>
      </c>
    </row>
    <row r="168" spans="1:27" ht="21" x14ac:dyDescent="0.5">
      <c r="A168" s="21"/>
      <c r="B168" s="22"/>
      <c r="C168" s="22"/>
      <c r="D168" s="22"/>
      <c r="E168" s="91"/>
      <c r="F168" s="23"/>
      <c r="G168" s="23"/>
      <c r="H168" s="23"/>
      <c r="I168" s="26" t="str">
        <f>IFERROR(VLOOKUP(E168, 體脂!$A$2:$C$100, 2, FALSE), "")</f>
        <v/>
      </c>
      <c r="J168" s="27" t="str">
        <f t="shared" si="10"/>
        <v>NULL</v>
      </c>
      <c r="K168" s="26" t="str">
        <f>IFERROR(INDEX('ALL活動數據統計(運動+飲食)--分數計算表'!$H$2:$H$136, MATCH(E168, 'ALL活動數據統計(運動+飲食)--分數計算表'!$D$2:$D$136, 0)), "")</f>
        <v/>
      </c>
      <c r="L168" s="26" t="str">
        <f>IFERROR(INDEX('ALL活動數據統計(運動+飲食)--分數計算表'!$F$2:$F$136, MATCH(E168, 'ALL活動數據統計(運動+飲食)--分數計算表'!$D$2:$D$136, 0)), "")</f>
        <v/>
      </c>
      <c r="M168" s="27" t="e">
        <f>VLOOKUP(E168, 個人bonus分!$A$2:$C404, 2, FALSE)</f>
        <v>#N/A</v>
      </c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26">
        <f t="shared" si="11"/>
        <v>0</v>
      </c>
    </row>
    <row r="169" spans="1:27" ht="21" x14ac:dyDescent="0.5">
      <c r="A169" s="21"/>
      <c r="B169" s="22"/>
      <c r="C169" s="22"/>
      <c r="D169" s="22"/>
      <c r="E169" s="91"/>
      <c r="F169" s="23"/>
      <c r="G169" s="23"/>
      <c r="H169" s="23"/>
      <c r="I169" s="26" t="str">
        <f>IFERROR(VLOOKUP(E169, 體脂!$A$2:$C$100, 2, FALSE), "")</f>
        <v/>
      </c>
      <c r="J169" s="27" t="str">
        <f t="shared" si="10"/>
        <v>NULL</v>
      </c>
      <c r="K169" s="26" t="str">
        <f>IFERROR(INDEX('ALL活動數據統計(運動+飲食)--分數計算表'!$H$2:$H$136, MATCH(E169, 'ALL活動數據統計(運動+飲食)--分數計算表'!$D$2:$D$136, 0)), "")</f>
        <v/>
      </c>
      <c r="L169" s="26" t="str">
        <f>IFERROR(INDEX('ALL活動數據統計(運動+飲食)--分數計算表'!$F$2:$F$136, MATCH(E169, 'ALL活動數據統計(運動+飲食)--分數計算表'!$D$2:$D$136, 0)), "")</f>
        <v/>
      </c>
      <c r="M169" s="27" t="e">
        <f>VLOOKUP(E169, 個人bonus分!$A$2:$C405, 2, FALSE)</f>
        <v>#N/A</v>
      </c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26">
        <f t="shared" si="11"/>
        <v>0</v>
      </c>
    </row>
    <row r="170" spans="1:27" ht="21" x14ac:dyDescent="0.5">
      <c r="A170" s="21"/>
      <c r="B170" s="22"/>
      <c r="C170" s="22"/>
      <c r="D170" s="22"/>
      <c r="E170" s="91"/>
      <c r="F170" s="23"/>
      <c r="G170" s="23"/>
      <c r="H170" s="23"/>
      <c r="I170" s="26" t="str">
        <f>IFERROR(VLOOKUP(E170, 體脂!$A$2:$C$100, 2, FALSE), "")</f>
        <v/>
      </c>
      <c r="J170" s="27" t="str">
        <f t="shared" si="10"/>
        <v>NULL</v>
      </c>
      <c r="K170" s="26" t="str">
        <f>IFERROR(INDEX('ALL活動數據統計(運動+飲食)--分數計算表'!$H$2:$H$136, MATCH(E170, 'ALL活動數據統計(運動+飲食)--分數計算表'!$D$2:$D$136, 0)), "")</f>
        <v/>
      </c>
      <c r="L170" s="26" t="str">
        <f>IFERROR(INDEX('ALL活動數據統計(運動+飲食)--分數計算表'!$F$2:$F$136, MATCH(E170, 'ALL活動數據統計(運動+飲食)--分數計算表'!$D$2:$D$136, 0)), "")</f>
        <v/>
      </c>
      <c r="M170" s="27" t="e">
        <f>VLOOKUP(E170, 個人bonus分!$A$2:$C406, 2, FALSE)</f>
        <v>#N/A</v>
      </c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26">
        <f t="shared" si="11"/>
        <v>0</v>
      </c>
    </row>
    <row r="171" spans="1:27" ht="21" x14ac:dyDescent="0.5">
      <c r="A171" s="21"/>
      <c r="B171" s="22"/>
      <c r="C171" s="22"/>
      <c r="D171" s="22"/>
      <c r="E171" s="91"/>
      <c r="F171" s="23"/>
      <c r="G171" s="23"/>
      <c r="H171" s="23"/>
      <c r="I171" s="26" t="str">
        <f>IFERROR(VLOOKUP(E171, 體脂!$A$2:$C$100, 2, FALSE), "")</f>
        <v/>
      </c>
      <c r="J171" s="27" t="str">
        <f t="shared" si="10"/>
        <v>NULL</v>
      </c>
      <c r="K171" s="26" t="str">
        <f>IFERROR(INDEX('ALL活動數據統計(運動+飲食)--分數計算表'!$H$2:$H$136, MATCH(E171, 'ALL活動數據統計(運動+飲食)--分數計算表'!$D$2:$D$136, 0)), "")</f>
        <v/>
      </c>
      <c r="L171" s="26" t="str">
        <f>IFERROR(INDEX('ALL活動數據統計(運動+飲食)--分數計算表'!$F$2:$F$136, MATCH(E171, 'ALL活動數據統計(運動+飲食)--分數計算表'!$D$2:$D$136, 0)), "")</f>
        <v/>
      </c>
      <c r="M171" s="27" t="e">
        <f>VLOOKUP(E171, 個人bonus分!$A$2:$C407, 2, FALSE)</f>
        <v>#N/A</v>
      </c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26">
        <f t="shared" si="11"/>
        <v>0</v>
      </c>
    </row>
    <row r="172" spans="1:27" ht="21" x14ac:dyDescent="0.5">
      <c r="A172" s="62"/>
      <c r="B172" s="63"/>
      <c r="C172" s="63"/>
      <c r="D172" s="63"/>
      <c r="E172" s="92"/>
      <c r="F172" s="65"/>
      <c r="G172" s="65"/>
      <c r="H172" s="65"/>
      <c r="I172" s="66" t="str">
        <f>IFERROR(VLOOKUP(E172, 體脂!$A$2:$C$100, 2, FALSE), "")</f>
        <v/>
      </c>
      <c r="J172" s="67" t="str">
        <f t="shared" si="10"/>
        <v>NULL</v>
      </c>
      <c r="K172" s="66" t="str">
        <f>IFERROR(INDEX('ALL活動數據統計(運動+飲食)--分數計算表'!$H$2:$H$136, MATCH(E172, 'ALL活動數據統計(運動+飲食)--分數計算表'!$D$2:$D$136, 0)), "")</f>
        <v/>
      </c>
      <c r="L172" s="66" t="str">
        <f>IFERROR(INDEX('ALL活動數據統計(運動+飲食)--分數計算表'!$F$2:$F$136, MATCH(E172, 'ALL活動數據統計(運動+飲食)--分數計算表'!$D$2:$D$136, 0)), "")</f>
        <v/>
      </c>
      <c r="M172" s="67" t="e">
        <f>VLOOKUP(E172, 個人bonus分!$A$2:$C408, 2, FALSE)</f>
        <v>#N/A</v>
      </c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26">
        <f t="shared" si="11"/>
        <v>0</v>
      </c>
    </row>
    <row r="173" spans="1:27" ht="21" x14ac:dyDescent="0.5">
      <c r="A173" s="21"/>
      <c r="B173" s="22"/>
      <c r="C173" s="22"/>
      <c r="D173" s="22"/>
      <c r="E173" s="115" t="s">
        <v>151</v>
      </c>
      <c r="F173" s="23"/>
      <c r="G173" s="23"/>
      <c r="H173" s="23"/>
      <c r="I173" s="26" t="str">
        <f>IFERROR(VLOOKUP(中獎名單!#REF!, 體脂!$A$2:$C$100, 2, FALSE), "")</f>
        <v/>
      </c>
      <c r="J173" s="27" t="str">
        <f t="shared" si="10"/>
        <v>NULL</v>
      </c>
      <c r="K173" s="26" t="str">
        <f>IFERROR(INDEX('ALL活動數據統計(運動+飲食)--分數計算表'!$H$2:$H$136, MATCH(中獎名單!#REF!, 'ALL活動數據統計(運動+飲食)--分數計算表'!$D$2:$D$136, 0)), "")</f>
        <v/>
      </c>
      <c r="L173" s="26" t="str">
        <f>IFERROR(INDEX('ALL活動數據統計(運動+飲食)--分數計算表'!$F$2:$F$136, MATCH(中獎名單!#REF!, 'ALL活動數據統計(運動+飲食)--分數計算表'!$D$2:$D$136, 0)), "")</f>
        <v/>
      </c>
      <c r="M173" s="27" t="e">
        <f>VLOOKUP(中獎名單!#REF!, 個人bonus分!$A$2:$C409, 2, FALSE)</f>
        <v>#REF!</v>
      </c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26">
        <f t="shared" si="11"/>
        <v>0</v>
      </c>
    </row>
    <row r="174" spans="1:27" ht="21" x14ac:dyDescent="0.5">
      <c r="A174" s="21"/>
      <c r="B174" s="22"/>
      <c r="C174" s="22"/>
      <c r="D174" s="22"/>
      <c r="E174" s="115" t="s">
        <v>160</v>
      </c>
      <c r="F174" s="23"/>
      <c r="G174" s="23"/>
      <c r="H174" s="23"/>
      <c r="I174" s="26" t="str">
        <f>IFERROR(VLOOKUP(中獎名單!#REF!, 體脂!$A$2:$C$100, 2, FALSE), "")</f>
        <v/>
      </c>
      <c r="J174" s="27" t="str">
        <f t="shared" si="10"/>
        <v>NULL</v>
      </c>
      <c r="K174" s="26" t="str">
        <f>IFERROR(INDEX('ALL活動數據統計(運動+飲食)--分數計算表'!$H$2:$H$136, MATCH(中獎名單!#REF!, 'ALL活動數據統計(運動+飲食)--分數計算表'!$D$2:$D$136, 0)), "")</f>
        <v/>
      </c>
      <c r="L174" s="26" t="str">
        <f>IFERROR(INDEX('ALL活動數據統計(運動+飲食)--分數計算表'!$F$2:$F$136, MATCH(中獎名單!#REF!, 'ALL活動數據統計(運動+飲食)--分數計算表'!$D$2:$D$136, 0)), "")</f>
        <v/>
      </c>
      <c r="M174" s="27" t="e">
        <f>VLOOKUP(中獎名單!#REF!, 個人bonus分!$A$2:$C410, 2, FALSE)</f>
        <v>#REF!</v>
      </c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26">
        <f t="shared" si="11"/>
        <v>0</v>
      </c>
    </row>
    <row r="175" spans="1:27" ht="21" x14ac:dyDescent="0.5">
      <c r="A175" s="21"/>
      <c r="B175" s="22"/>
      <c r="C175" s="22"/>
      <c r="D175" s="22"/>
      <c r="E175" s="115" t="s">
        <v>31</v>
      </c>
      <c r="F175" s="23"/>
      <c r="G175" s="23"/>
      <c r="H175" s="23"/>
      <c r="I175" s="26" t="str">
        <f>IFERROR(VLOOKUP(中獎名單!#REF!, 體脂!$A$2:$C$100, 2, FALSE), "")</f>
        <v/>
      </c>
      <c r="J175" s="27" t="str">
        <f t="shared" si="10"/>
        <v>NULL</v>
      </c>
      <c r="K175" s="26" t="str">
        <f>IFERROR(INDEX('ALL活動數據統計(運動+飲食)--分數計算表'!$H$2:$H$136, MATCH(中獎名單!#REF!, 'ALL活動數據統計(運動+飲食)--分數計算表'!$D$2:$D$136, 0)), "")</f>
        <v/>
      </c>
      <c r="L175" s="26" t="str">
        <f>IFERROR(INDEX('ALL活動數據統計(運動+飲食)--分數計算表'!$F$2:$F$136, MATCH(中獎名單!#REF!, 'ALL活動數據統計(運動+飲食)--分數計算表'!$D$2:$D$136, 0)), "")</f>
        <v/>
      </c>
      <c r="M175" s="27" t="e">
        <f>VLOOKUP(中獎名單!#REF!, 個人bonus分!$A$2:$C412, 2, FALSE)</f>
        <v>#REF!</v>
      </c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26">
        <f t="shared" si="11"/>
        <v>0</v>
      </c>
    </row>
    <row r="176" spans="1:27" ht="21" x14ac:dyDescent="0.5">
      <c r="A176" s="21"/>
      <c r="B176" s="22"/>
      <c r="C176" s="22"/>
      <c r="D176" s="22"/>
      <c r="E176" s="115" t="s">
        <v>46</v>
      </c>
      <c r="F176" s="23"/>
      <c r="G176" s="23"/>
      <c r="H176" s="23"/>
      <c r="I176" s="26" t="str">
        <f>IFERROR(VLOOKUP(中獎名單!#REF!, 體脂!$A$2:$C$100, 2, FALSE), "")</f>
        <v/>
      </c>
      <c r="J176" s="27" t="str">
        <f t="shared" si="10"/>
        <v>NULL</v>
      </c>
      <c r="K176" s="26" t="str">
        <f>IFERROR(INDEX('ALL活動數據統計(運動+飲食)--分數計算表'!$H$2:$H$136, MATCH(中獎名單!#REF!, 'ALL活動數據統計(運動+飲食)--分數計算表'!$D$2:$D$136, 0)), "")</f>
        <v/>
      </c>
      <c r="L176" s="26" t="str">
        <f>IFERROR(INDEX('ALL活動數據統計(運動+飲食)--分數計算表'!$F$2:$F$136, MATCH(中獎名單!#REF!, 'ALL活動數據統計(運動+飲食)--分數計算表'!$D$2:$D$136, 0)), "")</f>
        <v/>
      </c>
      <c r="M176" s="27" t="e">
        <f>VLOOKUP(中獎名單!#REF!, 個人bonus分!$A$2:$C413, 2, FALSE)</f>
        <v>#REF!</v>
      </c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26">
        <f t="shared" si="11"/>
        <v>0</v>
      </c>
    </row>
    <row r="177" spans="1:27" ht="21" x14ac:dyDescent="0.5">
      <c r="A177" s="21"/>
      <c r="B177" s="22"/>
      <c r="C177" s="22"/>
      <c r="D177" s="22"/>
      <c r="E177" s="115" t="s">
        <v>468</v>
      </c>
      <c r="F177" s="23"/>
      <c r="G177" s="23"/>
      <c r="H177" s="23"/>
      <c r="I177" s="26" t="str">
        <f>IFERROR(VLOOKUP(中獎名單!#REF!, 體脂!$A$2:$C$100, 2, FALSE), "")</f>
        <v/>
      </c>
      <c r="J177" s="27" t="str">
        <f t="shared" si="10"/>
        <v>NULL</v>
      </c>
      <c r="K177" s="26" t="str">
        <f>IFERROR(INDEX('ALL活動數據統計(運動+飲食)--分數計算表'!$H$2:$H$136, MATCH(中獎名單!#REF!, 'ALL活動數據統計(運動+飲食)--分數計算表'!$D$2:$D$136, 0)), "")</f>
        <v/>
      </c>
      <c r="L177" s="26" t="str">
        <f>IFERROR(INDEX('ALL活動數據統計(運動+飲食)--分數計算表'!$F$2:$F$136, MATCH(中獎名單!#REF!, 'ALL活動數據統計(運動+飲食)--分數計算表'!$D$2:$D$136, 0)), "")</f>
        <v/>
      </c>
      <c r="M177" s="27" t="e">
        <f>VLOOKUP(中獎名單!#REF!, 個人bonus分!$A$2:$C414, 2, FALSE)</f>
        <v>#REF!</v>
      </c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26">
        <f t="shared" si="11"/>
        <v>0</v>
      </c>
    </row>
    <row r="178" spans="1:27" ht="21" x14ac:dyDescent="0.5">
      <c r="A178" s="21"/>
      <c r="B178" s="22"/>
      <c r="C178" s="22"/>
      <c r="D178" s="22"/>
      <c r="E178" s="115" t="s">
        <v>115</v>
      </c>
      <c r="F178" s="23"/>
      <c r="G178" s="23"/>
      <c r="H178" s="23"/>
      <c r="I178" s="26" t="str">
        <f>IFERROR(VLOOKUP(中獎名單!B3, 體脂!$A$2:$C$100, 2, FALSE), "")</f>
        <v/>
      </c>
      <c r="J178" s="27" t="str">
        <f t="shared" si="10"/>
        <v>NULL</v>
      </c>
      <c r="K178" s="26" t="str">
        <f>IFERROR(INDEX('ALL活動數據統計(運動+飲食)--分數計算表'!$H$2:$H$136, MATCH(中獎名單!B3, 'ALL活動數據統計(運動+飲食)--分數計算表'!$D$2:$D$136, 0)), "")</f>
        <v/>
      </c>
      <c r="L178" s="26" t="str">
        <f>IFERROR(INDEX('ALL活動數據統計(運動+飲食)--分數計算表'!$F$2:$F$136, MATCH(中獎名單!B3, 'ALL活動數據統計(運動+飲食)--分數計算表'!$D$2:$D$136, 0)), "")</f>
        <v/>
      </c>
      <c r="M178" s="27" t="e">
        <f>VLOOKUP(中獎名單!B3, 個人bonus分!$A$2:$C415, 2, FALSE)</f>
        <v>#N/A</v>
      </c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26">
        <f t="shared" si="11"/>
        <v>0</v>
      </c>
    </row>
    <row r="179" spans="1:27" ht="21" x14ac:dyDescent="0.5">
      <c r="A179" s="21"/>
      <c r="B179" s="22"/>
      <c r="C179" s="22"/>
      <c r="D179" s="22"/>
      <c r="E179" s="115" t="s">
        <v>461</v>
      </c>
      <c r="F179" s="23"/>
      <c r="G179" s="23"/>
      <c r="H179" s="23"/>
      <c r="I179" s="26" t="str">
        <f>IFERROR(VLOOKUP(中獎名單!B4, 體脂!$A$2:$C$100, 2, FALSE), "")</f>
        <v/>
      </c>
      <c r="J179" s="27" t="str">
        <f t="shared" si="10"/>
        <v>NULL</v>
      </c>
      <c r="K179" s="26" t="str">
        <f>IFERROR(INDEX('ALL活動數據統計(運動+飲食)--分數計算表'!$H$2:$H$136, MATCH(中獎名單!B4, 'ALL活動數據統計(運動+飲食)--分數計算表'!$D$2:$D$136, 0)), "")</f>
        <v/>
      </c>
      <c r="L179" s="26" t="str">
        <f>IFERROR(INDEX('ALL活動數據統計(運動+飲食)--分數計算表'!$F$2:$F$136, MATCH(中獎名單!B4, 'ALL活動數據統計(運動+飲食)--分數計算表'!$D$2:$D$136, 0)), "")</f>
        <v/>
      </c>
      <c r="M179" s="27" t="e">
        <f>VLOOKUP(中獎名單!B4, 個人bonus分!$A$2:$C416, 2, FALSE)</f>
        <v>#N/A</v>
      </c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26">
        <f t="shared" si="11"/>
        <v>0</v>
      </c>
    </row>
    <row r="180" spans="1:27" ht="21" x14ac:dyDescent="0.5">
      <c r="A180" s="21"/>
      <c r="B180" s="22"/>
      <c r="C180" s="22"/>
      <c r="D180" s="22"/>
      <c r="E180" s="115" t="s">
        <v>455</v>
      </c>
      <c r="F180" s="23"/>
      <c r="G180" s="23"/>
      <c r="H180" s="23"/>
      <c r="I180" s="26" t="str">
        <f>IFERROR(VLOOKUP(中獎名單!B6, 體脂!$A$2:$C$100, 2, FALSE), "")</f>
        <v/>
      </c>
      <c r="J180" s="27" t="str">
        <f t="shared" si="10"/>
        <v>NULL</v>
      </c>
      <c r="K180" s="26" t="str">
        <f>IFERROR(INDEX('ALL活動數據統計(運動+飲食)--分數計算表'!$H$2:$H$136, MATCH(中獎名單!B6, 'ALL活動數據統計(運動+飲食)--分數計算表'!$D$2:$D$136, 0)), "")</f>
        <v/>
      </c>
      <c r="L180" s="26" t="str">
        <f>IFERROR(INDEX('ALL活動數據統計(運動+飲食)--分數計算表'!$F$2:$F$136, MATCH(中獎名單!B6, 'ALL活動數據統計(運動+飲食)--分數計算表'!$D$2:$D$136, 0)), "")</f>
        <v/>
      </c>
      <c r="M180" s="27" t="e">
        <f>VLOOKUP(中獎名單!B6, 個人bonus分!$A$2:$C417, 2, FALSE)</f>
        <v>#N/A</v>
      </c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26">
        <f t="shared" si="11"/>
        <v>0</v>
      </c>
    </row>
    <row r="181" spans="1:27" ht="21" x14ac:dyDescent="0.5">
      <c r="A181" s="21"/>
      <c r="B181" s="22"/>
      <c r="C181" s="22"/>
      <c r="D181" s="22"/>
      <c r="E181" s="115" t="s">
        <v>38</v>
      </c>
      <c r="F181" s="23"/>
      <c r="G181" s="23"/>
      <c r="H181" s="23"/>
      <c r="I181" s="26" t="str">
        <f>IFERROR(VLOOKUP(中獎名單!B7, 體脂!$A$2:$C$100, 2, FALSE), "")</f>
        <v/>
      </c>
      <c r="J181" s="27" t="str">
        <f t="shared" si="10"/>
        <v>NULL</v>
      </c>
      <c r="K181" s="26" t="str">
        <f>IFERROR(INDEX('ALL活動數據統計(運動+飲食)--分數計算表'!$H$2:$H$136, MATCH(中獎名單!B7, 'ALL活動數據統計(運動+飲食)--分數計算表'!$D$2:$D$136, 0)), "")</f>
        <v/>
      </c>
      <c r="L181" s="26" t="str">
        <f>IFERROR(INDEX('ALL活動數據統計(運動+飲食)--分數計算表'!$F$2:$F$136, MATCH(中獎名單!B7, 'ALL活動數據統計(運動+飲食)--分數計算表'!$D$2:$D$136, 0)), "")</f>
        <v/>
      </c>
      <c r="M181" s="27" t="e">
        <f>VLOOKUP(中獎名單!B7, 個人bonus分!$A$2:$C418, 2, FALSE)</f>
        <v>#N/A</v>
      </c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26">
        <f t="shared" si="11"/>
        <v>0</v>
      </c>
    </row>
    <row r="182" spans="1:27" ht="21" x14ac:dyDescent="0.5">
      <c r="A182" s="21"/>
      <c r="B182" s="22"/>
      <c r="C182" s="22"/>
      <c r="D182" s="22"/>
      <c r="E182" s="22" t="s">
        <v>53</v>
      </c>
      <c r="F182" s="23"/>
      <c r="G182" s="23"/>
      <c r="H182" s="23"/>
      <c r="I182" s="26" t="str">
        <f>IFERROR(VLOOKUP(#REF!, 體脂!$A$2:$C$100, 2, FALSE), "")</f>
        <v/>
      </c>
      <c r="J182" s="27" t="str">
        <f t="shared" si="10"/>
        <v>NULL</v>
      </c>
      <c r="K182" s="26" t="str">
        <f>IFERROR(INDEX('ALL活動數據統計(運動+飲食)--分數計算表'!$H$2:$H$136, MATCH(#REF!, 'ALL活動數據統計(運動+飲食)--分數計算表'!$D$2:$D$136, 0)), "")</f>
        <v/>
      </c>
      <c r="L182" s="26" t="str">
        <f>IFERROR(INDEX('ALL活動數據統計(運動+飲食)--分數計算表'!$F$2:$F$136, MATCH(#REF!, 'ALL活動數據統計(運動+飲食)--分數計算表'!$D$2:$D$136, 0)), "")</f>
        <v/>
      </c>
      <c r="M182" s="27" t="e">
        <f>VLOOKUP(#REF!, 個人bonus分!$A$2:$C419, 2, FALSE)</f>
        <v>#REF!</v>
      </c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26">
        <f t="shared" si="11"/>
        <v>0</v>
      </c>
    </row>
    <row r="183" spans="1:27" ht="21" x14ac:dyDescent="0.5">
      <c r="A183" s="21"/>
      <c r="B183" s="22"/>
      <c r="C183" s="22"/>
      <c r="D183" s="22"/>
      <c r="E183" s="115" t="s">
        <v>143</v>
      </c>
      <c r="F183" s="23"/>
      <c r="G183" s="23"/>
      <c r="H183" s="23"/>
      <c r="I183" s="26" t="str">
        <f>IFERROR(VLOOKUP(中獎名單!B8, 體脂!$A$2:$C$100, 2, FALSE), "")</f>
        <v/>
      </c>
      <c r="J183" s="27" t="str">
        <f t="shared" si="10"/>
        <v>NULL</v>
      </c>
      <c r="K183" s="26" t="str">
        <f>IFERROR(INDEX('ALL活動數據統計(運動+飲食)--分數計算表'!$H$2:$H$136, MATCH(中獎名單!B8, 'ALL活動數據統計(運動+飲食)--分數計算表'!$D$2:$D$136, 0)), "")</f>
        <v/>
      </c>
      <c r="L183" s="26" t="str">
        <f>IFERROR(INDEX('ALL活動數據統計(運動+飲食)--分數計算表'!$F$2:$F$136, MATCH(中獎名單!B8, 'ALL活動數據統計(運動+飲食)--分數計算表'!$D$2:$D$136, 0)), "")</f>
        <v/>
      </c>
      <c r="M183" s="27" t="e">
        <f>VLOOKUP(中獎名單!B8, 個人bonus分!$A$2:$C419, 2, FALSE)</f>
        <v>#N/A</v>
      </c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26">
        <f t="shared" si="11"/>
        <v>0</v>
      </c>
    </row>
    <row r="184" spans="1:27" ht="21" x14ac:dyDescent="0.5">
      <c r="A184" s="21"/>
      <c r="B184" s="22"/>
      <c r="C184" s="22"/>
      <c r="D184" s="22"/>
      <c r="E184" s="115" t="s">
        <v>72</v>
      </c>
      <c r="F184" s="23"/>
      <c r="G184" s="23"/>
      <c r="H184" s="23"/>
      <c r="I184" s="26" t="str">
        <f>IFERROR(VLOOKUP(中獎名單!B9, 體脂!$A$2:$C$100, 2, FALSE), "")</f>
        <v/>
      </c>
      <c r="J184" s="27" t="str">
        <f t="shared" si="10"/>
        <v>NULL</v>
      </c>
      <c r="K184" s="26" t="str">
        <f>IFERROR(INDEX('ALL活動數據統計(運動+飲食)--分數計算表'!$H$2:$H$136, MATCH(中獎名單!B9, 'ALL活動數據統計(運動+飲食)--分數計算表'!$D$2:$D$136, 0)), "")</f>
        <v/>
      </c>
      <c r="L184" s="26" t="str">
        <f>IFERROR(INDEX('ALL活動數據統計(運動+飲食)--分數計算表'!$F$2:$F$136, MATCH(中獎名單!B9, 'ALL活動數據統計(運動+飲食)--分數計算表'!$D$2:$D$136, 0)), "")</f>
        <v/>
      </c>
      <c r="M184" s="27" t="e">
        <f>VLOOKUP(中獎名單!B9, 個人bonus分!$A$2:$C420, 2, FALSE)</f>
        <v>#N/A</v>
      </c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26">
        <f t="shared" si="11"/>
        <v>0</v>
      </c>
    </row>
    <row r="185" spans="1:27" ht="21" x14ac:dyDescent="0.5">
      <c r="A185" s="21"/>
      <c r="B185" s="22"/>
      <c r="C185" s="22"/>
      <c r="D185" s="22"/>
      <c r="E185" s="115" t="s">
        <v>290</v>
      </c>
      <c r="F185" s="23"/>
      <c r="G185" s="23"/>
      <c r="H185" s="23"/>
      <c r="I185" s="26" t="str">
        <f>IFERROR(VLOOKUP(中獎名單!B10, 體脂!$A$2:$C$100, 2, FALSE), "")</f>
        <v/>
      </c>
      <c r="J185" s="27" t="str">
        <f t="shared" si="10"/>
        <v>NULL</v>
      </c>
      <c r="K185" s="26" t="str">
        <f>IFERROR(INDEX('ALL活動數據統計(運動+飲食)--分數計算表'!$H$2:$H$136, MATCH(中獎名單!B10, 'ALL活動數據統計(運動+飲食)--分數計算表'!$D$2:$D$136, 0)), "")</f>
        <v/>
      </c>
      <c r="L185" s="26" t="str">
        <f>IFERROR(INDEX('ALL活動數據統計(運動+飲食)--分數計算表'!$F$2:$F$136, MATCH(中獎名單!B10, 'ALL活動數據統計(運動+飲食)--分數計算表'!$D$2:$D$136, 0)), "")</f>
        <v/>
      </c>
      <c r="M185" s="27" t="e">
        <f>VLOOKUP(中獎名單!B10, 個人bonus分!$A$2:$C421, 2, FALSE)</f>
        <v>#N/A</v>
      </c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26">
        <f t="shared" si="11"/>
        <v>0</v>
      </c>
    </row>
    <row r="186" spans="1:27" ht="21" x14ac:dyDescent="0.5">
      <c r="A186" s="21"/>
      <c r="B186" s="22"/>
      <c r="C186" s="22"/>
      <c r="D186" s="22"/>
      <c r="E186" s="115" t="s">
        <v>187</v>
      </c>
      <c r="F186" s="23"/>
      <c r="G186" s="23"/>
      <c r="H186" s="23"/>
      <c r="I186" s="26" t="str">
        <f>IFERROR(VLOOKUP(中獎名單!B11, 體脂!$A$2:$C$100, 2, FALSE), "")</f>
        <v/>
      </c>
      <c r="J186" s="27" t="str">
        <f t="shared" si="10"/>
        <v>NULL</v>
      </c>
      <c r="K186" s="26" t="str">
        <f>IFERROR(INDEX('ALL活動數據統計(運動+飲食)--分數計算表'!$H$2:$H$136, MATCH(中獎名單!B11, 'ALL活動數據統計(運動+飲食)--分數計算表'!$D$2:$D$136, 0)), "")</f>
        <v/>
      </c>
      <c r="L186" s="26" t="str">
        <f>IFERROR(INDEX('ALL活動數據統計(運動+飲食)--分數計算表'!$F$2:$F$136, MATCH(中獎名單!B11, 'ALL活動數據統計(運動+飲食)--分數計算表'!$D$2:$D$136, 0)), "")</f>
        <v/>
      </c>
      <c r="M186" s="27" t="e">
        <f>VLOOKUP(中獎名單!B11, 個人bonus分!$A$2:$C422, 2, FALSE)</f>
        <v>#N/A</v>
      </c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26">
        <f t="shared" si="11"/>
        <v>0</v>
      </c>
    </row>
    <row r="187" spans="1:27" ht="21" x14ac:dyDescent="0.5">
      <c r="A187" s="21"/>
      <c r="B187" s="22"/>
      <c r="C187" s="22"/>
      <c r="D187" s="22"/>
      <c r="E187" s="115" t="s">
        <v>458</v>
      </c>
      <c r="F187" s="23"/>
      <c r="G187" s="23"/>
      <c r="H187" s="23"/>
      <c r="I187" s="26" t="str">
        <f>IFERROR(VLOOKUP(中獎名單!B12, 體脂!$A$2:$C$100, 2, FALSE), "")</f>
        <v/>
      </c>
      <c r="J187" s="27" t="str">
        <f t="shared" si="10"/>
        <v>NULL</v>
      </c>
      <c r="K187" s="26" t="str">
        <f>IFERROR(INDEX('ALL活動數據統計(運動+飲食)--分數計算表'!$H$2:$H$136, MATCH(中獎名單!B12, 'ALL活動數據統計(運動+飲食)--分數計算表'!$D$2:$D$136, 0)), "")</f>
        <v/>
      </c>
      <c r="L187" s="26" t="str">
        <f>IFERROR(INDEX('ALL活動數據統計(運動+飲食)--分數計算表'!$F$2:$F$136, MATCH(中獎名單!B12, 'ALL活動數據統計(運動+飲食)--分數計算表'!$D$2:$D$136, 0)), "")</f>
        <v/>
      </c>
      <c r="M187" s="27" t="e">
        <f>VLOOKUP(中獎名單!B12, 個人bonus分!$A$2:$C423, 2, FALSE)</f>
        <v>#N/A</v>
      </c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26">
        <f t="shared" si="11"/>
        <v>0</v>
      </c>
    </row>
    <row r="188" spans="1:27" ht="21" x14ac:dyDescent="0.5">
      <c r="A188" s="21"/>
      <c r="B188" s="22"/>
      <c r="C188" s="22"/>
      <c r="D188" s="22"/>
      <c r="E188" s="115" t="s">
        <v>16</v>
      </c>
      <c r="F188" s="23"/>
      <c r="G188" s="23"/>
      <c r="H188" s="23"/>
      <c r="I188" s="26" t="str">
        <f>IFERROR(VLOOKUP(中獎名單!B13, 體脂!$A$2:$C$100, 2, FALSE), "")</f>
        <v/>
      </c>
      <c r="J188" s="27" t="str">
        <f t="shared" si="10"/>
        <v>NULL</v>
      </c>
      <c r="K188" s="26" t="str">
        <f>IFERROR(INDEX('ALL活動數據統計(運動+飲食)--分數計算表'!$H$2:$H$136, MATCH(中獎名單!B13, 'ALL活動數據統計(運動+飲食)--分數計算表'!$D$2:$D$136, 0)), "")</f>
        <v/>
      </c>
      <c r="L188" s="26" t="str">
        <f>IFERROR(INDEX('ALL活動數據統計(運動+飲食)--分數計算表'!$F$2:$F$136, MATCH(中獎名單!B13, 'ALL活動數據統計(運動+飲食)--分數計算表'!$D$2:$D$136, 0)), "")</f>
        <v/>
      </c>
      <c r="M188" s="27" t="e">
        <f>VLOOKUP(中獎名單!B13, 個人bonus分!$A$2:$C424, 2, FALSE)</f>
        <v>#N/A</v>
      </c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26">
        <f t="shared" si="11"/>
        <v>0</v>
      </c>
    </row>
    <row r="189" spans="1:27" ht="21" x14ac:dyDescent="0.5">
      <c r="A189" s="21"/>
      <c r="B189" s="22"/>
      <c r="C189" s="22"/>
      <c r="D189" s="22"/>
      <c r="E189" s="115" t="s">
        <v>465</v>
      </c>
      <c r="F189" s="23"/>
      <c r="G189" s="23"/>
      <c r="H189" s="23"/>
      <c r="I189" s="26" t="str">
        <f>IFERROR(VLOOKUP(中獎名單!B14, 體脂!$A$2:$C$100, 2, FALSE), "")</f>
        <v/>
      </c>
      <c r="J189" s="27" t="str">
        <f t="shared" si="10"/>
        <v>NULL</v>
      </c>
      <c r="K189" s="26" t="str">
        <f>IFERROR(INDEX('ALL活動數據統計(運動+飲食)--分數計算表'!$H$2:$H$136, MATCH(中獎名單!B14, 'ALL活動數據統計(運動+飲食)--分數計算表'!$D$2:$D$136, 0)), "")</f>
        <v/>
      </c>
      <c r="L189" s="26" t="str">
        <f>IFERROR(INDEX('ALL活動數據統計(運動+飲食)--分數計算表'!$F$2:$F$136, MATCH(中獎名單!B14, 'ALL活動數據統計(運動+飲食)--分數計算表'!$D$2:$D$136, 0)), "")</f>
        <v/>
      </c>
      <c r="M189" s="27" t="e">
        <f>VLOOKUP(中獎名單!B14, 個人bonus分!$A$2:$C425, 2, FALSE)</f>
        <v>#N/A</v>
      </c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26">
        <f t="shared" si="11"/>
        <v>0</v>
      </c>
    </row>
    <row r="190" spans="1:27" ht="21" x14ac:dyDescent="0.5">
      <c r="A190" s="21"/>
      <c r="B190" s="22"/>
      <c r="C190" s="22"/>
      <c r="D190" s="22"/>
      <c r="E190" s="115" t="s">
        <v>112</v>
      </c>
      <c r="F190" s="23"/>
      <c r="G190" s="23"/>
      <c r="H190" s="23"/>
      <c r="I190" s="26" t="str">
        <f>IFERROR(VLOOKUP(中獎名單!B15, 體脂!$A$2:$C$100, 2, FALSE), "")</f>
        <v/>
      </c>
      <c r="J190" s="27" t="str">
        <f t="shared" si="10"/>
        <v>NULL</v>
      </c>
      <c r="K190" s="26" t="str">
        <f>IFERROR(INDEX('ALL活動數據統計(運動+飲食)--分數計算表'!$H$2:$H$136, MATCH(中獎名單!B15, 'ALL活動數據統計(運動+飲食)--分數計算表'!$D$2:$D$136, 0)), "")</f>
        <v/>
      </c>
      <c r="L190" s="26" t="str">
        <f>IFERROR(INDEX('ALL活動數據統計(運動+飲食)--分數計算表'!$F$2:$F$136, MATCH(中獎名單!B15, 'ALL活動數據統計(運動+飲食)--分數計算表'!$D$2:$D$136, 0)), "")</f>
        <v/>
      </c>
      <c r="M190" s="27" t="e">
        <f>VLOOKUP(中獎名單!B15, 個人bonus分!$A$2:$C426, 2, FALSE)</f>
        <v>#N/A</v>
      </c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26">
        <f t="shared" si="11"/>
        <v>0</v>
      </c>
    </row>
    <row r="191" spans="1:27" ht="21" x14ac:dyDescent="0.5">
      <c r="A191" s="21"/>
      <c r="B191" s="22"/>
      <c r="C191" s="22"/>
      <c r="D191" s="22"/>
      <c r="E191" s="115" t="s">
        <v>137</v>
      </c>
      <c r="F191" s="23"/>
      <c r="G191" s="23"/>
      <c r="H191" s="23"/>
      <c r="I191" s="26" t="str">
        <f>IFERROR(VLOOKUP(中獎名單!B16, 體脂!$A$2:$C$100, 2, FALSE), "")</f>
        <v/>
      </c>
      <c r="J191" s="27" t="str">
        <f t="shared" si="10"/>
        <v>NULL</v>
      </c>
      <c r="K191" s="26" t="str">
        <f>IFERROR(INDEX('ALL活動數據統計(運動+飲食)--分數計算表'!$H$2:$H$136, MATCH(中獎名單!B16, 'ALL活動數據統計(運動+飲食)--分數計算表'!$D$2:$D$136, 0)), "")</f>
        <v/>
      </c>
      <c r="L191" s="26" t="str">
        <f>IFERROR(INDEX('ALL活動數據統計(運動+飲食)--分數計算表'!$F$2:$F$136, MATCH(中獎名單!B16, 'ALL活動數據統計(運動+飲食)--分數計算表'!$D$2:$D$136, 0)), "")</f>
        <v/>
      </c>
      <c r="M191" s="27" t="e">
        <f>VLOOKUP(中獎名單!B16, 個人bonus分!$A$2:$C427, 2, FALSE)</f>
        <v>#N/A</v>
      </c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26">
        <f t="shared" si="11"/>
        <v>0</v>
      </c>
    </row>
    <row r="192" spans="1:27" ht="21" x14ac:dyDescent="0.5">
      <c r="A192" s="62"/>
      <c r="B192" s="63"/>
      <c r="C192" s="63"/>
      <c r="D192" s="63"/>
      <c r="E192" s="116" t="s">
        <v>202</v>
      </c>
      <c r="F192" s="65"/>
      <c r="G192" s="65"/>
      <c r="H192" s="65"/>
      <c r="I192" s="66" t="str">
        <f>IFERROR(VLOOKUP(中獎名單!B17, 體脂!$A$2:$C$100, 2, FALSE), "")</f>
        <v/>
      </c>
      <c r="J192" s="67" t="str">
        <f t="shared" si="10"/>
        <v>NULL</v>
      </c>
      <c r="K192" s="66" t="str">
        <f>IFERROR(INDEX('ALL活動數據統計(運動+飲食)--分數計算表'!$H$2:$H$136, MATCH(中獎名單!B17, 'ALL活動數據統計(運動+飲食)--分數計算表'!$D$2:$D$136, 0)), "")</f>
        <v/>
      </c>
      <c r="L192" s="66" t="str">
        <f>IFERROR(INDEX('ALL活動數據統計(運動+飲食)--分數計算表'!$F$2:$F$136, MATCH(中獎名單!B17, 'ALL活動數據統計(運動+飲食)--分數計算表'!$D$2:$D$136, 0)), "")</f>
        <v/>
      </c>
      <c r="M192" s="67" t="e">
        <f>VLOOKUP(中獎名單!B17, 個人bonus分!$A$2:$C428, 2, FALSE)</f>
        <v>#N/A</v>
      </c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26">
        <f t="shared" si="11"/>
        <v>0</v>
      </c>
    </row>
  </sheetData>
  <phoneticPr fontId="1" type="noConversion"/>
  <conditionalFormatting sqref="M2:M192">
    <cfRule type="cellIs" dxfId="151" priority="50" operator="greaterThan">
      <formula>0</formula>
    </cfRule>
  </conditionalFormatting>
  <conditionalFormatting sqref="M2:M192">
    <cfRule type="cellIs" dxfId="150" priority="49" operator="greaterThan">
      <formula>0</formula>
    </cfRule>
  </conditionalFormatting>
  <conditionalFormatting sqref="E117:E123">
    <cfRule type="duplicateValues" dxfId="149" priority="39"/>
  </conditionalFormatting>
  <conditionalFormatting sqref="E1 E116:E172 E193:E1048576">
    <cfRule type="duplicateValues" dxfId="148" priority="38"/>
  </conditionalFormatting>
  <conditionalFormatting sqref="E1 E114:E172 E193:E1048576">
    <cfRule type="duplicateValues" dxfId="147" priority="37"/>
  </conditionalFormatting>
  <conditionalFormatting sqref="E89:E113">
    <cfRule type="duplicateValues" dxfId="146" priority="36"/>
  </conditionalFormatting>
  <conditionalFormatting sqref="E173:E192">
    <cfRule type="duplicateValues" dxfId="145" priority="19"/>
  </conditionalFormatting>
  <conditionalFormatting sqref="E173:E192">
    <cfRule type="duplicateValues" dxfId="144" priority="18"/>
  </conditionalFormatting>
  <conditionalFormatting sqref="E182">
    <cfRule type="duplicateValues" dxfId="143" priority="15"/>
  </conditionalFormatting>
  <conditionalFormatting sqref="E182">
    <cfRule type="duplicateValues" dxfId="142" priority="14"/>
  </conditionalFormatting>
  <conditionalFormatting sqref="E182">
    <cfRule type="duplicateValues" dxfId="141" priority="13"/>
  </conditionalFormatting>
  <conditionalFormatting sqref="E182">
    <cfRule type="duplicateValues" dxfId="140" priority="12"/>
  </conditionalFormatting>
  <conditionalFormatting sqref="E182">
    <cfRule type="duplicateValues" dxfId="139" priority="16"/>
  </conditionalFormatting>
  <conditionalFormatting sqref="E182">
    <cfRule type="duplicateValues" dxfId="138" priority="17"/>
  </conditionalFormatting>
  <conditionalFormatting sqref="E182">
    <cfRule type="duplicateValues" dxfId="137" priority="11"/>
  </conditionalFormatting>
  <conditionalFormatting sqref="E182">
    <cfRule type="duplicateValues" dxfId="136" priority="10"/>
  </conditionalFormatting>
  <conditionalFormatting sqref="E182">
    <cfRule type="duplicateValues" dxfId="135" priority="7"/>
  </conditionalFormatting>
  <conditionalFormatting sqref="E182">
    <cfRule type="duplicateValues" dxfId="134" priority="6"/>
  </conditionalFormatting>
  <conditionalFormatting sqref="E182">
    <cfRule type="duplicateValues" dxfId="133" priority="5"/>
  </conditionalFormatting>
  <conditionalFormatting sqref="E182">
    <cfRule type="duplicateValues" dxfId="132" priority="4"/>
  </conditionalFormatting>
  <conditionalFormatting sqref="E182">
    <cfRule type="duplicateValues" dxfId="131" priority="8"/>
  </conditionalFormatting>
  <conditionalFormatting sqref="E182">
    <cfRule type="duplicateValues" dxfId="130" priority="9"/>
  </conditionalFormatting>
  <conditionalFormatting sqref="E182">
    <cfRule type="duplicateValues" dxfId="129" priority="3"/>
  </conditionalFormatting>
  <conditionalFormatting sqref="E182">
    <cfRule type="duplicateValues" dxfId="128" priority="2"/>
  </conditionalFormatting>
  <conditionalFormatting sqref="E1 E89:E1048576">
    <cfRule type="duplicateValues" dxfId="127" priority="1"/>
  </conditionalFormatting>
  <hyperlinks>
    <hyperlink ref="H33" r:id="rId1" xr:uid="{E84EE18F-1E88-4259-8879-3CD4EF2B406B}"/>
    <hyperlink ref="H66" r:id="rId2" xr:uid="{5CB191AF-7828-4853-A7FA-AF0CF78BC29F}"/>
    <hyperlink ref="H76" r:id="rId3" xr:uid="{30F10082-7C18-4E4F-BABA-FF671DFC69A4}"/>
    <hyperlink ref="H62" r:id="rId4" xr:uid="{D257E824-D998-48D8-9DAB-D2654340019A}"/>
    <hyperlink ref="H61" r:id="rId5" xr:uid="{C3D0C435-0F3B-483D-97DA-25646B0F9428}"/>
    <hyperlink ref="H70" r:id="rId6" xr:uid="{02144FB2-BB3A-484B-9AAC-4B7FE6ED7B16}"/>
    <hyperlink ref="H44" r:id="rId7" xr:uid="{77F1801A-193E-45B2-B24B-34279B50C1C0}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F49DB-5BBF-4B4C-A769-36440BD7BBB6}">
  <sheetPr>
    <pageSetUpPr fitToPage="1"/>
  </sheetPr>
  <dimension ref="A1:D22"/>
  <sheetViews>
    <sheetView topLeftCell="A17" workbookViewId="0">
      <selection activeCell="D21" sqref="D21"/>
    </sheetView>
  </sheetViews>
  <sheetFormatPr defaultRowHeight="14.5" x14ac:dyDescent="0.35"/>
  <cols>
    <col min="1" max="1" width="8.796875" style="17"/>
    <col min="2" max="2" width="21.8984375" style="117" bestFit="1" customWidth="1"/>
    <col min="3" max="3" width="11.5" style="117" bestFit="1" customWidth="1"/>
    <col min="4" max="4" width="30.19921875" style="17" customWidth="1"/>
    <col min="5" max="16384" width="8.796875" style="17"/>
  </cols>
  <sheetData>
    <row r="1" spans="1:4" x14ac:dyDescent="0.35">
      <c r="B1" s="117" t="s">
        <v>675</v>
      </c>
    </row>
    <row r="2" spans="1:4" x14ac:dyDescent="0.35">
      <c r="B2" s="118" t="s">
        <v>673</v>
      </c>
      <c r="C2" s="118" t="s">
        <v>530</v>
      </c>
      <c r="D2" s="118" t="s">
        <v>674</v>
      </c>
    </row>
    <row r="3" spans="1:4" s="46" customFormat="1" ht="50" customHeight="1" x14ac:dyDescent="0.3">
      <c r="A3" s="46">
        <v>1</v>
      </c>
      <c r="B3" s="119" t="s">
        <v>37</v>
      </c>
      <c r="C3" s="120" t="s">
        <v>38</v>
      </c>
      <c r="D3" s="121"/>
    </row>
    <row r="4" spans="1:4" s="46" customFormat="1" ht="50" customHeight="1" x14ac:dyDescent="0.3">
      <c r="A4" s="46">
        <v>2</v>
      </c>
      <c r="B4" s="119" t="s">
        <v>37</v>
      </c>
      <c r="C4" s="120" t="s">
        <v>549</v>
      </c>
      <c r="D4" s="119"/>
    </row>
    <row r="5" spans="1:4" s="46" customFormat="1" ht="50" customHeight="1" x14ac:dyDescent="0.3">
      <c r="A5" s="46">
        <v>3</v>
      </c>
      <c r="B5" s="119" t="s">
        <v>45</v>
      </c>
      <c r="C5" s="120" t="s">
        <v>367</v>
      </c>
      <c r="D5" s="119"/>
    </row>
    <row r="6" spans="1:4" s="46" customFormat="1" ht="50" customHeight="1" x14ac:dyDescent="0.3">
      <c r="A6" s="46">
        <v>4</v>
      </c>
      <c r="B6" s="119" t="s">
        <v>45</v>
      </c>
      <c r="C6" s="120" t="s">
        <v>46</v>
      </c>
      <c r="D6" s="119"/>
    </row>
    <row r="7" spans="1:4" s="46" customFormat="1" ht="50" customHeight="1" x14ac:dyDescent="0.3">
      <c r="A7" s="46">
        <v>5</v>
      </c>
      <c r="B7" s="119" t="s">
        <v>45</v>
      </c>
      <c r="C7" s="120" t="s">
        <v>137</v>
      </c>
      <c r="D7" s="119"/>
    </row>
    <row r="8" spans="1:4" s="46" customFormat="1" ht="50" customHeight="1" x14ac:dyDescent="0.3">
      <c r="A8" s="46">
        <v>6</v>
      </c>
      <c r="B8" s="119" t="s">
        <v>56</v>
      </c>
      <c r="C8" s="120" t="s">
        <v>72</v>
      </c>
      <c r="D8" s="119"/>
    </row>
    <row r="9" spans="1:4" s="46" customFormat="1" ht="50" customHeight="1" x14ac:dyDescent="0.3">
      <c r="A9" s="46">
        <v>7</v>
      </c>
      <c r="B9" s="119" t="s">
        <v>129</v>
      </c>
      <c r="C9" s="120" t="s">
        <v>131</v>
      </c>
      <c r="D9" s="119"/>
    </row>
    <row r="10" spans="1:4" s="46" customFormat="1" ht="50" customHeight="1" x14ac:dyDescent="0.3">
      <c r="A10" s="46">
        <v>8</v>
      </c>
      <c r="B10" s="119" t="s">
        <v>226</v>
      </c>
      <c r="C10" s="120" t="s">
        <v>361</v>
      </c>
      <c r="D10" s="119"/>
    </row>
    <row r="11" spans="1:4" s="46" customFormat="1" ht="50" customHeight="1" x14ac:dyDescent="0.3">
      <c r="A11" s="46">
        <v>9</v>
      </c>
      <c r="B11" s="119" t="s">
        <v>30</v>
      </c>
      <c r="C11" s="120" t="s">
        <v>160</v>
      </c>
      <c r="D11" s="119"/>
    </row>
    <row r="12" spans="1:4" s="46" customFormat="1" ht="50" customHeight="1" x14ac:dyDescent="0.3">
      <c r="A12" s="46">
        <v>10</v>
      </c>
      <c r="B12" s="119" t="s">
        <v>30</v>
      </c>
      <c r="C12" s="120" t="s">
        <v>31</v>
      </c>
      <c r="D12" s="119"/>
    </row>
    <row r="13" spans="1:4" s="46" customFormat="1" ht="50" customHeight="1" x14ac:dyDescent="0.3">
      <c r="A13" s="46">
        <v>11</v>
      </c>
      <c r="B13" s="119" t="s">
        <v>186</v>
      </c>
      <c r="C13" s="120" t="s">
        <v>187</v>
      </c>
      <c r="D13" s="119"/>
    </row>
    <row r="14" spans="1:4" s="46" customFormat="1" ht="50" customHeight="1" x14ac:dyDescent="0.3">
      <c r="A14" s="46">
        <v>12</v>
      </c>
      <c r="B14" s="119" t="s">
        <v>150</v>
      </c>
      <c r="C14" s="120" t="s">
        <v>151</v>
      </c>
      <c r="D14" s="119"/>
    </row>
    <row r="15" spans="1:4" s="46" customFormat="1" ht="50" customHeight="1" x14ac:dyDescent="0.3">
      <c r="A15" s="46">
        <v>13</v>
      </c>
      <c r="B15" s="119" t="s">
        <v>150</v>
      </c>
      <c r="C15" s="120" t="s">
        <v>371</v>
      </c>
      <c r="D15" s="119"/>
    </row>
    <row r="16" spans="1:4" s="46" customFormat="1" ht="50" customHeight="1" x14ac:dyDescent="0.3">
      <c r="A16" s="46">
        <v>14</v>
      </c>
      <c r="B16" s="119" t="s">
        <v>150</v>
      </c>
      <c r="C16" s="120" t="s">
        <v>365</v>
      </c>
      <c r="D16" s="119"/>
    </row>
    <row r="17" spans="1:4" s="46" customFormat="1" ht="50" customHeight="1" x14ac:dyDescent="0.3">
      <c r="A17" s="46">
        <v>15</v>
      </c>
      <c r="B17" s="119" t="s">
        <v>52</v>
      </c>
      <c r="C17" s="120" t="s">
        <v>53</v>
      </c>
      <c r="D17" s="119"/>
    </row>
    <row r="18" spans="1:4" s="46" customFormat="1" ht="50" customHeight="1" x14ac:dyDescent="0.3">
      <c r="A18" s="46">
        <v>16</v>
      </c>
      <c r="B18" s="119" t="s">
        <v>15</v>
      </c>
      <c r="C18" s="120" t="s">
        <v>321</v>
      </c>
      <c r="D18" s="119"/>
    </row>
    <row r="19" spans="1:4" s="46" customFormat="1" ht="50" customHeight="1" x14ac:dyDescent="0.3">
      <c r="A19" s="46">
        <v>17</v>
      </c>
      <c r="B19" s="119" t="s">
        <v>209</v>
      </c>
      <c r="C19" s="120" t="s">
        <v>351</v>
      </c>
      <c r="D19" s="119"/>
    </row>
    <row r="20" spans="1:4" s="46" customFormat="1" ht="50" customHeight="1" x14ac:dyDescent="0.3">
      <c r="A20" s="46">
        <v>18</v>
      </c>
      <c r="B20" s="119" t="s">
        <v>7</v>
      </c>
      <c r="C20" s="120" t="s">
        <v>112</v>
      </c>
      <c r="D20" s="119"/>
    </row>
    <row r="21" spans="1:4" s="46" customFormat="1" ht="50" customHeight="1" x14ac:dyDescent="0.3">
      <c r="A21" s="46">
        <v>19</v>
      </c>
      <c r="B21" s="119" t="s">
        <v>121</v>
      </c>
      <c r="C21" s="120" t="s">
        <v>143</v>
      </c>
      <c r="D21" s="119"/>
    </row>
    <row r="22" spans="1:4" s="46" customFormat="1" ht="50" customHeight="1" x14ac:dyDescent="0.3">
      <c r="A22" s="46">
        <v>20</v>
      </c>
      <c r="B22" s="122" t="s">
        <v>201</v>
      </c>
      <c r="C22" s="123" t="s">
        <v>202</v>
      </c>
      <c r="D22" s="122"/>
    </row>
  </sheetData>
  <phoneticPr fontId="1" type="noConversion"/>
  <conditionalFormatting sqref="C3:C6 C8:C22">
    <cfRule type="duplicateValues" dxfId="97" priority="13"/>
  </conditionalFormatting>
  <conditionalFormatting sqref="C7">
    <cfRule type="duplicateValues" dxfId="96" priority="6"/>
  </conditionalFormatting>
  <conditionalFormatting sqref="C7">
    <cfRule type="duplicateValues" dxfId="95" priority="7"/>
  </conditionalFormatting>
  <conditionalFormatting sqref="C7">
    <cfRule type="duplicateValues" dxfId="94" priority="5"/>
  </conditionalFormatting>
  <conditionalFormatting sqref="C7">
    <cfRule type="duplicateValues" dxfId="93" priority="4"/>
  </conditionalFormatting>
  <conditionalFormatting sqref="C7">
    <cfRule type="duplicateValues" dxfId="92" priority="3"/>
  </conditionalFormatting>
  <conditionalFormatting sqref="C7">
    <cfRule type="duplicateValues" dxfId="91" priority="2"/>
  </conditionalFormatting>
  <conditionalFormatting sqref="C7">
    <cfRule type="duplicateValues" dxfId="90" priority="1"/>
  </conditionalFormatting>
  <pageMargins left="0.7" right="0.7" top="0.75" bottom="0.75" header="0.3" footer="0.3"/>
  <pageSetup paperSize="9" scale="72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42BF0-F571-4311-8425-D99DD535E1E8}">
  <sheetPr>
    <tabColor theme="5" tint="0.79998168889431442"/>
  </sheetPr>
  <dimension ref="A1:W241"/>
  <sheetViews>
    <sheetView topLeftCell="A205" zoomScale="50" zoomScaleNormal="50" workbookViewId="0">
      <selection activeCell="H234" sqref="H234"/>
    </sheetView>
  </sheetViews>
  <sheetFormatPr defaultRowHeight="14.5" x14ac:dyDescent="0.3"/>
  <cols>
    <col min="1" max="1" width="8.19921875" customWidth="1"/>
    <col min="2" max="2" width="27.796875" customWidth="1"/>
    <col min="3" max="3" width="13" customWidth="1"/>
    <col min="4" max="4" width="8.796875" customWidth="1"/>
  </cols>
  <sheetData>
    <row r="1" spans="1:23" x14ac:dyDescent="0.3">
      <c r="A1" t="s">
        <v>2</v>
      </c>
      <c r="B1" t="s">
        <v>541</v>
      </c>
      <c r="C1" t="s">
        <v>566</v>
      </c>
      <c r="D1" t="s">
        <v>512</v>
      </c>
      <c r="K1" t="s">
        <v>2</v>
      </c>
      <c r="L1" t="s">
        <v>588</v>
      </c>
      <c r="M1" t="s">
        <v>585</v>
      </c>
      <c r="N1" t="s">
        <v>567</v>
      </c>
    </row>
    <row r="2" spans="1:23" x14ac:dyDescent="0.3">
      <c r="A2" t="s">
        <v>46</v>
      </c>
      <c r="B2">
        <f>COUNTIF($A$2:$A$103, A2) * 30</f>
        <v>300</v>
      </c>
      <c r="C2" t="s">
        <v>648</v>
      </c>
      <c r="D2" t="s">
        <v>603</v>
      </c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</row>
    <row r="3" spans="1:23" x14ac:dyDescent="0.3">
      <c r="A3" t="s">
        <v>46</v>
      </c>
      <c r="B3">
        <f t="shared" ref="B3:B34" si="0">COUNTIF(A:A, A3) * 30</f>
        <v>300</v>
      </c>
      <c r="C3" t="s">
        <v>648</v>
      </c>
      <c r="D3" t="s">
        <v>571</v>
      </c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</row>
    <row r="4" spans="1:23" x14ac:dyDescent="0.3">
      <c r="A4" t="s">
        <v>46</v>
      </c>
      <c r="B4">
        <f t="shared" si="0"/>
        <v>300</v>
      </c>
      <c r="C4" t="s">
        <v>649</v>
      </c>
      <c r="D4" t="s">
        <v>570</v>
      </c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</row>
    <row r="5" spans="1:23" x14ac:dyDescent="0.3">
      <c r="A5" t="s">
        <v>46</v>
      </c>
      <c r="B5">
        <f t="shared" si="0"/>
        <v>300</v>
      </c>
      <c r="C5" t="s">
        <v>649</v>
      </c>
      <c r="D5" t="s">
        <v>571</v>
      </c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</row>
    <row r="6" spans="1:23" x14ac:dyDescent="0.3">
      <c r="A6" t="s">
        <v>46</v>
      </c>
      <c r="B6">
        <f t="shared" si="0"/>
        <v>300</v>
      </c>
      <c r="C6" t="s">
        <v>650</v>
      </c>
      <c r="D6" t="s">
        <v>571</v>
      </c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</row>
    <row r="7" spans="1:23" x14ac:dyDescent="0.3">
      <c r="A7" t="s">
        <v>46</v>
      </c>
      <c r="B7">
        <f t="shared" si="0"/>
        <v>300</v>
      </c>
      <c r="C7" t="s">
        <v>651</v>
      </c>
      <c r="D7" t="s">
        <v>570</v>
      </c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</row>
    <row r="8" spans="1:23" x14ac:dyDescent="0.3">
      <c r="A8" t="s">
        <v>46</v>
      </c>
      <c r="B8">
        <f t="shared" si="0"/>
        <v>300</v>
      </c>
      <c r="C8" t="s">
        <v>652</v>
      </c>
      <c r="D8" t="s">
        <v>571</v>
      </c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</row>
    <row r="9" spans="1:23" x14ac:dyDescent="0.3">
      <c r="A9" t="s">
        <v>46</v>
      </c>
      <c r="B9">
        <f t="shared" si="0"/>
        <v>300</v>
      </c>
      <c r="C9" t="s">
        <v>653</v>
      </c>
      <c r="D9" t="s">
        <v>570</v>
      </c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</row>
    <row r="10" spans="1:23" x14ac:dyDescent="0.3">
      <c r="A10" t="s">
        <v>46</v>
      </c>
      <c r="B10">
        <f t="shared" si="0"/>
        <v>300</v>
      </c>
      <c r="C10" t="s">
        <v>653</v>
      </c>
      <c r="D10" t="s">
        <v>574</v>
      </c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</row>
    <row r="11" spans="1:23" x14ac:dyDescent="0.3">
      <c r="A11" t="s">
        <v>46</v>
      </c>
      <c r="B11">
        <f t="shared" si="0"/>
        <v>300</v>
      </c>
      <c r="C11" t="s">
        <v>653</v>
      </c>
      <c r="D11" t="s">
        <v>571</v>
      </c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</row>
    <row r="12" spans="1:23" x14ac:dyDescent="0.3">
      <c r="A12" t="s">
        <v>94</v>
      </c>
      <c r="B12">
        <f t="shared" si="0"/>
        <v>60</v>
      </c>
      <c r="C12" t="s">
        <v>652</v>
      </c>
      <c r="D12" t="s">
        <v>571</v>
      </c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</row>
    <row r="13" spans="1:23" x14ac:dyDescent="0.3">
      <c r="A13" t="s">
        <v>94</v>
      </c>
      <c r="B13">
        <f t="shared" si="0"/>
        <v>60</v>
      </c>
      <c r="C13" t="s">
        <v>653</v>
      </c>
      <c r="D13" t="s">
        <v>604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</row>
    <row r="14" spans="1:23" x14ac:dyDescent="0.3">
      <c r="A14" t="s">
        <v>455</v>
      </c>
      <c r="B14">
        <f t="shared" si="0"/>
        <v>90</v>
      </c>
      <c r="C14" t="s">
        <v>648</v>
      </c>
      <c r="D14" t="s">
        <v>604</v>
      </c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</row>
    <row r="15" spans="1:23" x14ac:dyDescent="0.3">
      <c r="A15" t="s">
        <v>455</v>
      </c>
      <c r="B15">
        <f t="shared" si="0"/>
        <v>90</v>
      </c>
      <c r="C15" t="s">
        <v>654</v>
      </c>
      <c r="D15" t="s">
        <v>577</v>
      </c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</row>
    <row r="16" spans="1:23" x14ac:dyDescent="0.3">
      <c r="A16" t="s">
        <v>455</v>
      </c>
      <c r="B16">
        <f t="shared" si="0"/>
        <v>90</v>
      </c>
      <c r="C16" t="s">
        <v>654</v>
      </c>
      <c r="D16" t="s">
        <v>575</v>
      </c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</row>
    <row r="17" spans="1:23" x14ac:dyDescent="0.3">
      <c r="A17" t="s">
        <v>154</v>
      </c>
      <c r="B17">
        <f t="shared" si="0"/>
        <v>120</v>
      </c>
      <c r="C17" t="s">
        <v>655</v>
      </c>
      <c r="D17" t="s">
        <v>605</v>
      </c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</row>
    <row r="18" spans="1:23" x14ac:dyDescent="0.3">
      <c r="A18" t="s">
        <v>154</v>
      </c>
      <c r="B18">
        <f t="shared" si="0"/>
        <v>120</v>
      </c>
      <c r="C18" t="s">
        <v>656</v>
      </c>
      <c r="D18" t="s">
        <v>571</v>
      </c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</row>
    <row r="19" spans="1:23" x14ac:dyDescent="0.3">
      <c r="A19" t="s">
        <v>154</v>
      </c>
      <c r="B19">
        <f t="shared" si="0"/>
        <v>120</v>
      </c>
      <c r="C19" t="s">
        <v>657</v>
      </c>
      <c r="D19" t="s">
        <v>571</v>
      </c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</row>
    <row r="20" spans="1:23" x14ac:dyDescent="0.3">
      <c r="A20" t="s">
        <v>154</v>
      </c>
      <c r="B20">
        <f t="shared" si="0"/>
        <v>120</v>
      </c>
      <c r="C20" t="s">
        <v>658</v>
      </c>
      <c r="D20" t="s">
        <v>571</v>
      </c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</row>
    <row r="21" spans="1:23" x14ac:dyDescent="0.3">
      <c r="A21" t="s">
        <v>38</v>
      </c>
      <c r="B21">
        <f t="shared" si="0"/>
        <v>60</v>
      </c>
      <c r="C21" t="s">
        <v>651</v>
      </c>
      <c r="D21" t="s">
        <v>571</v>
      </c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</row>
    <row r="22" spans="1:23" x14ac:dyDescent="0.3">
      <c r="A22" t="s">
        <v>38</v>
      </c>
      <c r="B22">
        <f t="shared" si="0"/>
        <v>60</v>
      </c>
      <c r="C22" t="s">
        <v>653</v>
      </c>
      <c r="D22" t="s">
        <v>571</v>
      </c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</row>
    <row r="23" spans="1:23" x14ac:dyDescent="0.3">
      <c r="A23" t="s">
        <v>458</v>
      </c>
      <c r="B23">
        <f t="shared" si="0"/>
        <v>30</v>
      </c>
      <c r="C23" t="s">
        <v>651</v>
      </c>
      <c r="D23" t="s">
        <v>606</v>
      </c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</row>
    <row r="24" spans="1:23" x14ac:dyDescent="0.3">
      <c r="A24" t="s">
        <v>75</v>
      </c>
      <c r="B24">
        <f t="shared" si="0"/>
        <v>300</v>
      </c>
      <c r="C24" t="s">
        <v>659</v>
      </c>
      <c r="D24" t="s">
        <v>569</v>
      </c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</row>
    <row r="25" spans="1:23" x14ac:dyDescent="0.3">
      <c r="A25" t="s">
        <v>75</v>
      </c>
      <c r="B25">
        <f t="shared" si="0"/>
        <v>300</v>
      </c>
      <c r="C25" t="s">
        <v>659</v>
      </c>
      <c r="D25" t="s">
        <v>607</v>
      </c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</row>
    <row r="26" spans="1:23" x14ac:dyDescent="0.3">
      <c r="A26" t="s">
        <v>75</v>
      </c>
      <c r="B26">
        <f t="shared" si="0"/>
        <v>300</v>
      </c>
      <c r="C26" t="s">
        <v>660</v>
      </c>
      <c r="D26" t="s">
        <v>608</v>
      </c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</row>
    <row r="27" spans="1:23" x14ac:dyDescent="0.3">
      <c r="A27" t="s">
        <v>75</v>
      </c>
      <c r="B27">
        <f t="shared" si="0"/>
        <v>300</v>
      </c>
      <c r="C27" t="s">
        <v>656</v>
      </c>
      <c r="D27" t="s">
        <v>569</v>
      </c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</row>
    <row r="28" spans="1:23" x14ac:dyDescent="0.3">
      <c r="A28" t="s">
        <v>75</v>
      </c>
      <c r="B28">
        <f t="shared" si="0"/>
        <v>300</v>
      </c>
      <c r="C28" t="s">
        <v>648</v>
      </c>
      <c r="D28" t="s">
        <v>609</v>
      </c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</row>
    <row r="29" spans="1:23" x14ac:dyDescent="0.3">
      <c r="A29" t="s">
        <v>75</v>
      </c>
      <c r="B29">
        <f t="shared" si="0"/>
        <v>300</v>
      </c>
      <c r="C29" t="s">
        <v>649</v>
      </c>
      <c r="D29" t="s">
        <v>609</v>
      </c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</row>
    <row r="30" spans="1:23" x14ac:dyDescent="0.3">
      <c r="A30" t="s">
        <v>75</v>
      </c>
      <c r="B30">
        <f t="shared" si="0"/>
        <v>300</v>
      </c>
      <c r="C30" t="s">
        <v>654</v>
      </c>
      <c r="D30" t="s">
        <v>609</v>
      </c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</row>
    <row r="31" spans="1:23" x14ac:dyDescent="0.3">
      <c r="A31" t="s">
        <v>75</v>
      </c>
      <c r="B31">
        <f t="shared" si="0"/>
        <v>300</v>
      </c>
      <c r="C31" t="s">
        <v>651</v>
      </c>
      <c r="D31" t="s">
        <v>609</v>
      </c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</row>
    <row r="32" spans="1:23" x14ac:dyDescent="0.3">
      <c r="A32" t="s">
        <v>75</v>
      </c>
      <c r="B32">
        <f t="shared" si="0"/>
        <v>300</v>
      </c>
      <c r="C32" t="s">
        <v>651</v>
      </c>
      <c r="D32" t="s">
        <v>610</v>
      </c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</row>
    <row r="33" spans="1:23" x14ac:dyDescent="0.3">
      <c r="A33" t="s">
        <v>75</v>
      </c>
      <c r="B33">
        <f t="shared" si="0"/>
        <v>300</v>
      </c>
      <c r="C33" t="s">
        <v>653</v>
      </c>
      <c r="D33" t="s">
        <v>609</v>
      </c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</row>
    <row r="34" spans="1:23" x14ac:dyDescent="0.3">
      <c r="A34" t="s">
        <v>69</v>
      </c>
      <c r="B34">
        <f t="shared" si="0"/>
        <v>180</v>
      </c>
      <c r="C34" t="s">
        <v>659</v>
      </c>
      <c r="D34" t="s">
        <v>611</v>
      </c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</row>
    <row r="35" spans="1:23" x14ac:dyDescent="0.3">
      <c r="A35" t="s">
        <v>69</v>
      </c>
      <c r="B35">
        <f t="shared" ref="B35:B66" si="1">COUNTIF(A:A, A35) * 30</f>
        <v>180</v>
      </c>
      <c r="C35" t="s">
        <v>657</v>
      </c>
      <c r="D35" t="s">
        <v>612</v>
      </c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</row>
    <row r="36" spans="1:23" x14ac:dyDescent="0.3">
      <c r="A36" t="s">
        <v>69</v>
      </c>
      <c r="B36">
        <f t="shared" si="1"/>
        <v>180</v>
      </c>
      <c r="C36" t="s">
        <v>654</v>
      </c>
      <c r="D36" t="s">
        <v>571</v>
      </c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</row>
    <row r="37" spans="1:23" x14ac:dyDescent="0.3">
      <c r="A37" t="s">
        <v>69</v>
      </c>
      <c r="B37">
        <f t="shared" si="1"/>
        <v>180</v>
      </c>
      <c r="C37" t="s">
        <v>654</v>
      </c>
      <c r="D37" t="s">
        <v>613</v>
      </c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</row>
    <row r="38" spans="1:23" x14ac:dyDescent="0.3">
      <c r="A38" t="s">
        <v>69</v>
      </c>
      <c r="B38">
        <f t="shared" si="1"/>
        <v>180</v>
      </c>
      <c r="C38" t="s">
        <v>653</v>
      </c>
      <c r="D38" t="s">
        <v>614</v>
      </c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</row>
    <row r="39" spans="1:23" x14ac:dyDescent="0.3">
      <c r="A39" s="80" t="s">
        <v>34</v>
      </c>
      <c r="B39">
        <f t="shared" si="1"/>
        <v>1020</v>
      </c>
      <c r="C39" s="80" t="s">
        <v>659</v>
      </c>
      <c r="D39" s="80" t="s">
        <v>571</v>
      </c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</row>
    <row r="40" spans="1:23" x14ac:dyDescent="0.3">
      <c r="A40" s="80" t="s">
        <v>34</v>
      </c>
      <c r="B40">
        <f t="shared" si="1"/>
        <v>1020</v>
      </c>
      <c r="C40" s="80" t="s">
        <v>661</v>
      </c>
      <c r="D40" s="80" t="s">
        <v>615</v>
      </c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</row>
    <row r="41" spans="1:23" x14ac:dyDescent="0.3">
      <c r="A41" s="80" t="s">
        <v>34</v>
      </c>
      <c r="B41">
        <f t="shared" si="1"/>
        <v>1020</v>
      </c>
      <c r="C41" s="80" t="s">
        <v>661</v>
      </c>
      <c r="D41" s="80" t="s">
        <v>616</v>
      </c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</row>
    <row r="42" spans="1:23" x14ac:dyDescent="0.3">
      <c r="A42" s="80" t="s">
        <v>34</v>
      </c>
      <c r="B42">
        <f t="shared" si="1"/>
        <v>1020</v>
      </c>
      <c r="C42" s="80" t="s">
        <v>662</v>
      </c>
      <c r="D42" s="80" t="s">
        <v>571</v>
      </c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</row>
    <row r="43" spans="1:23" x14ac:dyDescent="0.3">
      <c r="A43" s="80" t="s">
        <v>34</v>
      </c>
      <c r="B43">
        <f t="shared" si="1"/>
        <v>1020</v>
      </c>
      <c r="C43" s="80" t="s">
        <v>660</v>
      </c>
      <c r="D43" s="80" t="s">
        <v>571</v>
      </c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</row>
    <row r="44" spans="1:23" x14ac:dyDescent="0.3">
      <c r="A44" s="80" t="s">
        <v>34</v>
      </c>
      <c r="B44">
        <f t="shared" si="1"/>
        <v>1020</v>
      </c>
      <c r="C44" s="80" t="s">
        <v>655</v>
      </c>
      <c r="D44" s="80" t="s">
        <v>571</v>
      </c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</row>
    <row r="45" spans="1:23" x14ac:dyDescent="0.3">
      <c r="A45" s="80" t="s">
        <v>34</v>
      </c>
      <c r="B45">
        <f t="shared" si="1"/>
        <v>1020</v>
      </c>
      <c r="C45" s="80" t="s">
        <v>656</v>
      </c>
      <c r="D45" s="80" t="s">
        <v>571</v>
      </c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</row>
    <row r="46" spans="1:23" x14ac:dyDescent="0.3">
      <c r="A46" s="80" t="s">
        <v>34</v>
      </c>
      <c r="B46">
        <f t="shared" si="1"/>
        <v>1020</v>
      </c>
      <c r="C46" s="80" t="s">
        <v>648</v>
      </c>
      <c r="D46" s="80" t="s">
        <v>617</v>
      </c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</row>
    <row r="47" spans="1:23" x14ac:dyDescent="0.3">
      <c r="A47" s="80" t="s">
        <v>34</v>
      </c>
      <c r="B47">
        <f t="shared" si="1"/>
        <v>1020</v>
      </c>
      <c r="C47" s="80" t="s">
        <v>649</v>
      </c>
      <c r="D47" s="80" t="s">
        <v>617</v>
      </c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</row>
    <row r="48" spans="1:23" x14ac:dyDescent="0.3">
      <c r="A48" s="80" t="s">
        <v>34</v>
      </c>
      <c r="B48">
        <f t="shared" si="1"/>
        <v>1020</v>
      </c>
      <c r="C48" s="80" t="s">
        <v>649</v>
      </c>
      <c r="D48" s="80" t="s">
        <v>575</v>
      </c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</row>
    <row r="49" spans="1:23" x14ac:dyDescent="0.3">
      <c r="A49" s="80" t="s">
        <v>34</v>
      </c>
      <c r="B49">
        <f t="shared" si="1"/>
        <v>1020</v>
      </c>
      <c r="C49" s="80" t="s">
        <v>649</v>
      </c>
      <c r="D49" s="80" t="s">
        <v>577</v>
      </c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</row>
    <row r="50" spans="1:23" x14ac:dyDescent="0.3">
      <c r="A50" s="80" t="s">
        <v>34</v>
      </c>
      <c r="B50">
        <f t="shared" si="1"/>
        <v>1020</v>
      </c>
      <c r="C50" s="80" t="s">
        <v>649</v>
      </c>
      <c r="D50" s="80" t="s">
        <v>618</v>
      </c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</row>
    <row r="51" spans="1:23" x14ac:dyDescent="0.3">
      <c r="A51" s="80" t="s">
        <v>34</v>
      </c>
      <c r="B51">
        <f t="shared" si="1"/>
        <v>1020</v>
      </c>
      <c r="C51" s="80" t="s">
        <v>657</v>
      </c>
      <c r="D51" s="80" t="s">
        <v>619</v>
      </c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</row>
    <row r="52" spans="1:23" x14ac:dyDescent="0.3">
      <c r="A52" s="80" t="s">
        <v>34</v>
      </c>
      <c r="B52">
        <f t="shared" si="1"/>
        <v>1020</v>
      </c>
      <c r="C52" s="80" t="s">
        <v>657</v>
      </c>
      <c r="D52" s="80" t="s">
        <v>571</v>
      </c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</row>
    <row r="53" spans="1:23" x14ac:dyDescent="0.3">
      <c r="A53" s="80" t="s">
        <v>34</v>
      </c>
      <c r="B53">
        <f t="shared" si="1"/>
        <v>1020</v>
      </c>
      <c r="C53" s="80" t="s">
        <v>663</v>
      </c>
      <c r="D53" s="80" t="s">
        <v>571</v>
      </c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</row>
    <row r="54" spans="1:23" x14ac:dyDescent="0.3">
      <c r="A54" s="80" t="s">
        <v>34</v>
      </c>
      <c r="B54">
        <f t="shared" si="1"/>
        <v>1020</v>
      </c>
      <c r="C54" s="80" t="s">
        <v>650</v>
      </c>
      <c r="D54" s="80" t="s">
        <v>571</v>
      </c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</row>
    <row r="55" spans="1:23" x14ac:dyDescent="0.3">
      <c r="A55" s="80" t="s">
        <v>34</v>
      </c>
      <c r="B55">
        <f t="shared" si="1"/>
        <v>1020</v>
      </c>
      <c r="C55" s="80" t="s">
        <v>650</v>
      </c>
      <c r="D55" s="80" t="s">
        <v>620</v>
      </c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</row>
    <row r="56" spans="1:23" x14ac:dyDescent="0.3">
      <c r="A56" s="80" t="s">
        <v>34</v>
      </c>
      <c r="B56">
        <f t="shared" si="1"/>
        <v>1020</v>
      </c>
      <c r="C56" s="80" t="s">
        <v>650</v>
      </c>
      <c r="D56" s="80" t="s">
        <v>576</v>
      </c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</row>
    <row r="57" spans="1:23" x14ac:dyDescent="0.3">
      <c r="A57" s="80" t="s">
        <v>34</v>
      </c>
      <c r="B57">
        <f t="shared" si="1"/>
        <v>1020</v>
      </c>
      <c r="C57" s="80" t="s">
        <v>650</v>
      </c>
      <c r="D57" s="80" t="s">
        <v>577</v>
      </c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</row>
    <row r="58" spans="1:23" x14ac:dyDescent="0.3">
      <c r="A58" s="80" t="s">
        <v>34</v>
      </c>
      <c r="B58">
        <f t="shared" si="1"/>
        <v>1020</v>
      </c>
      <c r="C58" s="80" t="s">
        <v>650</v>
      </c>
      <c r="D58" s="80" t="s">
        <v>575</v>
      </c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</row>
    <row r="59" spans="1:23" x14ac:dyDescent="0.3">
      <c r="A59" s="80" t="s">
        <v>34</v>
      </c>
      <c r="B59">
        <f t="shared" si="1"/>
        <v>1020</v>
      </c>
      <c r="C59" s="80" t="s">
        <v>650</v>
      </c>
      <c r="D59" s="80" t="s">
        <v>618</v>
      </c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</row>
    <row r="60" spans="1:23" x14ac:dyDescent="0.3">
      <c r="A60" s="80" t="s">
        <v>34</v>
      </c>
      <c r="B60">
        <f t="shared" si="1"/>
        <v>1020</v>
      </c>
      <c r="C60" s="80" t="s">
        <v>650</v>
      </c>
      <c r="D60" s="80" t="s">
        <v>621</v>
      </c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</row>
    <row r="61" spans="1:23" x14ac:dyDescent="0.3">
      <c r="A61" s="80" t="s">
        <v>34</v>
      </c>
      <c r="B61">
        <f t="shared" si="1"/>
        <v>1020</v>
      </c>
      <c r="C61" s="80" t="s">
        <v>650</v>
      </c>
      <c r="D61" s="80" t="s">
        <v>583</v>
      </c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</row>
    <row r="62" spans="1:23" x14ac:dyDescent="0.3">
      <c r="A62" s="80" t="s">
        <v>34</v>
      </c>
      <c r="B62">
        <f t="shared" si="1"/>
        <v>1020</v>
      </c>
      <c r="C62" s="80" t="s">
        <v>658</v>
      </c>
      <c r="D62" s="80" t="s">
        <v>571</v>
      </c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</row>
    <row r="63" spans="1:23" x14ac:dyDescent="0.3">
      <c r="A63" s="80" t="s">
        <v>34</v>
      </c>
      <c r="B63">
        <f t="shared" si="1"/>
        <v>1020</v>
      </c>
      <c r="C63" s="80" t="s">
        <v>664</v>
      </c>
      <c r="D63" s="80" t="s">
        <v>583</v>
      </c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</row>
    <row r="64" spans="1:23" x14ac:dyDescent="0.3">
      <c r="A64" s="80" t="s">
        <v>34</v>
      </c>
      <c r="B64">
        <f t="shared" si="1"/>
        <v>1020</v>
      </c>
      <c r="C64" s="80" t="s">
        <v>665</v>
      </c>
      <c r="D64" s="80" t="s">
        <v>620</v>
      </c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</row>
    <row r="65" spans="1:23" x14ac:dyDescent="0.3">
      <c r="A65" s="80" t="s">
        <v>34</v>
      </c>
      <c r="B65">
        <f t="shared" si="1"/>
        <v>1020</v>
      </c>
      <c r="C65" s="80" t="s">
        <v>665</v>
      </c>
      <c r="D65" s="80" t="s">
        <v>576</v>
      </c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</row>
    <row r="66" spans="1:23" x14ac:dyDescent="0.3">
      <c r="A66" s="80" t="s">
        <v>34</v>
      </c>
      <c r="B66">
        <f t="shared" si="1"/>
        <v>1020</v>
      </c>
      <c r="C66" s="80" t="s">
        <v>665</v>
      </c>
      <c r="D66" s="80" t="s">
        <v>577</v>
      </c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</row>
    <row r="67" spans="1:23" x14ac:dyDescent="0.3">
      <c r="A67" s="80" t="s">
        <v>34</v>
      </c>
      <c r="B67">
        <f t="shared" ref="B67:B98" si="2">COUNTIF(A:A, A67) * 30</f>
        <v>1020</v>
      </c>
      <c r="C67" s="80" t="s">
        <v>665</v>
      </c>
      <c r="D67" s="80" t="s">
        <v>618</v>
      </c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</row>
    <row r="68" spans="1:23" x14ac:dyDescent="0.3">
      <c r="A68" s="80" t="s">
        <v>34</v>
      </c>
      <c r="B68">
        <f t="shared" si="2"/>
        <v>1020</v>
      </c>
      <c r="C68" s="80" t="s">
        <v>665</v>
      </c>
      <c r="D68" s="80" t="s">
        <v>575</v>
      </c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</row>
    <row r="69" spans="1:23" x14ac:dyDescent="0.3">
      <c r="A69" s="80" t="s">
        <v>34</v>
      </c>
      <c r="B69">
        <f t="shared" si="2"/>
        <v>1020</v>
      </c>
      <c r="C69" s="80" t="s">
        <v>666</v>
      </c>
      <c r="D69" s="80" t="s">
        <v>571</v>
      </c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</row>
    <row r="70" spans="1:23" x14ac:dyDescent="0.3">
      <c r="A70" s="80" t="s">
        <v>34</v>
      </c>
      <c r="B70">
        <f t="shared" si="2"/>
        <v>1020</v>
      </c>
      <c r="C70" s="80" t="s">
        <v>667</v>
      </c>
      <c r="D70" s="80" t="s">
        <v>571</v>
      </c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</row>
    <row r="71" spans="1:23" x14ac:dyDescent="0.3">
      <c r="A71" s="80" t="s">
        <v>34</v>
      </c>
      <c r="B71">
        <f t="shared" si="2"/>
        <v>1020</v>
      </c>
      <c r="C71" s="80" t="s">
        <v>652</v>
      </c>
      <c r="D71" s="80" t="s">
        <v>571</v>
      </c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</row>
    <row r="72" spans="1:23" x14ac:dyDescent="0.3">
      <c r="A72" s="80" t="s">
        <v>34</v>
      </c>
      <c r="B72">
        <f t="shared" si="2"/>
        <v>1020</v>
      </c>
      <c r="C72" s="80" t="s">
        <v>653</v>
      </c>
      <c r="D72" s="80" t="s">
        <v>622</v>
      </c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</row>
    <row r="73" spans="1:23" x14ac:dyDescent="0.3">
      <c r="A73" t="s">
        <v>276</v>
      </c>
      <c r="B73">
        <f t="shared" si="2"/>
        <v>30</v>
      </c>
      <c r="C73" t="s">
        <v>649</v>
      </c>
      <c r="D73" t="s">
        <v>582</v>
      </c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</row>
    <row r="74" spans="1:23" x14ac:dyDescent="0.3">
      <c r="A74" s="96" t="s">
        <v>151</v>
      </c>
      <c r="B74">
        <f t="shared" si="2"/>
        <v>570</v>
      </c>
      <c r="C74" s="96" t="s">
        <v>659</v>
      </c>
      <c r="D74" s="96" t="s">
        <v>572</v>
      </c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</row>
    <row r="75" spans="1:23" x14ac:dyDescent="0.3">
      <c r="A75" s="96" t="s">
        <v>151</v>
      </c>
      <c r="B75">
        <f t="shared" si="2"/>
        <v>570</v>
      </c>
      <c r="C75" s="96" t="s">
        <v>661</v>
      </c>
      <c r="D75" s="96" t="s">
        <v>575</v>
      </c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</row>
    <row r="76" spans="1:23" x14ac:dyDescent="0.3">
      <c r="A76" s="96" t="s">
        <v>151</v>
      </c>
      <c r="B76">
        <f t="shared" si="2"/>
        <v>570</v>
      </c>
      <c r="C76" s="96" t="s">
        <v>661</v>
      </c>
      <c r="D76" s="96" t="s">
        <v>577</v>
      </c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</row>
    <row r="77" spans="1:23" x14ac:dyDescent="0.3">
      <c r="A77" s="96" t="s">
        <v>151</v>
      </c>
      <c r="B77">
        <f t="shared" si="2"/>
        <v>570</v>
      </c>
      <c r="C77" s="96" t="s">
        <v>648</v>
      </c>
      <c r="D77" s="96" t="s">
        <v>623</v>
      </c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</row>
    <row r="78" spans="1:23" x14ac:dyDescent="0.3">
      <c r="A78" s="96" t="s">
        <v>151</v>
      </c>
      <c r="B78">
        <f t="shared" si="2"/>
        <v>570</v>
      </c>
      <c r="C78" s="96" t="s">
        <v>648</v>
      </c>
      <c r="D78" s="96" t="s">
        <v>572</v>
      </c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</row>
    <row r="79" spans="1:23" x14ac:dyDescent="0.3">
      <c r="A79" s="96" t="s">
        <v>151</v>
      </c>
      <c r="B79">
        <f t="shared" si="2"/>
        <v>570</v>
      </c>
      <c r="C79" s="96" t="s">
        <v>648</v>
      </c>
      <c r="D79" s="96" t="s">
        <v>574</v>
      </c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</row>
    <row r="80" spans="1:23" x14ac:dyDescent="0.3">
      <c r="A80" s="96" t="s">
        <v>151</v>
      </c>
      <c r="B80">
        <f t="shared" si="2"/>
        <v>570</v>
      </c>
      <c r="C80" s="96" t="s">
        <v>649</v>
      </c>
      <c r="D80" s="96" t="s">
        <v>576</v>
      </c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</row>
    <row r="81" spans="1:23" x14ac:dyDescent="0.3">
      <c r="A81" s="96" t="s">
        <v>151</v>
      </c>
      <c r="B81">
        <f t="shared" si="2"/>
        <v>570</v>
      </c>
      <c r="C81" s="96" t="s">
        <v>663</v>
      </c>
      <c r="D81" s="96" t="s">
        <v>571</v>
      </c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</row>
    <row r="82" spans="1:23" x14ac:dyDescent="0.3">
      <c r="A82" s="96" t="s">
        <v>151</v>
      </c>
      <c r="B82">
        <f t="shared" si="2"/>
        <v>570</v>
      </c>
      <c r="C82" s="96" t="s">
        <v>650</v>
      </c>
      <c r="D82" s="96" t="s">
        <v>571</v>
      </c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</row>
    <row r="83" spans="1:23" x14ac:dyDescent="0.3">
      <c r="A83" s="96" t="s">
        <v>151</v>
      </c>
      <c r="B83">
        <f t="shared" si="2"/>
        <v>570</v>
      </c>
      <c r="C83" s="96" t="s">
        <v>668</v>
      </c>
      <c r="D83" s="96" t="s">
        <v>571</v>
      </c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</row>
    <row r="84" spans="1:23" x14ac:dyDescent="0.3">
      <c r="A84" s="96" t="s">
        <v>151</v>
      </c>
      <c r="B84">
        <f t="shared" si="2"/>
        <v>570</v>
      </c>
      <c r="C84" s="96" t="s">
        <v>654</v>
      </c>
      <c r="D84" s="96" t="s">
        <v>570</v>
      </c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</row>
    <row r="85" spans="1:23" x14ac:dyDescent="0.3">
      <c r="A85" s="96" t="s">
        <v>151</v>
      </c>
      <c r="B85">
        <f t="shared" si="2"/>
        <v>570</v>
      </c>
      <c r="C85" s="96" t="s">
        <v>654</v>
      </c>
      <c r="D85" s="96" t="s">
        <v>624</v>
      </c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</row>
    <row r="86" spans="1:23" x14ac:dyDescent="0.3">
      <c r="A86" s="96" t="s">
        <v>151</v>
      </c>
      <c r="B86">
        <f t="shared" si="2"/>
        <v>570</v>
      </c>
      <c r="C86" s="96" t="s">
        <v>651</v>
      </c>
      <c r="D86" s="96" t="s">
        <v>577</v>
      </c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</row>
    <row r="87" spans="1:23" x14ac:dyDescent="0.3">
      <c r="A87" s="96" t="s">
        <v>151</v>
      </c>
      <c r="B87">
        <f t="shared" si="2"/>
        <v>570</v>
      </c>
      <c r="C87" s="96" t="s">
        <v>651</v>
      </c>
      <c r="D87" s="96" t="s">
        <v>576</v>
      </c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</row>
    <row r="88" spans="1:23" x14ac:dyDescent="0.3">
      <c r="A88" s="96" t="s">
        <v>151</v>
      </c>
      <c r="B88">
        <f t="shared" si="2"/>
        <v>570</v>
      </c>
      <c r="C88" s="96" t="s">
        <v>664</v>
      </c>
      <c r="D88" s="96" t="s">
        <v>571</v>
      </c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</row>
    <row r="89" spans="1:23" x14ac:dyDescent="0.3">
      <c r="A89" s="96" t="s">
        <v>151</v>
      </c>
      <c r="B89">
        <f t="shared" si="2"/>
        <v>570</v>
      </c>
      <c r="C89" s="96" t="s">
        <v>665</v>
      </c>
      <c r="D89" s="96" t="s">
        <v>625</v>
      </c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</row>
    <row r="90" spans="1:23" x14ac:dyDescent="0.3">
      <c r="A90" s="96" t="s">
        <v>151</v>
      </c>
      <c r="B90">
        <f t="shared" si="2"/>
        <v>570</v>
      </c>
      <c r="C90" s="96" t="s">
        <v>666</v>
      </c>
      <c r="D90" s="96" t="s">
        <v>571</v>
      </c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</row>
    <row r="91" spans="1:23" x14ac:dyDescent="0.3">
      <c r="A91" s="96" t="s">
        <v>151</v>
      </c>
      <c r="B91">
        <f t="shared" si="2"/>
        <v>570</v>
      </c>
      <c r="C91" s="96" t="s">
        <v>667</v>
      </c>
      <c r="D91" s="96" t="s">
        <v>571</v>
      </c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</row>
    <row r="92" spans="1:23" x14ac:dyDescent="0.3">
      <c r="A92" s="96" t="s">
        <v>151</v>
      </c>
      <c r="B92">
        <f t="shared" si="2"/>
        <v>570</v>
      </c>
      <c r="C92" s="96" t="s">
        <v>653</v>
      </c>
      <c r="D92" s="96" t="s">
        <v>583</v>
      </c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</row>
    <row r="93" spans="1:23" x14ac:dyDescent="0.3">
      <c r="A93" t="s">
        <v>223</v>
      </c>
      <c r="B93">
        <f t="shared" si="2"/>
        <v>30</v>
      </c>
      <c r="C93" t="s">
        <v>654</v>
      </c>
      <c r="D93" t="s">
        <v>571</v>
      </c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</row>
    <row r="94" spans="1:23" x14ac:dyDescent="0.3">
      <c r="A94" t="s">
        <v>473</v>
      </c>
      <c r="B94">
        <f t="shared" si="2"/>
        <v>150</v>
      </c>
      <c r="C94" t="s">
        <v>648</v>
      </c>
      <c r="D94" t="s">
        <v>573</v>
      </c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</row>
    <row r="95" spans="1:23" x14ac:dyDescent="0.3">
      <c r="A95" t="s">
        <v>473</v>
      </c>
      <c r="B95">
        <f t="shared" si="2"/>
        <v>150</v>
      </c>
      <c r="C95" t="s">
        <v>649</v>
      </c>
      <c r="D95" t="s">
        <v>571</v>
      </c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</row>
    <row r="96" spans="1:23" x14ac:dyDescent="0.3">
      <c r="A96" t="s">
        <v>473</v>
      </c>
      <c r="B96">
        <f t="shared" si="2"/>
        <v>150</v>
      </c>
      <c r="C96" t="s">
        <v>654</v>
      </c>
      <c r="D96" t="s">
        <v>571</v>
      </c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</row>
    <row r="97" spans="1:23" x14ac:dyDescent="0.3">
      <c r="A97" t="s">
        <v>473</v>
      </c>
      <c r="B97">
        <f t="shared" si="2"/>
        <v>150</v>
      </c>
      <c r="C97" t="s">
        <v>651</v>
      </c>
      <c r="D97" t="s">
        <v>626</v>
      </c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</row>
    <row r="98" spans="1:23" x14ac:dyDescent="0.3">
      <c r="A98" t="s">
        <v>473</v>
      </c>
      <c r="B98">
        <f t="shared" si="2"/>
        <v>150</v>
      </c>
      <c r="C98" t="s">
        <v>653</v>
      </c>
      <c r="D98" t="s">
        <v>571</v>
      </c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</row>
    <row r="99" spans="1:23" x14ac:dyDescent="0.3">
      <c r="A99" t="s">
        <v>91</v>
      </c>
      <c r="B99">
        <f t="shared" ref="B99:B113" si="3">COUNTIF(A:A, A99) * 30</f>
        <v>30</v>
      </c>
      <c r="C99" t="s">
        <v>653</v>
      </c>
      <c r="D99" t="s">
        <v>613</v>
      </c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</row>
    <row r="100" spans="1:23" x14ac:dyDescent="0.3">
      <c r="A100" s="96" t="s">
        <v>82</v>
      </c>
      <c r="B100">
        <f t="shared" si="3"/>
        <v>990</v>
      </c>
      <c r="C100" s="96" t="s">
        <v>659</v>
      </c>
      <c r="D100" s="96" t="s">
        <v>627</v>
      </c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</row>
    <row r="101" spans="1:23" x14ac:dyDescent="0.3">
      <c r="A101" s="96" t="s">
        <v>82</v>
      </c>
      <c r="B101">
        <f t="shared" si="3"/>
        <v>990</v>
      </c>
      <c r="C101" s="96" t="s">
        <v>659</v>
      </c>
      <c r="D101" s="96" t="s">
        <v>604</v>
      </c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</row>
    <row r="102" spans="1:23" x14ac:dyDescent="0.3">
      <c r="A102" s="96" t="s">
        <v>82</v>
      </c>
      <c r="B102">
        <f t="shared" si="3"/>
        <v>990</v>
      </c>
      <c r="C102" s="96" t="s">
        <v>655</v>
      </c>
      <c r="D102" s="96" t="s">
        <v>571</v>
      </c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</row>
    <row r="103" spans="1:23" x14ac:dyDescent="0.3">
      <c r="A103" s="96" t="s">
        <v>82</v>
      </c>
      <c r="B103">
        <f t="shared" si="3"/>
        <v>990</v>
      </c>
      <c r="C103" s="96" t="s">
        <v>656</v>
      </c>
      <c r="D103" s="96" t="s">
        <v>571</v>
      </c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</row>
    <row r="104" spans="1:23" x14ac:dyDescent="0.3">
      <c r="A104" s="96" t="s">
        <v>82</v>
      </c>
      <c r="B104">
        <f t="shared" si="3"/>
        <v>990</v>
      </c>
      <c r="C104" s="96" t="s">
        <v>648</v>
      </c>
      <c r="D104" s="96" t="s">
        <v>583</v>
      </c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</row>
    <row r="105" spans="1:23" x14ac:dyDescent="0.3">
      <c r="A105" s="96" t="s">
        <v>82</v>
      </c>
      <c r="B105">
        <f t="shared" si="3"/>
        <v>990</v>
      </c>
      <c r="C105" s="96" t="s">
        <v>648</v>
      </c>
      <c r="D105" s="96" t="s">
        <v>628</v>
      </c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</row>
    <row r="106" spans="1:23" x14ac:dyDescent="0.3">
      <c r="A106" s="96" t="s">
        <v>82</v>
      </c>
      <c r="B106">
        <f t="shared" si="3"/>
        <v>990</v>
      </c>
      <c r="C106" s="96" t="s">
        <v>648</v>
      </c>
      <c r="D106" s="96" t="s">
        <v>620</v>
      </c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</row>
    <row r="107" spans="1:23" x14ac:dyDescent="0.3">
      <c r="A107" s="96" t="s">
        <v>82</v>
      </c>
      <c r="B107">
        <f t="shared" si="3"/>
        <v>990</v>
      </c>
      <c r="C107" s="96" t="s">
        <v>649</v>
      </c>
      <c r="D107" s="96" t="s">
        <v>571</v>
      </c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</row>
    <row r="108" spans="1:23" x14ac:dyDescent="0.3">
      <c r="A108" s="96" t="s">
        <v>82</v>
      </c>
      <c r="B108">
        <f t="shared" si="3"/>
        <v>990</v>
      </c>
      <c r="C108" s="96" t="s">
        <v>649</v>
      </c>
      <c r="D108" s="96" t="s">
        <v>570</v>
      </c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</row>
    <row r="109" spans="1:23" x14ac:dyDescent="0.3">
      <c r="A109" s="96" t="s">
        <v>82</v>
      </c>
      <c r="B109">
        <f t="shared" si="3"/>
        <v>990</v>
      </c>
      <c r="C109" s="96" t="s">
        <v>657</v>
      </c>
      <c r="D109" s="96" t="s">
        <v>571</v>
      </c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</row>
    <row r="110" spans="1:23" x14ac:dyDescent="0.3">
      <c r="A110" s="96" t="s">
        <v>82</v>
      </c>
      <c r="B110">
        <f t="shared" si="3"/>
        <v>990</v>
      </c>
      <c r="C110" s="96" t="s">
        <v>663</v>
      </c>
      <c r="D110" s="96" t="s">
        <v>571</v>
      </c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</row>
    <row r="111" spans="1:23" x14ac:dyDescent="0.3">
      <c r="A111" s="96" t="s">
        <v>82</v>
      </c>
      <c r="B111">
        <f t="shared" si="3"/>
        <v>990</v>
      </c>
      <c r="C111" s="96" t="s">
        <v>650</v>
      </c>
      <c r="D111" s="96" t="s">
        <v>571</v>
      </c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</row>
    <row r="112" spans="1:23" x14ac:dyDescent="0.3">
      <c r="A112" s="96" t="s">
        <v>82</v>
      </c>
      <c r="B112">
        <f t="shared" si="3"/>
        <v>990</v>
      </c>
      <c r="C112" s="96" t="s">
        <v>658</v>
      </c>
      <c r="D112" s="96" t="s">
        <v>571</v>
      </c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</row>
    <row r="113" spans="1:23" x14ac:dyDescent="0.3">
      <c r="A113" s="96" t="s">
        <v>82</v>
      </c>
      <c r="B113">
        <f t="shared" si="3"/>
        <v>990</v>
      </c>
      <c r="C113" s="96" t="s">
        <v>668</v>
      </c>
      <c r="D113" s="96" t="s">
        <v>571</v>
      </c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</row>
    <row r="114" spans="1:23" x14ac:dyDescent="0.3">
      <c r="A114" s="96" t="s">
        <v>82</v>
      </c>
      <c r="B114">
        <f t="shared" ref="B114:B177" si="4">COUNTIF(A:A, A114) * 30</f>
        <v>990</v>
      </c>
      <c r="C114" s="96" t="s">
        <v>654</v>
      </c>
      <c r="D114" s="96" t="s">
        <v>626</v>
      </c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</row>
    <row r="115" spans="1:23" x14ac:dyDescent="0.3">
      <c r="A115" s="96" t="s">
        <v>82</v>
      </c>
      <c r="B115">
        <f t="shared" si="4"/>
        <v>990</v>
      </c>
      <c r="C115" s="96" t="s">
        <v>654</v>
      </c>
      <c r="D115" s="96" t="s">
        <v>571</v>
      </c>
    </row>
    <row r="116" spans="1:23" x14ac:dyDescent="0.3">
      <c r="A116" s="96" t="s">
        <v>82</v>
      </c>
      <c r="B116">
        <f t="shared" si="4"/>
        <v>990</v>
      </c>
      <c r="C116" s="96" t="s">
        <v>651</v>
      </c>
      <c r="D116" s="96" t="s">
        <v>571</v>
      </c>
    </row>
    <row r="117" spans="1:23" x14ac:dyDescent="0.3">
      <c r="A117" s="96" t="s">
        <v>82</v>
      </c>
      <c r="B117">
        <f t="shared" si="4"/>
        <v>990</v>
      </c>
      <c r="C117" s="96" t="s">
        <v>651</v>
      </c>
      <c r="D117" s="96" t="s">
        <v>604</v>
      </c>
    </row>
    <row r="118" spans="1:23" x14ac:dyDescent="0.3">
      <c r="A118" s="96" t="s">
        <v>82</v>
      </c>
      <c r="B118">
        <f t="shared" si="4"/>
        <v>990</v>
      </c>
      <c r="C118" s="96" t="s">
        <v>651</v>
      </c>
      <c r="D118" s="96" t="s">
        <v>629</v>
      </c>
    </row>
    <row r="119" spans="1:23" x14ac:dyDescent="0.3">
      <c r="A119" s="96" t="s">
        <v>82</v>
      </c>
      <c r="B119">
        <f t="shared" si="4"/>
        <v>990</v>
      </c>
      <c r="C119" s="96" t="s">
        <v>651</v>
      </c>
      <c r="D119" s="96" t="s">
        <v>576</v>
      </c>
    </row>
    <row r="120" spans="1:23" x14ac:dyDescent="0.3">
      <c r="A120" s="96" t="s">
        <v>82</v>
      </c>
      <c r="B120">
        <f t="shared" si="4"/>
        <v>990</v>
      </c>
      <c r="C120" s="96" t="s">
        <v>664</v>
      </c>
      <c r="D120" s="96" t="s">
        <v>613</v>
      </c>
    </row>
    <row r="121" spans="1:23" x14ac:dyDescent="0.3">
      <c r="A121" s="96" t="s">
        <v>82</v>
      </c>
      <c r="B121">
        <f t="shared" si="4"/>
        <v>990</v>
      </c>
      <c r="C121" s="96" t="s">
        <v>664</v>
      </c>
      <c r="D121" s="96" t="s">
        <v>571</v>
      </c>
    </row>
    <row r="122" spans="1:23" x14ac:dyDescent="0.3">
      <c r="A122" s="96" t="s">
        <v>82</v>
      </c>
      <c r="B122">
        <f t="shared" si="4"/>
        <v>990</v>
      </c>
      <c r="C122" s="96" t="s">
        <v>664</v>
      </c>
      <c r="D122" s="96" t="s">
        <v>630</v>
      </c>
    </row>
    <row r="123" spans="1:23" x14ac:dyDescent="0.3">
      <c r="A123" s="96" t="s">
        <v>82</v>
      </c>
      <c r="B123">
        <f t="shared" si="4"/>
        <v>990</v>
      </c>
      <c r="C123" s="96" t="s">
        <v>665</v>
      </c>
      <c r="D123" s="96" t="s">
        <v>613</v>
      </c>
    </row>
    <row r="124" spans="1:23" x14ac:dyDescent="0.3">
      <c r="A124" s="96" t="s">
        <v>82</v>
      </c>
      <c r="B124">
        <f t="shared" si="4"/>
        <v>990</v>
      </c>
      <c r="C124" s="96" t="s">
        <v>665</v>
      </c>
      <c r="D124" s="96" t="s">
        <v>571</v>
      </c>
    </row>
    <row r="125" spans="1:23" x14ac:dyDescent="0.3">
      <c r="A125" s="96" t="s">
        <v>82</v>
      </c>
      <c r="B125">
        <f t="shared" si="4"/>
        <v>990</v>
      </c>
      <c r="C125" s="96" t="s">
        <v>666</v>
      </c>
      <c r="D125" s="96" t="s">
        <v>571</v>
      </c>
    </row>
    <row r="126" spans="1:23" x14ac:dyDescent="0.3">
      <c r="A126" s="96" t="s">
        <v>82</v>
      </c>
      <c r="B126">
        <f t="shared" si="4"/>
        <v>990</v>
      </c>
      <c r="C126" s="96" t="s">
        <v>667</v>
      </c>
      <c r="D126" s="96" t="s">
        <v>571</v>
      </c>
    </row>
    <row r="127" spans="1:23" x14ac:dyDescent="0.3">
      <c r="A127" s="96" t="s">
        <v>82</v>
      </c>
      <c r="B127">
        <f t="shared" si="4"/>
        <v>990</v>
      </c>
      <c r="C127" s="96" t="s">
        <v>652</v>
      </c>
      <c r="D127" s="96" t="s">
        <v>571</v>
      </c>
    </row>
    <row r="128" spans="1:23" x14ac:dyDescent="0.3">
      <c r="A128" s="96" t="s">
        <v>82</v>
      </c>
      <c r="B128">
        <f t="shared" si="4"/>
        <v>990</v>
      </c>
      <c r="C128" s="96" t="s">
        <v>652</v>
      </c>
      <c r="D128" s="96" t="s">
        <v>631</v>
      </c>
    </row>
    <row r="129" spans="1:4" x14ac:dyDescent="0.3">
      <c r="A129" s="96" t="s">
        <v>82</v>
      </c>
      <c r="B129">
        <f t="shared" si="4"/>
        <v>990</v>
      </c>
      <c r="C129" s="96" t="s">
        <v>653</v>
      </c>
      <c r="D129" s="96" t="s">
        <v>571</v>
      </c>
    </row>
    <row r="130" spans="1:4" x14ac:dyDescent="0.3">
      <c r="A130" s="96" t="s">
        <v>82</v>
      </c>
      <c r="B130">
        <f t="shared" si="4"/>
        <v>990</v>
      </c>
      <c r="C130" s="96" t="s">
        <v>653</v>
      </c>
      <c r="D130" s="96" t="s">
        <v>575</v>
      </c>
    </row>
    <row r="131" spans="1:4" x14ac:dyDescent="0.3">
      <c r="A131" s="96" t="s">
        <v>82</v>
      </c>
      <c r="B131">
        <f t="shared" si="4"/>
        <v>990</v>
      </c>
      <c r="C131" s="96" t="s">
        <v>653</v>
      </c>
      <c r="D131" s="96" t="s">
        <v>577</v>
      </c>
    </row>
    <row r="132" spans="1:4" x14ac:dyDescent="0.3">
      <c r="A132" s="96" t="s">
        <v>82</v>
      </c>
      <c r="B132">
        <f t="shared" si="4"/>
        <v>990</v>
      </c>
      <c r="C132" s="96" t="s">
        <v>653</v>
      </c>
      <c r="D132" s="96" t="s">
        <v>618</v>
      </c>
    </row>
    <row r="133" spans="1:4" x14ac:dyDescent="0.3">
      <c r="A133" s="80" t="s">
        <v>131</v>
      </c>
      <c r="B133">
        <f t="shared" si="4"/>
        <v>210</v>
      </c>
      <c r="C133" s="80" t="s">
        <v>654</v>
      </c>
      <c r="D133" s="80" t="s">
        <v>626</v>
      </c>
    </row>
    <row r="134" spans="1:4" x14ac:dyDescent="0.3">
      <c r="A134" s="80" t="s">
        <v>131</v>
      </c>
      <c r="B134">
        <f t="shared" si="4"/>
        <v>210</v>
      </c>
      <c r="C134" s="80" t="s">
        <v>654</v>
      </c>
      <c r="D134" s="80" t="s">
        <v>571</v>
      </c>
    </row>
    <row r="135" spans="1:4" x14ac:dyDescent="0.3">
      <c r="A135" s="80" t="s">
        <v>131</v>
      </c>
      <c r="B135">
        <f t="shared" si="4"/>
        <v>210</v>
      </c>
      <c r="C135" s="80" t="s">
        <v>664</v>
      </c>
      <c r="D135" s="80" t="s">
        <v>583</v>
      </c>
    </row>
    <row r="136" spans="1:4" x14ac:dyDescent="0.3">
      <c r="A136" s="80" t="s">
        <v>131</v>
      </c>
      <c r="B136">
        <f t="shared" si="4"/>
        <v>210</v>
      </c>
      <c r="C136" s="80" t="s">
        <v>653</v>
      </c>
      <c r="D136" s="80" t="s">
        <v>626</v>
      </c>
    </row>
    <row r="137" spans="1:4" x14ac:dyDescent="0.3">
      <c r="A137" s="80" t="s">
        <v>131</v>
      </c>
      <c r="B137">
        <f t="shared" si="4"/>
        <v>210</v>
      </c>
      <c r="C137" s="80" t="s">
        <v>653</v>
      </c>
      <c r="D137" s="80" t="s">
        <v>571</v>
      </c>
    </row>
    <row r="138" spans="1:4" x14ac:dyDescent="0.3">
      <c r="A138" s="80" t="s">
        <v>131</v>
      </c>
      <c r="B138">
        <f t="shared" si="4"/>
        <v>210</v>
      </c>
      <c r="C138" s="80" t="s">
        <v>653</v>
      </c>
      <c r="D138" s="80" t="s">
        <v>583</v>
      </c>
    </row>
    <row r="139" spans="1:4" x14ac:dyDescent="0.3">
      <c r="A139" s="80" t="s">
        <v>131</v>
      </c>
      <c r="B139">
        <f t="shared" si="4"/>
        <v>210</v>
      </c>
      <c r="C139" s="80" t="s">
        <v>653</v>
      </c>
      <c r="D139" s="80" t="s">
        <v>570</v>
      </c>
    </row>
    <row r="140" spans="1:4" x14ac:dyDescent="0.3">
      <c r="A140" t="s">
        <v>468</v>
      </c>
      <c r="B140">
        <f t="shared" si="4"/>
        <v>60</v>
      </c>
      <c r="C140" t="s">
        <v>659</v>
      </c>
      <c r="D140" t="s">
        <v>574</v>
      </c>
    </row>
    <row r="141" spans="1:4" x14ac:dyDescent="0.3">
      <c r="A141" t="s">
        <v>468</v>
      </c>
      <c r="B141">
        <f t="shared" si="4"/>
        <v>60</v>
      </c>
      <c r="C141" t="s">
        <v>648</v>
      </c>
      <c r="D141" t="s">
        <v>571</v>
      </c>
    </row>
    <row r="142" spans="1:4" x14ac:dyDescent="0.3">
      <c r="A142" t="s">
        <v>115</v>
      </c>
      <c r="B142">
        <f t="shared" si="4"/>
        <v>120</v>
      </c>
      <c r="C142" t="s">
        <v>661</v>
      </c>
      <c r="D142" t="s">
        <v>629</v>
      </c>
    </row>
    <row r="143" spans="1:4" x14ac:dyDescent="0.3">
      <c r="A143" t="s">
        <v>115</v>
      </c>
      <c r="B143">
        <f t="shared" si="4"/>
        <v>120</v>
      </c>
      <c r="C143" t="s">
        <v>661</v>
      </c>
      <c r="D143" t="s">
        <v>632</v>
      </c>
    </row>
    <row r="144" spans="1:4" x14ac:dyDescent="0.3">
      <c r="A144" t="s">
        <v>115</v>
      </c>
      <c r="B144">
        <f t="shared" si="4"/>
        <v>120</v>
      </c>
      <c r="C144" t="s">
        <v>661</v>
      </c>
      <c r="D144" t="s">
        <v>613</v>
      </c>
    </row>
    <row r="145" spans="1:4" x14ac:dyDescent="0.3">
      <c r="A145" t="s">
        <v>115</v>
      </c>
      <c r="B145">
        <f t="shared" si="4"/>
        <v>120</v>
      </c>
      <c r="C145" t="s">
        <v>648</v>
      </c>
      <c r="D145" t="s">
        <v>571</v>
      </c>
    </row>
    <row r="146" spans="1:4" x14ac:dyDescent="0.3">
      <c r="A146" s="96" t="s">
        <v>57</v>
      </c>
      <c r="B146">
        <f t="shared" si="4"/>
        <v>930</v>
      </c>
      <c r="C146" s="96" t="s">
        <v>659</v>
      </c>
      <c r="D146" s="96" t="s">
        <v>627</v>
      </c>
    </row>
    <row r="147" spans="1:4" x14ac:dyDescent="0.3">
      <c r="A147" s="96" t="s">
        <v>57</v>
      </c>
      <c r="B147">
        <f t="shared" si="4"/>
        <v>930</v>
      </c>
      <c r="C147" s="96" t="s">
        <v>659</v>
      </c>
      <c r="D147" s="96" t="s">
        <v>604</v>
      </c>
    </row>
    <row r="148" spans="1:4" x14ac:dyDescent="0.3">
      <c r="A148" s="96" t="s">
        <v>57</v>
      </c>
      <c r="B148">
        <f t="shared" si="4"/>
        <v>930</v>
      </c>
      <c r="C148" s="96" t="s">
        <v>655</v>
      </c>
      <c r="D148" s="96" t="s">
        <v>571</v>
      </c>
    </row>
    <row r="149" spans="1:4" x14ac:dyDescent="0.3">
      <c r="A149" s="96" t="s">
        <v>57</v>
      </c>
      <c r="B149">
        <f t="shared" si="4"/>
        <v>930</v>
      </c>
      <c r="C149" s="96" t="s">
        <v>656</v>
      </c>
      <c r="D149" s="96" t="s">
        <v>571</v>
      </c>
    </row>
    <row r="150" spans="1:4" x14ac:dyDescent="0.3">
      <c r="A150" s="96" t="s">
        <v>57</v>
      </c>
      <c r="B150">
        <f t="shared" si="4"/>
        <v>930</v>
      </c>
      <c r="C150" s="96" t="s">
        <v>648</v>
      </c>
      <c r="D150" s="96" t="s">
        <v>583</v>
      </c>
    </row>
    <row r="151" spans="1:4" x14ac:dyDescent="0.3">
      <c r="A151" s="96" t="s">
        <v>57</v>
      </c>
      <c r="B151">
        <f t="shared" si="4"/>
        <v>930</v>
      </c>
      <c r="C151" s="96" t="s">
        <v>648</v>
      </c>
      <c r="D151" s="96" t="s">
        <v>628</v>
      </c>
    </row>
    <row r="152" spans="1:4" x14ac:dyDescent="0.3">
      <c r="A152" s="96" t="s">
        <v>57</v>
      </c>
      <c r="B152">
        <f t="shared" si="4"/>
        <v>930</v>
      </c>
      <c r="C152" s="96" t="s">
        <v>648</v>
      </c>
      <c r="D152" s="96" t="s">
        <v>620</v>
      </c>
    </row>
    <row r="153" spans="1:4" x14ac:dyDescent="0.3">
      <c r="A153" s="96" t="s">
        <v>57</v>
      </c>
      <c r="B153">
        <f t="shared" si="4"/>
        <v>930</v>
      </c>
      <c r="C153" s="96" t="s">
        <v>649</v>
      </c>
      <c r="D153" s="96" t="s">
        <v>571</v>
      </c>
    </row>
    <row r="154" spans="1:4" x14ac:dyDescent="0.3">
      <c r="A154" s="96" t="s">
        <v>57</v>
      </c>
      <c r="B154">
        <f t="shared" si="4"/>
        <v>930</v>
      </c>
      <c r="C154" s="96" t="s">
        <v>649</v>
      </c>
      <c r="D154" s="96" t="s">
        <v>568</v>
      </c>
    </row>
    <row r="155" spans="1:4" x14ac:dyDescent="0.3">
      <c r="A155" s="96" t="s">
        <v>57</v>
      </c>
      <c r="B155">
        <f t="shared" si="4"/>
        <v>930</v>
      </c>
      <c r="C155" s="96" t="s">
        <v>649</v>
      </c>
      <c r="D155" s="96" t="s">
        <v>570</v>
      </c>
    </row>
    <row r="156" spans="1:4" x14ac:dyDescent="0.3">
      <c r="A156" s="96" t="s">
        <v>57</v>
      </c>
      <c r="B156">
        <f t="shared" si="4"/>
        <v>930</v>
      </c>
      <c r="C156" s="96" t="s">
        <v>663</v>
      </c>
      <c r="D156" s="96" t="s">
        <v>571</v>
      </c>
    </row>
    <row r="157" spans="1:4" x14ac:dyDescent="0.3">
      <c r="A157" s="96" t="s">
        <v>57</v>
      </c>
      <c r="B157">
        <f t="shared" si="4"/>
        <v>930</v>
      </c>
      <c r="C157" s="96" t="s">
        <v>658</v>
      </c>
      <c r="D157" s="96" t="s">
        <v>571</v>
      </c>
    </row>
    <row r="158" spans="1:4" x14ac:dyDescent="0.3">
      <c r="A158" s="96" t="s">
        <v>57</v>
      </c>
      <c r="B158">
        <f t="shared" si="4"/>
        <v>930</v>
      </c>
      <c r="C158" s="96" t="s">
        <v>668</v>
      </c>
      <c r="D158" s="96" t="s">
        <v>633</v>
      </c>
    </row>
    <row r="159" spans="1:4" x14ac:dyDescent="0.3">
      <c r="A159" s="96" t="s">
        <v>57</v>
      </c>
      <c r="B159">
        <f t="shared" si="4"/>
        <v>930</v>
      </c>
      <c r="C159" s="96" t="s">
        <v>654</v>
      </c>
      <c r="D159" s="96" t="s">
        <v>613</v>
      </c>
    </row>
    <row r="160" spans="1:4" x14ac:dyDescent="0.3">
      <c r="A160" s="96" t="s">
        <v>57</v>
      </c>
      <c r="B160">
        <f t="shared" si="4"/>
        <v>930</v>
      </c>
      <c r="C160" s="96" t="s">
        <v>654</v>
      </c>
      <c r="D160" s="96" t="s">
        <v>626</v>
      </c>
    </row>
    <row r="161" spans="1:4" x14ac:dyDescent="0.3">
      <c r="A161" s="96" t="s">
        <v>57</v>
      </c>
      <c r="B161">
        <f t="shared" si="4"/>
        <v>930</v>
      </c>
      <c r="C161" s="96" t="s">
        <v>654</v>
      </c>
      <c r="D161" s="96" t="s">
        <v>571</v>
      </c>
    </row>
    <row r="162" spans="1:4" x14ac:dyDescent="0.3">
      <c r="A162" s="96" t="s">
        <v>57</v>
      </c>
      <c r="B162">
        <f t="shared" si="4"/>
        <v>930</v>
      </c>
      <c r="C162" s="96" t="s">
        <v>651</v>
      </c>
      <c r="D162" s="96" t="s">
        <v>571</v>
      </c>
    </row>
    <row r="163" spans="1:4" x14ac:dyDescent="0.3">
      <c r="A163" s="96" t="s">
        <v>57</v>
      </c>
      <c r="B163">
        <f t="shared" si="4"/>
        <v>930</v>
      </c>
      <c r="C163" s="96" t="s">
        <v>651</v>
      </c>
      <c r="D163" s="96" t="s">
        <v>604</v>
      </c>
    </row>
    <row r="164" spans="1:4" x14ac:dyDescent="0.3">
      <c r="A164" s="96" t="s">
        <v>57</v>
      </c>
      <c r="B164">
        <f t="shared" si="4"/>
        <v>930</v>
      </c>
      <c r="C164" s="96" t="s">
        <v>651</v>
      </c>
      <c r="D164" s="96" t="s">
        <v>576</v>
      </c>
    </row>
    <row r="165" spans="1:4" x14ac:dyDescent="0.3">
      <c r="A165" s="96" t="s">
        <v>57</v>
      </c>
      <c r="B165">
        <f t="shared" si="4"/>
        <v>930</v>
      </c>
      <c r="C165" s="96" t="s">
        <v>664</v>
      </c>
      <c r="D165" s="96" t="s">
        <v>571</v>
      </c>
    </row>
    <row r="166" spans="1:4" x14ac:dyDescent="0.3">
      <c r="A166" s="96" t="s">
        <v>57</v>
      </c>
      <c r="B166">
        <f t="shared" si="4"/>
        <v>930</v>
      </c>
      <c r="C166" s="96" t="s">
        <v>664</v>
      </c>
      <c r="D166" s="96" t="s">
        <v>634</v>
      </c>
    </row>
    <row r="167" spans="1:4" x14ac:dyDescent="0.3">
      <c r="A167" s="96" t="s">
        <v>57</v>
      </c>
      <c r="B167">
        <f t="shared" si="4"/>
        <v>930</v>
      </c>
      <c r="C167" s="96" t="s">
        <v>665</v>
      </c>
      <c r="D167" s="96" t="s">
        <v>571</v>
      </c>
    </row>
    <row r="168" spans="1:4" x14ac:dyDescent="0.3">
      <c r="A168" s="96" t="s">
        <v>57</v>
      </c>
      <c r="B168">
        <f t="shared" si="4"/>
        <v>930</v>
      </c>
      <c r="C168" s="96" t="s">
        <v>665</v>
      </c>
      <c r="D168" s="96" t="s">
        <v>630</v>
      </c>
    </row>
    <row r="169" spans="1:4" x14ac:dyDescent="0.3">
      <c r="A169" s="96" t="s">
        <v>57</v>
      </c>
      <c r="B169">
        <f t="shared" si="4"/>
        <v>930</v>
      </c>
      <c r="C169" s="96" t="s">
        <v>666</v>
      </c>
      <c r="D169" s="96" t="s">
        <v>571</v>
      </c>
    </row>
    <row r="170" spans="1:4" x14ac:dyDescent="0.3">
      <c r="A170" s="96" t="s">
        <v>57</v>
      </c>
      <c r="B170">
        <f t="shared" si="4"/>
        <v>930</v>
      </c>
      <c r="C170" s="96" t="s">
        <v>667</v>
      </c>
      <c r="D170" s="96" t="s">
        <v>571</v>
      </c>
    </row>
    <row r="171" spans="1:4" x14ac:dyDescent="0.3">
      <c r="A171" s="96" t="s">
        <v>57</v>
      </c>
      <c r="B171">
        <f t="shared" si="4"/>
        <v>930</v>
      </c>
      <c r="C171" s="96" t="s">
        <v>667</v>
      </c>
      <c r="D171" s="96" t="s">
        <v>635</v>
      </c>
    </row>
    <row r="172" spans="1:4" x14ac:dyDescent="0.3">
      <c r="A172" s="96" t="s">
        <v>57</v>
      </c>
      <c r="B172">
        <f t="shared" si="4"/>
        <v>930</v>
      </c>
      <c r="C172" s="96" t="s">
        <v>652</v>
      </c>
      <c r="D172" s="96" t="s">
        <v>571</v>
      </c>
    </row>
    <row r="173" spans="1:4" x14ac:dyDescent="0.3">
      <c r="A173" s="96" t="s">
        <v>57</v>
      </c>
      <c r="B173">
        <f t="shared" si="4"/>
        <v>930</v>
      </c>
      <c r="C173" s="96" t="s">
        <v>653</v>
      </c>
      <c r="D173" s="96" t="s">
        <v>571</v>
      </c>
    </row>
    <row r="174" spans="1:4" x14ac:dyDescent="0.3">
      <c r="A174" s="96" t="s">
        <v>57</v>
      </c>
      <c r="B174">
        <f t="shared" si="4"/>
        <v>930</v>
      </c>
      <c r="C174" s="96" t="s">
        <v>653</v>
      </c>
      <c r="D174" s="96" t="s">
        <v>575</v>
      </c>
    </row>
    <row r="175" spans="1:4" x14ac:dyDescent="0.3">
      <c r="A175" s="96" t="s">
        <v>57</v>
      </c>
      <c r="B175">
        <f t="shared" si="4"/>
        <v>930</v>
      </c>
      <c r="C175" s="96" t="s">
        <v>653</v>
      </c>
      <c r="D175" s="96" t="s">
        <v>577</v>
      </c>
    </row>
    <row r="176" spans="1:4" x14ac:dyDescent="0.3">
      <c r="A176" s="96" t="s">
        <v>57</v>
      </c>
      <c r="B176">
        <f t="shared" si="4"/>
        <v>930</v>
      </c>
      <c r="C176" s="96" t="s">
        <v>653</v>
      </c>
      <c r="D176" s="96" t="s">
        <v>618</v>
      </c>
    </row>
    <row r="177" spans="1:4" x14ac:dyDescent="0.3">
      <c r="A177" s="97" t="s">
        <v>160</v>
      </c>
      <c r="B177">
        <f t="shared" si="4"/>
        <v>480</v>
      </c>
      <c r="C177" s="97" t="s">
        <v>659</v>
      </c>
      <c r="D177" s="97" t="s">
        <v>627</v>
      </c>
    </row>
    <row r="178" spans="1:4" x14ac:dyDescent="0.3">
      <c r="A178" s="97" t="s">
        <v>160</v>
      </c>
      <c r="B178">
        <f t="shared" ref="B178:B239" si="5">COUNTIF(A:A, A178) * 30</f>
        <v>480</v>
      </c>
      <c r="C178" s="97" t="s">
        <v>659</v>
      </c>
      <c r="D178" s="97" t="s">
        <v>604</v>
      </c>
    </row>
    <row r="179" spans="1:4" x14ac:dyDescent="0.3">
      <c r="A179" s="97" t="s">
        <v>160</v>
      </c>
      <c r="B179">
        <f t="shared" si="5"/>
        <v>480</v>
      </c>
      <c r="C179" s="97" t="s">
        <v>659</v>
      </c>
      <c r="D179" s="97" t="s">
        <v>583</v>
      </c>
    </row>
    <row r="180" spans="1:4" x14ac:dyDescent="0.3">
      <c r="A180" s="97" t="s">
        <v>160</v>
      </c>
      <c r="B180">
        <f t="shared" si="5"/>
        <v>480</v>
      </c>
      <c r="C180" s="97" t="s">
        <v>648</v>
      </c>
      <c r="D180" s="97" t="s">
        <v>583</v>
      </c>
    </row>
    <row r="181" spans="1:4" x14ac:dyDescent="0.3">
      <c r="A181" s="97" t="s">
        <v>160</v>
      </c>
      <c r="B181">
        <f t="shared" si="5"/>
        <v>480</v>
      </c>
      <c r="C181" s="97" t="s">
        <v>648</v>
      </c>
      <c r="D181" s="97" t="s">
        <v>628</v>
      </c>
    </row>
    <row r="182" spans="1:4" x14ac:dyDescent="0.3">
      <c r="A182" s="97" t="s">
        <v>160</v>
      </c>
      <c r="B182">
        <f t="shared" si="5"/>
        <v>480</v>
      </c>
      <c r="C182" s="97" t="s">
        <v>648</v>
      </c>
      <c r="D182" s="97" t="s">
        <v>620</v>
      </c>
    </row>
    <row r="183" spans="1:4" x14ac:dyDescent="0.3">
      <c r="A183" s="97" t="s">
        <v>160</v>
      </c>
      <c r="B183">
        <f t="shared" si="5"/>
        <v>480</v>
      </c>
      <c r="C183" s="97" t="s">
        <v>649</v>
      </c>
      <c r="D183" s="97" t="s">
        <v>583</v>
      </c>
    </row>
    <row r="184" spans="1:4" x14ac:dyDescent="0.3">
      <c r="A184" s="97" t="s">
        <v>160</v>
      </c>
      <c r="B184">
        <f t="shared" si="5"/>
        <v>480</v>
      </c>
      <c r="C184" s="97" t="s">
        <v>668</v>
      </c>
      <c r="D184" s="97" t="s">
        <v>629</v>
      </c>
    </row>
    <row r="185" spans="1:4" x14ac:dyDescent="0.3">
      <c r="A185" s="97" t="s">
        <v>160</v>
      </c>
      <c r="B185">
        <f t="shared" si="5"/>
        <v>480</v>
      </c>
      <c r="C185" s="97" t="s">
        <v>654</v>
      </c>
      <c r="D185" s="97" t="s">
        <v>626</v>
      </c>
    </row>
    <row r="186" spans="1:4" x14ac:dyDescent="0.3">
      <c r="A186" s="97" t="s">
        <v>160</v>
      </c>
      <c r="B186">
        <f t="shared" si="5"/>
        <v>480</v>
      </c>
      <c r="C186" s="97" t="s">
        <v>654</v>
      </c>
      <c r="D186" s="97" t="s">
        <v>571</v>
      </c>
    </row>
    <row r="187" spans="1:4" x14ac:dyDescent="0.3">
      <c r="A187" s="97" t="s">
        <v>160</v>
      </c>
      <c r="B187">
        <f t="shared" si="5"/>
        <v>480</v>
      </c>
      <c r="C187" s="97" t="s">
        <v>651</v>
      </c>
      <c r="D187" s="97" t="s">
        <v>576</v>
      </c>
    </row>
    <row r="188" spans="1:4" x14ac:dyDescent="0.3">
      <c r="A188" s="97" t="s">
        <v>160</v>
      </c>
      <c r="B188">
        <f t="shared" si="5"/>
        <v>480</v>
      </c>
      <c r="C188" s="97" t="s">
        <v>664</v>
      </c>
      <c r="D188" s="97" t="s">
        <v>630</v>
      </c>
    </row>
    <row r="189" spans="1:4" x14ac:dyDescent="0.3">
      <c r="A189" s="97" t="s">
        <v>160</v>
      </c>
      <c r="B189">
        <f t="shared" si="5"/>
        <v>480</v>
      </c>
      <c r="C189" s="97" t="s">
        <v>665</v>
      </c>
      <c r="D189" s="97" t="s">
        <v>624</v>
      </c>
    </row>
    <row r="190" spans="1:4" x14ac:dyDescent="0.3">
      <c r="A190" s="97" t="s">
        <v>160</v>
      </c>
      <c r="B190">
        <f t="shared" si="5"/>
        <v>480</v>
      </c>
      <c r="C190" s="97" t="s">
        <v>653</v>
      </c>
      <c r="D190" s="97" t="s">
        <v>577</v>
      </c>
    </row>
    <row r="191" spans="1:4" x14ac:dyDescent="0.3">
      <c r="A191" s="97" t="s">
        <v>160</v>
      </c>
      <c r="B191">
        <f t="shared" si="5"/>
        <v>480</v>
      </c>
      <c r="C191" s="97" t="s">
        <v>653</v>
      </c>
      <c r="D191" s="97" t="s">
        <v>575</v>
      </c>
    </row>
    <row r="192" spans="1:4" x14ac:dyDescent="0.3">
      <c r="A192" s="97" t="s">
        <v>160</v>
      </c>
      <c r="B192">
        <f t="shared" si="5"/>
        <v>480</v>
      </c>
      <c r="C192" s="97" t="s">
        <v>653</v>
      </c>
      <c r="D192" s="97" t="s">
        <v>618</v>
      </c>
    </row>
    <row r="193" spans="1:4" x14ac:dyDescent="0.3">
      <c r="A193" s="98" t="s">
        <v>31</v>
      </c>
      <c r="B193">
        <f t="shared" si="5"/>
        <v>480</v>
      </c>
      <c r="C193" s="98" t="s">
        <v>659</v>
      </c>
      <c r="D193" s="98" t="s">
        <v>636</v>
      </c>
    </row>
    <row r="194" spans="1:4" x14ac:dyDescent="0.3">
      <c r="A194" s="98" t="s">
        <v>31</v>
      </c>
      <c r="B194">
        <f t="shared" si="5"/>
        <v>480</v>
      </c>
      <c r="C194" s="98" t="s">
        <v>659</v>
      </c>
      <c r="D194" s="98" t="s">
        <v>637</v>
      </c>
    </row>
    <row r="195" spans="1:4" x14ac:dyDescent="0.3">
      <c r="A195" s="98" t="s">
        <v>31</v>
      </c>
      <c r="B195">
        <f t="shared" si="5"/>
        <v>480</v>
      </c>
      <c r="C195" s="98" t="s">
        <v>648</v>
      </c>
      <c r="D195" s="98" t="s">
        <v>638</v>
      </c>
    </row>
    <row r="196" spans="1:4" x14ac:dyDescent="0.3">
      <c r="A196" s="98" t="s">
        <v>31</v>
      </c>
      <c r="B196">
        <f t="shared" si="5"/>
        <v>480</v>
      </c>
      <c r="C196" s="98" t="s">
        <v>648</v>
      </c>
      <c r="D196" s="98" t="s">
        <v>639</v>
      </c>
    </row>
    <row r="197" spans="1:4" x14ac:dyDescent="0.3">
      <c r="A197" s="98" t="s">
        <v>31</v>
      </c>
      <c r="B197">
        <f t="shared" si="5"/>
        <v>480</v>
      </c>
      <c r="C197" s="98" t="s">
        <v>648</v>
      </c>
      <c r="D197" s="98" t="s">
        <v>640</v>
      </c>
    </row>
    <row r="198" spans="1:4" x14ac:dyDescent="0.3">
      <c r="A198" s="98" t="s">
        <v>31</v>
      </c>
      <c r="B198">
        <f t="shared" si="5"/>
        <v>480</v>
      </c>
      <c r="C198" s="98" t="s">
        <v>648</v>
      </c>
      <c r="D198" s="98" t="s">
        <v>584</v>
      </c>
    </row>
    <row r="199" spans="1:4" x14ac:dyDescent="0.3">
      <c r="A199" s="98" t="s">
        <v>31</v>
      </c>
      <c r="B199">
        <f t="shared" si="5"/>
        <v>480</v>
      </c>
      <c r="C199" s="98" t="s">
        <v>649</v>
      </c>
      <c r="D199" s="98" t="s">
        <v>578</v>
      </c>
    </row>
    <row r="200" spans="1:4" x14ac:dyDescent="0.3">
      <c r="A200" s="98" t="s">
        <v>31</v>
      </c>
      <c r="B200">
        <f t="shared" si="5"/>
        <v>480</v>
      </c>
      <c r="C200" s="98" t="s">
        <v>649</v>
      </c>
      <c r="D200" s="98" t="s">
        <v>641</v>
      </c>
    </row>
    <row r="201" spans="1:4" x14ac:dyDescent="0.3">
      <c r="A201" s="98" t="s">
        <v>31</v>
      </c>
      <c r="B201">
        <f t="shared" si="5"/>
        <v>480</v>
      </c>
      <c r="C201" s="98" t="s">
        <v>649</v>
      </c>
      <c r="D201" s="98" t="s">
        <v>642</v>
      </c>
    </row>
    <row r="202" spans="1:4" x14ac:dyDescent="0.3">
      <c r="A202" s="98" t="s">
        <v>31</v>
      </c>
      <c r="B202">
        <f t="shared" si="5"/>
        <v>480</v>
      </c>
      <c r="C202" s="98" t="s">
        <v>650</v>
      </c>
      <c r="D202" s="98" t="s">
        <v>643</v>
      </c>
    </row>
    <row r="203" spans="1:4" x14ac:dyDescent="0.3">
      <c r="A203" s="98" t="s">
        <v>31</v>
      </c>
      <c r="B203">
        <f t="shared" si="5"/>
        <v>480</v>
      </c>
      <c r="C203" s="98" t="s">
        <v>652</v>
      </c>
      <c r="D203" s="98" t="s">
        <v>641</v>
      </c>
    </row>
    <row r="204" spans="1:4" x14ac:dyDescent="0.3">
      <c r="A204" s="98" t="s">
        <v>31</v>
      </c>
      <c r="B204">
        <f t="shared" si="5"/>
        <v>480</v>
      </c>
      <c r="C204" s="98" t="s">
        <v>652</v>
      </c>
      <c r="D204" s="98" t="s">
        <v>642</v>
      </c>
    </row>
    <row r="205" spans="1:4" x14ac:dyDescent="0.3">
      <c r="A205" s="98" t="s">
        <v>31</v>
      </c>
      <c r="B205">
        <f t="shared" si="5"/>
        <v>480</v>
      </c>
      <c r="C205" s="98" t="s">
        <v>652</v>
      </c>
      <c r="D205" s="98" t="s">
        <v>644</v>
      </c>
    </row>
    <row r="206" spans="1:4" x14ac:dyDescent="0.3">
      <c r="A206" s="98" t="s">
        <v>31</v>
      </c>
      <c r="B206">
        <f t="shared" si="5"/>
        <v>480</v>
      </c>
      <c r="C206" s="98" t="s">
        <v>653</v>
      </c>
      <c r="D206" s="98" t="s">
        <v>644</v>
      </c>
    </row>
    <row r="207" spans="1:4" x14ac:dyDescent="0.3">
      <c r="A207" s="98" t="s">
        <v>31</v>
      </c>
      <c r="B207">
        <f t="shared" si="5"/>
        <v>480</v>
      </c>
      <c r="C207" s="98" t="s">
        <v>653</v>
      </c>
      <c r="D207" s="98" t="s">
        <v>641</v>
      </c>
    </row>
    <row r="208" spans="1:4" x14ac:dyDescent="0.3">
      <c r="A208" s="98" t="s">
        <v>31</v>
      </c>
      <c r="B208">
        <f t="shared" si="5"/>
        <v>480</v>
      </c>
      <c r="C208" s="98" t="s">
        <v>653</v>
      </c>
      <c r="D208" s="98" t="s">
        <v>642</v>
      </c>
    </row>
    <row r="209" spans="1:4" x14ac:dyDescent="0.3">
      <c r="A209" t="s">
        <v>461</v>
      </c>
      <c r="B209">
        <f t="shared" si="5"/>
        <v>150</v>
      </c>
      <c r="C209" t="s">
        <v>656</v>
      </c>
      <c r="D209" t="s">
        <v>645</v>
      </c>
    </row>
    <row r="210" spans="1:4" x14ac:dyDescent="0.3">
      <c r="A210" t="s">
        <v>461</v>
      </c>
      <c r="B210">
        <f t="shared" si="5"/>
        <v>150</v>
      </c>
      <c r="C210" t="s">
        <v>648</v>
      </c>
      <c r="D210" t="s">
        <v>645</v>
      </c>
    </row>
    <row r="211" spans="1:4" x14ac:dyDescent="0.3">
      <c r="A211" t="s">
        <v>461</v>
      </c>
      <c r="B211">
        <f t="shared" si="5"/>
        <v>150</v>
      </c>
      <c r="C211" t="s">
        <v>654</v>
      </c>
      <c r="D211" t="s">
        <v>645</v>
      </c>
    </row>
    <row r="212" spans="1:4" x14ac:dyDescent="0.3">
      <c r="A212" t="s">
        <v>461</v>
      </c>
      <c r="B212">
        <f t="shared" si="5"/>
        <v>150</v>
      </c>
      <c r="C212" t="s">
        <v>651</v>
      </c>
      <c r="D212" t="s">
        <v>645</v>
      </c>
    </row>
    <row r="213" spans="1:4" x14ac:dyDescent="0.3">
      <c r="A213" t="s">
        <v>461</v>
      </c>
      <c r="B213">
        <f t="shared" si="5"/>
        <v>150</v>
      </c>
      <c r="C213" t="s">
        <v>653</v>
      </c>
      <c r="D213" t="s">
        <v>645</v>
      </c>
    </row>
    <row r="214" spans="1:4" x14ac:dyDescent="0.3">
      <c r="A214" s="99" t="s">
        <v>106</v>
      </c>
      <c r="B214">
        <f t="shared" si="5"/>
        <v>420</v>
      </c>
      <c r="C214" s="99" t="s">
        <v>659</v>
      </c>
      <c r="D214" s="99" t="s">
        <v>627</v>
      </c>
    </row>
    <row r="215" spans="1:4" x14ac:dyDescent="0.3">
      <c r="A215" s="99" t="s">
        <v>106</v>
      </c>
      <c r="B215">
        <f t="shared" si="5"/>
        <v>420</v>
      </c>
      <c r="C215" s="99" t="s">
        <v>659</v>
      </c>
      <c r="D215" s="99" t="s">
        <v>604</v>
      </c>
    </row>
    <row r="216" spans="1:4" x14ac:dyDescent="0.3">
      <c r="A216" s="99" t="s">
        <v>106</v>
      </c>
      <c r="B216">
        <f t="shared" si="5"/>
        <v>420</v>
      </c>
      <c r="C216" s="99" t="s">
        <v>648</v>
      </c>
      <c r="D216" s="99" t="s">
        <v>628</v>
      </c>
    </row>
    <row r="217" spans="1:4" x14ac:dyDescent="0.3">
      <c r="A217" s="99" t="s">
        <v>106</v>
      </c>
      <c r="B217">
        <f t="shared" si="5"/>
        <v>420</v>
      </c>
      <c r="C217" s="99" t="s">
        <v>648</v>
      </c>
      <c r="D217" s="99" t="s">
        <v>583</v>
      </c>
    </row>
    <row r="218" spans="1:4" x14ac:dyDescent="0.3">
      <c r="A218" s="99" t="s">
        <v>106</v>
      </c>
      <c r="B218">
        <f t="shared" si="5"/>
        <v>420</v>
      </c>
      <c r="C218" s="99" t="s">
        <v>648</v>
      </c>
      <c r="D218" s="99" t="s">
        <v>620</v>
      </c>
    </row>
    <row r="219" spans="1:4" x14ac:dyDescent="0.3">
      <c r="A219" s="99" t="s">
        <v>106</v>
      </c>
      <c r="B219">
        <f t="shared" si="5"/>
        <v>420</v>
      </c>
      <c r="C219" s="99" t="s">
        <v>668</v>
      </c>
      <c r="D219" s="99" t="s">
        <v>633</v>
      </c>
    </row>
    <row r="220" spans="1:4" x14ac:dyDescent="0.3">
      <c r="A220" s="99" t="s">
        <v>106</v>
      </c>
      <c r="B220">
        <f t="shared" si="5"/>
        <v>420</v>
      </c>
      <c r="C220" s="99" t="s">
        <v>654</v>
      </c>
      <c r="D220" s="99" t="s">
        <v>626</v>
      </c>
    </row>
    <row r="221" spans="1:4" x14ac:dyDescent="0.3">
      <c r="A221" s="99" t="s">
        <v>106</v>
      </c>
      <c r="B221">
        <f t="shared" si="5"/>
        <v>420</v>
      </c>
      <c r="C221" s="99" t="s">
        <v>654</v>
      </c>
      <c r="D221" s="99" t="s">
        <v>571</v>
      </c>
    </row>
    <row r="222" spans="1:4" x14ac:dyDescent="0.3">
      <c r="A222" s="99" t="s">
        <v>106</v>
      </c>
      <c r="B222">
        <f t="shared" si="5"/>
        <v>420</v>
      </c>
      <c r="C222" s="99" t="s">
        <v>651</v>
      </c>
      <c r="D222" s="99" t="s">
        <v>576</v>
      </c>
    </row>
    <row r="223" spans="1:4" x14ac:dyDescent="0.3">
      <c r="A223" s="99" t="s">
        <v>106</v>
      </c>
      <c r="B223">
        <f t="shared" si="5"/>
        <v>420</v>
      </c>
      <c r="C223" s="99" t="s">
        <v>664</v>
      </c>
      <c r="D223" s="99" t="s">
        <v>634</v>
      </c>
    </row>
    <row r="224" spans="1:4" x14ac:dyDescent="0.3">
      <c r="A224" s="99" t="s">
        <v>106</v>
      </c>
      <c r="B224">
        <f t="shared" si="5"/>
        <v>420</v>
      </c>
      <c r="C224" s="99" t="s">
        <v>653</v>
      </c>
      <c r="D224" s="99" t="s">
        <v>613</v>
      </c>
    </row>
    <row r="225" spans="1:4" x14ac:dyDescent="0.3">
      <c r="A225" s="99" t="s">
        <v>106</v>
      </c>
      <c r="B225">
        <f t="shared" si="5"/>
        <v>420</v>
      </c>
      <c r="C225" s="99" t="s">
        <v>653</v>
      </c>
      <c r="D225" s="99" t="s">
        <v>575</v>
      </c>
    </row>
    <row r="226" spans="1:4" x14ac:dyDescent="0.3">
      <c r="A226" s="99" t="s">
        <v>106</v>
      </c>
      <c r="B226">
        <f t="shared" si="5"/>
        <v>420</v>
      </c>
      <c r="C226" s="99" t="s">
        <v>653</v>
      </c>
      <c r="D226" s="99" t="s">
        <v>618</v>
      </c>
    </row>
    <row r="227" spans="1:4" x14ac:dyDescent="0.3">
      <c r="A227" s="99" t="s">
        <v>106</v>
      </c>
      <c r="B227">
        <f t="shared" si="5"/>
        <v>420</v>
      </c>
      <c r="C227" s="99" t="s">
        <v>653</v>
      </c>
      <c r="D227" s="99" t="s">
        <v>577</v>
      </c>
    </row>
    <row r="228" spans="1:4" x14ac:dyDescent="0.3">
      <c r="A228" s="100" t="s">
        <v>49</v>
      </c>
      <c r="B228">
        <f t="shared" si="5"/>
        <v>240</v>
      </c>
      <c r="C228" s="100" t="s">
        <v>659</v>
      </c>
      <c r="D228" s="100" t="s">
        <v>604</v>
      </c>
    </row>
    <row r="229" spans="1:4" x14ac:dyDescent="0.3">
      <c r="A229" s="100" t="s">
        <v>49</v>
      </c>
      <c r="B229">
        <f t="shared" si="5"/>
        <v>240</v>
      </c>
      <c r="C229" s="100" t="s">
        <v>659</v>
      </c>
      <c r="D229" s="100" t="s">
        <v>571</v>
      </c>
    </row>
    <row r="230" spans="1:4" x14ac:dyDescent="0.3">
      <c r="A230" s="100" t="s">
        <v>49</v>
      </c>
      <c r="B230">
        <f t="shared" si="5"/>
        <v>240</v>
      </c>
      <c r="C230" s="100" t="s">
        <v>648</v>
      </c>
      <c r="D230" s="100" t="s">
        <v>571</v>
      </c>
    </row>
    <row r="231" spans="1:4" x14ac:dyDescent="0.3">
      <c r="A231" s="100" t="s">
        <v>49</v>
      </c>
      <c r="B231">
        <f t="shared" si="5"/>
        <v>240</v>
      </c>
      <c r="C231" s="100" t="s">
        <v>648</v>
      </c>
      <c r="D231" s="100" t="s">
        <v>568</v>
      </c>
    </row>
    <row r="232" spans="1:4" x14ac:dyDescent="0.3">
      <c r="A232" s="100" t="s">
        <v>49</v>
      </c>
      <c r="B232">
        <f t="shared" si="5"/>
        <v>240</v>
      </c>
      <c r="C232" s="100" t="s">
        <v>649</v>
      </c>
      <c r="D232" s="100" t="s">
        <v>568</v>
      </c>
    </row>
    <row r="233" spans="1:4" x14ac:dyDescent="0.3">
      <c r="A233" s="100" t="s">
        <v>49</v>
      </c>
      <c r="B233">
        <f t="shared" si="5"/>
        <v>240</v>
      </c>
      <c r="C233" s="100" t="s">
        <v>649</v>
      </c>
      <c r="D233" s="100" t="s">
        <v>571</v>
      </c>
    </row>
    <row r="234" spans="1:4" x14ac:dyDescent="0.3">
      <c r="A234" s="100" t="s">
        <v>49</v>
      </c>
      <c r="B234">
        <f t="shared" si="5"/>
        <v>240</v>
      </c>
      <c r="C234" s="100" t="s">
        <v>668</v>
      </c>
      <c r="D234" s="100" t="s">
        <v>646</v>
      </c>
    </row>
    <row r="235" spans="1:4" x14ac:dyDescent="0.3">
      <c r="A235" s="100" t="s">
        <v>49</v>
      </c>
      <c r="B235">
        <f t="shared" si="5"/>
        <v>240</v>
      </c>
      <c r="C235" s="100" t="s">
        <v>666</v>
      </c>
      <c r="D235" s="100" t="s">
        <v>647</v>
      </c>
    </row>
    <row r="236" spans="1:4" x14ac:dyDescent="0.3">
      <c r="A236" t="s">
        <v>72</v>
      </c>
      <c r="B236">
        <f t="shared" si="5"/>
        <v>60</v>
      </c>
      <c r="C236" t="s">
        <v>659</v>
      </c>
      <c r="D236" t="s">
        <v>627</v>
      </c>
    </row>
    <row r="237" spans="1:4" x14ac:dyDescent="0.3">
      <c r="A237" t="s">
        <v>72</v>
      </c>
      <c r="B237">
        <f t="shared" si="5"/>
        <v>60</v>
      </c>
      <c r="C237" t="s">
        <v>659</v>
      </c>
      <c r="D237" t="s">
        <v>604</v>
      </c>
    </row>
    <row r="238" spans="1:4" x14ac:dyDescent="0.3">
      <c r="A238" t="s">
        <v>463</v>
      </c>
      <c r="B238">
        <f t="shared" si="5"/>
        <v>30</v>
      </c>
      <c r="C238" t="s">
        <v>653</v>
      </c>
      <c r="D238" t="s">
        <v>579</v>
      </c>
    </row>
    <row r="239" spans="1:4" ht="23.5" thickBot="1" x14ac:dyDescent="0.35">
      <c r="A239" s="126" t="s">
        <v>676</v>
      </c>
      <c r="B239">
        <f t="shared" si="5"/>
        <v>180</v>
      </c>
      <c r="C239" s="127">
        <v>45901</v>
      </c>
      <c r="D239" s="124" t="s">
        <v>678</v>
      </c>
    </row>
    <row r="241" spans="15:17" ht="23.5" thickBot="1" x14ac:dyDescent="0.35">
      <c r="O241" s="125">
        <v>45901</v>
      </c>
      <c r="P241" s="124" t="s">
        <v>677</v>
      </c>
      <c r="Q241" s="124" t="s">
        <v>678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3B5BA-EC45-4D55-9400-5EFFE06638A4}">
  <sheetPr>
    <tabColor theme="5" tint="0.79998168889431442"/>
  </sheetPr>
  <dimension ref="A1:D72"/>
  <sheetViews>
    <sheetView workbookViewId="0">
      <selection activeCell="F6" sqref="F6"/>
    </sheetView>
  </sheetViews>
  <sheetFormatPr defaultRowHeight="14.5" x14ac:dyDescent="0.3"/>
  <cols>
    <col min="3" max="3" width="8.8984375" customWidth="1"/>
  </cols>
  <sheetData>
    <row r="1" spans="1:4" x14ac:dyDescent="0.3">
      <c r="A1" t="s">
        <v>2</v>
      </c>
      <c r="B1" t="s">
        <v>531</v>
      </c>
      <c r="C1" t="s">
        <v>531</v>
      </c>
    </row>
    <row r="2" spans="1:4" x14ac:dyDescent="0.3">
      <c r="A2" t="s">
        <v>94</v>
      </c>
      <c r="B2">
        <v>41.7</v>
      </c>
      <c r="C2" s="53">
        <v>41.7</v>
      </c>
      <c r="D2">
        <f>IF(C2&lt;1,C2*100,C2)</f>
        <v>41.7</v>
      </c>
    </row>
    <row r="3" spans="1:4" x14ac:dyDescent="0.3">
      <c r="A3" t="s">
        <v>106</v>
      </c>
      <c r="B3">
        <v>30.599999999999998</v>
      </c>
      <c r="C3" s="54">
        <v>0.30599999999999999</v>
      </c>
      <c r="D3">
        <f t="shared" ref="D3:D66" si="0">IF(C3&lt;1,C3*100,C3)</f>
        <v>30.599999999999998</v>
      </c>
    </row>
    <row r="4" spans="1:4" x14ac:dyDescent="0.3">
      <c r="A4" t="s">
        <v>79</v>
      </c>
      <c r="B4">
        <v>20.599999999999998</v>
      </c>
      <c r="C4" s="54">
        <v>0.20599999999999999</v>
      </c>
      <c r="D4">
        <f t="shared" si="0"/>
        <v>20.599999999999998</v>
      </c>
    </row>
    <row r="5" spans="1:4" x14ac:dyDescent="0.3">
      <c r="A5" t="s">
        <v>72</v>
      </c>
      <c r="B5">
        <v>28.2</v>
      </c>
      <c r="C5" s="53">
        <v>28.2</v>
      </c>
      <c r="D5">
        <f t="shared" si="0"/>
        <v>28.2</v>
      </c>
    </row>
    <row r="6" spans="1:4" x14ac:dyDescent="0.3">
      <c r="A6" t="s">
        <v>57</v>
      </c>
      <c r="B6">
        <v>25</v>
      </c>
      <c r="C6" s="53">
        <v>25</v>
      </c>
      <c r="D6">
        <f t="shared" si="0"/>
        <v>25</v>
      </c>
    </row>
    <row r="7" spans="1:4" x14ac:dyDescent="0.3">
      <c r="A7" t="s">
        <v>157</v>
      </c>
      <c r="B7" t="s">
        <v>532</v>
      </c>
      <c r="C7" t="s">
        <v>532</v>
      </c>
      <c r="D7" t="str">
        <f t="shared" si="0"/>
        <v>正確</v>
      </c>
    </row>
    <row r="8" spans="1:4" x14ac:dyDescent="0.3">
      <c r="A8" t="s">
        <v>455</v>
      </c>
      <c r="B8">
        <v>33</v>
      </c>
      <c r="C8" s="53">
        <v>33</v>
      </c>
      <c r="D8">
        <f t="shared" si="0"/>
        <v>33</v>
      </c>
    </row>
    <row r="9" spans="1:4" x14ac:dyDescent="0.3">
      <c r="A9" t="s">
        <v>151</v>
      </c>
      <c r="B9">
        <v>21.6</v>
      </c>
      <c r="C9" s="54">
        <v>0.216</v>
      </c>
      <c r="D9">
        <f t="shared" si="0"/>
        <v>21.6</v>
      </c>
    </row>
    <row r="10" spans="1:4" x14ac:dyDescent="0.3">
      <c r="A10" t="s">
        <v>115</v>
      </c>
      <c r="B10">
        <v>42.199999999999996</v>
      </c>
      <c r="C10" s="54">
        <v>0.42199999999999999</v>
      </c>
      <c r="D10">
        <f t="shared" si="0"/>
        <v>42.199999999999996</v>
      </c>
    </row>
    <row r="11" spans="1:4" x14ac:dyDescent="0.3">
      <c r="A11" t="s">
        <v>21</v>
      </c>
      <c r="B11">
        <v>40.6</v>
      </c>
      <c r="C11" s="53">
        <v>40.6</v>
      </c>
      <c r="D11">
        <f t="shared" si="0"/>
        <v>40.6</v>
      </c>
    </row>
    <row r="12" spans="1:4" x14ac:dyDescent="0.3">
      <c r="A12" t="s">
        <v>463</v>
      </c>
      <c r="B12">
        <v>21.2</v>
      </c>
      <c r="C12" s="53">
        <v>21.2</v>
      </c>
      <c r="D12">
        <f t="shared" si="0"/>
        <v>21.2</v>
      </c>
    </row>
    <row r="13" spans="1:4" x14ac:dyDescent="0.3">
      <c r="A13" t="s">
        <v>461</v>
      </c>
      <c r="B13">
        <v>11.600000000000001</v>
      </c>
      <c r="C13" s="54">
        <v>0.11600000000000001</v>
      </c>
      <c r="D13">
        <f t="shared" si="0"/>
        <v>11.600000000000001</v>
      </c>
    </row>
    <row r="14" spans="1:4" x14ac:dyDescent="0.3">
      <c r="A14" t="s">
        <v>443</v>
      </c>
      <c r="B14" t="s">
        <v>533</v>
      </c>
      <c r="C14" t="s">
        <v>533</v>
      </c>
      <c r="D14" t="str">
        <f t="shared" si="0"/>
        <v>是</v>
      </c>
    </row>
    <row r="15" spans="1:4" x14ac:dyDescent="0.3">
      <c r="A15" t="s">
        <v>458</v>
      </c>
      <c r="B15">
        <v>29.9</v>
      </c>
      <c r="C15" s="53">
        <v>29.9</v>
      </c>
      <c r="D15">
        <f t="shared" si="0"/>
        <v>29.9</v>
      </c>
    </row>
    <row r="16" spans="1:4" x14ac:dyDescent="0.3">
      <c r="A16" t="s">
        <v>465</v>
      </c>
      <c r="B16">
        <v>41.8</v>
      </c>
      <c r="C16" s="53">
        <v>41.8</v>
      </c>
      <c r="D16">
        <f t="shared" si="0"/>
        <v>41.8</v>
      </c>
    </row>
    <row r="17" spans="1:4" x14ac:dyDescent="0.3">
      <c r="A17" t="s">
        <v>98</v>
      </c>
      <c r="B17">
        <v>35.299999999999997</v>
      </c>
      <c r="C17" s="53">
        <v>35.299999999999997</v>
      </c>
      <c r="D17">
        <f t="shared" si="0"/>
        <v>35.299999999999997</v>
      </c>
    </row>
    <row r="18" spans="1:4" x14ac:dyDescent="0.3">
      <c r="A18" t="s">
        <v>192</v>
      </c>
      <c r="B18">
        <v>17.399999999999999</v>
      </c>
      <c r="C18" s="54">
        <v>0.17399999999999999</v>
      </c>
      <c r="D18">
        <f t="shared" si="0"/>
        <v>17.399999999999999</v>
      </c>
    </row>
    <row r="19" spans="1:4" x14ac:dyDescent="0.3">
      <c r="A19" t="s">
        <v>233</v>
      </c>
      <c r="B19">
        <v>20.9</v>
      </c>
      <c r="C19" s="54">
        <v>0.20899999999999999</v>
      </c>
      <c r="D19">
        <f t="shared" si="0"/>
        <v>20.9</v>
      </c>
    </row>
    <row r="20" spans="1:4" x14ac:dyDescent="0.3">
      <c r="A20" t="s">
        <v>126</v>
      </c>
      <c r="B20">
        <v>27</v>
      </c>
      <c r="C20" s="53">
        <v>27</v>
      </c>
      <c r="D20">
        <f t="shared" si="0"/>
        <v>27</v>
      </c>
    </row>
    <row r="21" spans="1:4" x14ac:dyDescent="0.3">
      <c r="A21" t="s">
        <v>143</v>
      </c>
      <c r="B21">
        <v>39.799999999999997</v>
      </c>
      <c r="C21" s="53">
        <v>39.799999999999997</v>
      </c>
      <c r="D21">
        <f t="shared" si="0"/>
        <v>39.799999999999997</v>
      </c>
    </row>
    <row r="22" spans="1:4" x14ac:dyDescent="0.3">
      <c r="A22" t="s">
        <v>34</v>
      </c>
      <c r="B22">
        <v>26.1</v>
      </c>
      <c r="C22" s="53">
        <v>26.1</v>
      </c>
      <c r="D22">
        <f t="shared" si="0"/>
        <v>26.1</v>
      </c>
    </row>
    <row r="23" spans="1:4" x14ac:dyDescent="0.3">
      <c r="A23" t="s">
        <v>452</v>
      </c>
      <c r="B23">
        <v>27</v>
      </c>
      <c r="C23" s="53">
        <v>27</v>
      </c>
      <c r="D23">
        <f t="shared" si="0"/>
        <v>27</v>
      </c>
    </row>
    <row r="24" spans="1:4" x14ac:dyDescent="0.3">
      <c r="A24" t="s">
        <v>399</v>
      </c>
      <c r="B24" t="s">
        <v>532</v>
      </c>
      <c r="C24" t="s">
        <v>532</v>
      </c>
      <c r="D24" t="str">
        <f t="shared" si="0"/>
        <v>正確</v>
      </c>
    </row>
    <row r="25" spans="1:4" x14ac:dyDescent="0.3">
      <c r="A25" t="s">
        <v>91</v>
      </c>
      <c r="B25">
        <v>37.200000000000003</v>
      </c>
      <c r="C25" s="53">
        <v>37.200000000000003</v>
      </c>
      <c r="D25">
        <f t="shared" si="0"/>
        <v>37.200000000000003</v>
      </c>
    </row>
    <row r="26" spans="1:4" x14ac:dyDescent="0.3">
      <c r="A26" t="s">
        <v>46</v>
      </c>
      <c r="B26">
        <v>22.1</v>
      </c>
      <c r="C26" s="53">
        <v>22.1</v>
      </c>
      <c r="D26">
        <f t="shared" si="0"/>
        <v>22.1</v>
      </c>
    </row>
    <row r="27" spans="1:4" x14ac:dyDescent="0.3">
      <c r="A27" t="s">
        <v>187</v>
      </c>
      <c r="B27">
        <v>26.6</v>
      </c>
      <c r="C27" s="54">
        <v>0.26600000000000001</v>
      </c>
      <c r="D27">
        <f t="shared" si="0"/>
        <v>26.6</v>
      </c>
    </row>
    <row r="28" spans="1:4" x14ac:dyDescent="0.3">
      <c r="A28" t="s">
        <v>196</v>
      </c>
      <c r="B28">
        <v>24.1</v>
      </c>
      <c r="C28" s="53">
        <v>24.1</v>
      </c>
      <c r="D28">
        <f t="shared" si="0"/>
        <v>24.1</v>
      </c>
    </row>
    <row r="29" spans="1:4" x14ac:dyDescent="0.3">
      <c r="A29" t="s">
        <v>122</v>
      </c>
      <c r="B29">
        <v>35.699999999999996</v>
      </c>
      <c r="C29" s="54">
        <v>0.35699999999999998</v>
      </c>
      <c r="D29">
        <f t="shared" si="0"/>
        <v>35.699999999999996</v>
      </c>
    </row>
    <row r="30" spans="1:4" x14ac:dyDescent="0.3">
      <c r="A30" t="s">
        <v>154</v>
      </c>
      <c r="B30">
        <v>26.6</v>
      </c>
      <c r="C30" s="54">
        <v>0.26600000000000001</v>
      </c>
      <c r="D30">
        <f t="shared" si="0"/>
        <v>26.6</v>
      </c>
    </row>
    <row r="31" spans="1:4" x14ac:dyDescent="0.3">
      <c r="A31" t="s">
        <v>468</v>
      </c>
      <c r="B31">
        <v>32.5</v>
      </c>
      <c r="C31" s="54">
        <v>0.32500000000000001</v>
      </c>
      <c r="D31">
        <f t="shared" si="0"/>
        <v>32.5</v>
      </c>
    </row>
    <row r="32" spans="1:4" x14ac:dyDescent="0.3">
      <c r="A32" t="s">
        <v>85</v>
      </c>
      <c r="B32">
        <v>35.200000000000003</v>
      </c>
      <c r="C32" s="53">
        <v>35.200000000000003</v>
      </c>
      <c r="D32">
        <f t="shared" si="0"/>
        <v>35.200000000000003</v>
      </c>
    </row>
    <row r="33" spans="1:4" x14ac:dyDescent="0.3">
      <c r="A33" t="s">
        <v>473</v>
      </c>
      <c r="B33">
        <v>24.8</v>
      </c>
      <c r="C33" s="54">
        <v>0.248</v>
      </c>
      <c r="D33">
        <f t="shared" si="0"/>
        <v>24.8</v>
      </c>
    </row>
    <row r="34" spans="1:4" x14ac:dyDescent="0.3">
      <c r="A34" t="s">
        <v>289</v>
      </c>
      <c r="B34">
        <v>34.799999999999997</v>
      </c>
      <c r="C34" s="54">
        <v>0.34799999999999998</v>
      </c>
      <c r="D34">
        <f t="shared" si="0"/>
        <v>34.799999999999997</v>
      </c>
    </row>
    <row r="35" spans="1:4" x14ac:dyDescent="0.3">
      <c r="A35" t="s">
        <v>10</v>
      </c>
      <c r="B35">
        <v>33.700000000000003</v>
      </c>
      <c r="C35" s="53">
        <v>33.700000000000003</v>
      </c>
      <c r="D35">
        <f t="shared" si="0"/>
        <v>33.700000000000003</v>
      </c>
    </row>
    <row r="36" spans="1:4" x14ac:dyDescent="0.3">
      <c r="A36" t="s">
        <v>160</v>
      </c>
      <c r="B36">
        <v>25.900000000000002</v>
      </c>
      <c r="C36" s="54">
        <v>0.25900000000000001</v>
      </c>
      <c r="D36">
        <f t="shared" si="0"/>
        <v>25.900000000000002</v>
      </c>
    </row>
    <row r="37" spans="1:4" x14ac:dyDescent="0.3">
      <c r="A37" t="s">
        <v>180</v>
      </c>
      <c r="B37">
        <v>30</v>
      </c>
      <c r="C37" s="53">
        <v>30</v>
      </c>
      <c r="D37">
        <f t="shared" si="0"/>
        <v>30</v>
      </c>
    </row>
    <row r="38" spans="1:4" x14ac:dyDescent="0.3">
      <c r="A38" t="s">
        <v>450</v>
      </c>
      <c r="B38">
        <v>16.3</v>
      </c>
      <c r="C38" s="53">
        <v>16.3</v>
      </c>
      <c r="D38">
        <f t="shared" si="0"/>
        <v>16.3</v>
      </c>
    </row>
    <row r="39" spans="1:4" x14ac:dyDescent="0.3">
      <c r="A39" t="s">
        <v>49</v>
      </c>
      <c r="B39">
        <v>29.6</v>
      </c>
      <c r="C39" s="53">
        <v>29.6</v>
      </c>
      <c r="D39">
        <f t="shared" si="0"/>
        <v>29.6</v>
      </c>
    </row>
    <row r="40" spans="1:4" x14ac:dyDescent="0.3">
      <c r="A40" t="s">
        <v>69</v>
      </c>
      <c r="B40">
        <v>33.1</v>
      </c>
      <c r="C40" s="54">
        <v>0.33100000000000002</v>
      </c>
      <c r="D40">
        <f t="shared" si="0"/>
        <v>33.1</v>
      </c>
    </row>
    <row r="41" spans="1:4" x14ac:dyDescent="0.3">
      <c r="A41" t="s">
        <v>137</v>
      </c>
      <c r="B41">
        <v>15.9</v>
      </c>
      <c r="C41" s="53">
        <v>15.9</v>
      </c>
      <c r="D41">
        <f t="shared" si="0"/>
        <v>15.9</v>
      </c>
    </row>
    <row r="42" spans="1:4" x14ac:dyDescent="0.3">
      <c r="A42" t="s">
        <v>75</v>
      </c>
      <c r="B42">
        <v>25.8</v>
      </c>
      <c r="C42" s="53">
        <v>25.8</v>
      </c>
      <c r="D42">
        <f t="shared" si="0"/>
        <v>25.8</v>
      </c>
    </row>
    <row r="43" spans="1:4" x14ac:dyDescent="0.3">
      <c r="A43" t="s">
        <v>82</v>
      </c>
      <c r="B43">
        <v>29.3</v>
      </c>
      <c r="C43" s="53">
        <v>29.3</v>
      </c>
      <c r="D43">
        <f t="shared" si="0"/>
        <v>29.3</v>
      </c>
    </row>
    <row r="44" spans="1:4" x14ac:dyDescent="0.3">
      <c r="A44" t="s">
        <v>31</v>
      </c>
      <c r="B44">
        <v>28.7</v>
      </c>
      <c r="C44" s="54">
        <v>0.28699999999999998</v>
      </c>
      <c r="D44">
        <f t="shared" si="0"/>
        <v>28.7</v>
      </c>
    </row>
    <row r="45" spans="1:4" x14ac:dyDescent="0.3">
      <c r="A45" t="s">
        <v>16</v>
      </c>
      <c r="B45">
        <v>14.6</v>
      </c>
      <c r="C45" s="54">
        <v>0.14599999999999999</v>
      </c>
      <c r="D45">
        <f t="shared" si="0"/>
        <v>14.6</v>
      </c>
    </row>
    <row r="46" spans="1:4" x14ac:dyDescent="0.3">
      <c r="A46" t="s">
        <v>387</v>
      </c>
      <c r="B46">
        <v>33.6</v>
      </c>
      <c r="C46" s="54">
        <v>0.33600000000000002</v>
      </c>
      <c r="D46">
        <f t="shared" si="0"/>
        <v>33.6</v>
      </c>
    </row>
    <row r="47" spans="1:4" x14ac:dyDescent="0.3">
      <c r="A47" t="s">
        <v>131</v>
      </c>
      <c r="B47">
        <v>18.2</v>
      </c>
      <c r="C47" s="53">
        <v>18.2</v>
      </c>
      <c r="D47">
        <f t="shared" si="0"/>
        <v>18.2</v>
      </c>
    </row>
    <row r="48" spans="1:4" x14ac:dyDescent="0.3">
      <c r="A48" t="s">
        <v>447</v>
      </c>
      <c r="B48">
        <v>22.4</v>
      </c>
      <c r="C48" s="53">
        <v>22.4</v>
      </c>
      <c r="D48">
        <f t="shared" si="0"/>
        <v>22.4</v>
      </c>
    </row>
    <row r="49" spans="1:4" x14ac:dyDescent="0.3">
      <c r="A49" t="s">
        <v>112</v>
      </c>
      <c r="B49">
        <v>22.9</v>
      </c>
      <c r="C49" s="53">
        <v>22.9</v>
      </c>
      <c r="D49">
        <f t="shared" si="0"/>
        <v>22.9</v>
      </c>
    </row>
    <row r="50" spans="1:4" x14ac:dyDescent="0.3">
      <c r="A50" t="s">
        <v>223</v>
      </c>
      <c r="B50">
        <v>40.5</v>
      </c>
      <c r="C50" s="53">
        <v>40.5</v>
      </c>
      <c r="D50">
        <f t="shared" si="0"/>
        <v>40.5</v>
      </c>
    </row>
    <row r="51" spans="1:4" x14ac:dyDescent="0.3">
      <c r="A51" t="s">
        <v>475</v>
      </c>
      <c r="B51">
        <v>23.200000000000003</v>
      </c>
      <c r="C51" s="54">
        <v>0.23200000000000001</v>
      </c>
      <c r="D51">
        <f t="shared" si="0"/>
        <v>23.200000000000003</v>
      </c>
    </row>
    <row r="52" spans="1:4" x14ac:dyDescent="0.3">
      <c r="A52" t="s">
        <v>27</v>
      </c>
      <c r="B52">
        <v>24.7</v>
      </c>
      <c r="C52" s="53">
        <v>24.7</v>
      </c>
      <c r="D52">
        <f t="shared" si="0"/>
        <v>24.7</v>
      </c>
    </row>
    <row r="53" spans="1:4" x14ac:dyDescent="0.3">
      <c r="A53" t="s">
        <v>177</v>
      </c>
      <c r="B53">
        <v>33.300000000000004</v>
      </c>
      <c r="C53" s="54">
        <v>0.33300000000000002</v>
      </c>
      <c r="D53">
        <f t="shared" si="0"/>
        <v>33.300000000000004</v>
      </c>
    </row>
    <row r="54" spans="1:4" x14ac:dyDescent="0.3">
      <c r="A54" t="s">
        <v>147</v>
      </c>
      <c r="B54">
        <v>37.299999999999997</v>
      </c>
      <c r="C54" s="53">
        <v>37.299999999999997</v>
      </c>
      <c r="D54">
        <f t="shared" si="0"/>
        <v>37.299999999999997</v>
      </c>
    </row>
    <row r="55" spans="1:4" x14ac:dyDescent="0.3">
      <c r="A55" t="s">
        <v>173</v>
      </c>
      <c r="B55">
        <v>41.6</v>
      </c>
      <c r="C55" s="54">
        <v>0.41599999999999998</v>
      </c>
      <c r="D55">
        <f t="shared" si="0"/>
        <v>41.6</v>
      </c>
    </row>
    <row r="56" spans="1:4" x14ac:dyDescent="0.3">
      <c r="A56" t="s">
        <v>480</v>
      </c>
      <c r="B56">
        <v>20</v>
      </c>
      <c r="C56" s="53">
        <v>20</v>
      </c>
      <c r="D56">
        <f t="shared" si="0"/>
        <v>20</v>
      </c>
    </row>
    <row r="57" spans="1:4" x14ac:dyDescent="0.3">
      <c r="A57" t="s">
        <v>277</v>
      </c>
      <c r="B57">
        <v>19</v>
      </c>
      <c r="C57" s="53">
        <v>19</v>
      </c>
      <c r="D57">
        <f t="shared" si="0"/>
        <v>19</v>
      </c>
    </row>
    <row r="58" spans="1:4" x14ac:dyDescent="0.3">
      <c r="A58" t="s">
        <v>170</v>
      </c>
      <c r="B58">
        <v>29.8</v>
      </c>
      <c r="C58" s="53">
        <v>29.8</v>
      </c>
      <c r="D58">
        <f t="shared" si="0"/>
        <v>29.8</v>
      </c>
    </row>
    <row r="59" spans="1:4" x14ac:dyDescent="0.3">
      <c r="A59" t="s">
        <v>167</v>
      </c>
      <c r="B59">
        <v>32.4</v>
      </c>
      <c r="C59" s="53">
        <v>32.4</v>
      </c>
      <c r="D59">
        <f t="shared" si="0"/>
        <v>32.4</v>
      </c>
    </row>
    <row r="60" spans="1:4" x14ac:dyDescent="0.3">
      <c r="A60" t="s">
        <v>140</v>
      </c>
      <c r="B60">
        <v>21.9</v>
      </c>
      <c r="C60" s="53">
        <v>21.9</v>
      </c>
      <c r="D60">
        <f t="shared" si="0"/>
        <v>21.9</v>
      </c>
    </row>
    <row r="61" spans="1:4" x14ac:dyDescent="0.3">
      <c r="A61" t="s">
        <v>53</v>
      </c>
      <c r="B61">
        <v>17.100000000000001</v>
      </c>
      <c r="C61" s="53">
        <v>17.100000000000001</v>
      </c>
      <c r="D61">
        <f t="shared" si="0"/>
        <v>17.100000000000001</v>
      </c>
    </row>
    <row r="62" spans="1:4" x14ac:dyDescent="0.3">
      <c r="A62" t="s">
        <v>63</v>
      </c>
      <c r="B62">
        <v>36.4</v>
      </c>
      <c r="C62" s="53">
        <v>36.4</v>
      </c>
      <c r="D62">
        <f t="shared" si="0"/>
        <v>36.4</v>
      </c>
    </row>
    <row r="63" spans="1:4" x14ac:dyDescent="0.3">
      <c r="A63" t="s">
        <v>177</v>
      </c>
      <c r="B63">
        <v>33</v>
      </c>
      <c r="C63" s="53">
        <v>33</v>
      </c>
      <c r="D63">
        <f t="shared" si="0"/>
        <v>33</v>
      </c>
    </row>
    <row r="64" spans="1:4" x14ac:dyDescent="0.3">
      <c r="A64" t="s">
        <v>66</v>
      </c>
      <c r="B64">
        <v>37.299999999999997</v>
      </c>
      <c r="C64" s="53">
        <v>37.299999999999997</v>
      </c>
      <c r="D64">
        <f t="shared" si="0"/>
        <v>37.299999999999997</v>
      </c>
    </row>
    <row r="65" spans="1:4" x14ac:dyDescent="0.3">
      <c r="A65" t="s">
        <v>202</v>
      </c>
      <c r="B65">
        <v>26.5</v>
      </c>
      <c r="C65" s="53">
        <v>26.5</v>
      </c>
      <c r="D65">
        <f t="shared" si="0"/>
        <v>26.5</v>
      </c>
    </row>
    <row r="66" spans="1:4" x14ac:dyDescent="0.3">
      <c r="A66" t="s">
        <v>477</v>
      </c>
      <c r="B66">
        <v>32.200000000000003</v>
      </c>
      <c r="C66" s="54">
        <v>0.32200000000000001</v>
      </c>
      <c r="D66">
        <f t="shared" si="0"/>
        <v>32.200000000000003</v>
      </c>
    </row>
    <row r="67" spans="1:4" x14ac:dyDescent="0.3">
      <c r="A67" t="s">
        <v>484</v>
      </c>
      <c r="B67">
        <v>19.8</v>
      </c>
      <c r="C67" s="54">
        <v>0.19800000000000001</v>
      </c>
      <c r="D67">
        <f t="shared" ref="D67:D72" si="1">IF(C67&lt;1,C67*100,C67)</f>
        <v>19.8</v>
      </c>
    </row>
    <row r="68" spans="1:4" x14ac:dyDescent="0.3">
      <c r="A68" t="s">
        <v>291</v>
      </c>
      <c r="B68">
        <v>24.4</v>
      </c>
      <c r="C68" s="53">
        <v>24.4</v>
      </c>
      <c r="D68">
        <f t="shared" si="1"/>
        <v>24.4</v>
      </c>
    </row>
    <row r="69" spans="1:4" x14ac:dyDescent="0.3">
      <c r="A69" t="s">
        <v>38</v>
      </c>
      <c r="B69">
        <v>29.4</v>
      </c>
      <c r="C69" s="54">
        <v>0.29399999999999998</v>
      </c>
      <c r="D69">
        <f t="shared" si="1"/>
        <v>29.4</v>
      </c>
    </row>
    <row r="70" spans="1:4" x14ac:dyDescent="0.3">
      <c r="A70" t="s">
        <v>276</v>
      </c>
      <c r="B70">
        <v>29.8</v>
      </c>
      <c r="C70" s="53">
        <v>29.8</v>
      </c>
      <c r="D70">
        <f t="shared" si="1"/>
        <v>29.8</v>
      </c>
    </row>
    <row r="71" spans="1:4" x14ac:dyDescent="0.3">
      <c r="A71" t="s">
        <v>392</v>
      </c>
      <c r="B71">
        <v>22</v>
      </c>
      <c r="C71" s="53">
        <v>22</v>
      </c>
      <c r="D71">
        <f t="shared" si="1"/>
        <v>22</v>
      </c>
    </row>
    <row r="72" spans="1:4" x14ac:dyDescent="0.3">
      <c r="A72" t="s">
        <v>290</v>
      </c>
      <c r="B72">
        <v>24.3</v>
      </c>
      <c r="C72" s="54">
        <v>0.24299999999999999</v>
      </c>
      <c r="D72">
        <f t="shared" si="1"/>
        <v>24.3</v>
      </c>
    </row>
  </sheetData>
  <phoneticPr fontId="1" type="noConversion"/>
  <conditionalFormatting sqref="A2:A47">
    <cfRule type="duplicateValues" dxfId="8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EB634-3526-4203-9553-9196DA13DBB4}">
  <sheetPr>
    <tabColor theme="5" tint="0.79998168889431442"/>
    <pageSetUpPr fitToPage="1"/>
  </sheetPr>
  <dimension ref="A1:H123"/>
  <sheetViews>
    <sheetView zoomScale="70" zoomScaleNormal="70" workbookViewId="0">
      <selection activeCell="G2" sqref="G2:G89"/>
    </sheetView>
  </sheetViews>
  <sheetFormatPr defaultColWidth="8.8984375" defaultRowHeight="14.5" x14ac:dyDescent="0.3"/>
  <cols>
    <col min="1" max="1" width="11.3984375" style="50" bestFit="1" customWidth="1"/>
    <col min="2" max="2" width="16.69921875" style="46" customWidth="1"/>
    <col min="3" max="3" width="13.09765625" style="46" hidden="1" customWidth="1"/>
    <col min="4" max="4" width="13.09765625" style="46" bestFit="1" customWidth="1"/>
    <col min="5" max="5" width="20" style="46" bestFit="1" customWidth="1"/>
    <col min="6" max="6" width="25.09765625" style="46" customWidth="1"/>
    <col min="7" max="7" width="20" style="46" bestFit="1" customWidth="1"/>
    <col min="8" max="8" width="23.8984375" style="49" customWidth="1"/>
    <col min="9" max="16384" width="8.8984375" style="46"/>
  </cols>
  <sheetData>
    <row r="1" spans="1:8" ht="20.5" x14ac:dyDescent="0.3">
      <c r="A1" s="30" t="s">
        <v>534</v>
      </c>
      <c r="B1" s="31" t="s">
        <v>425</v>
      </c>
      <c r="C1" s="32" t="s">
        <v>426</v>
      </c>
      <c r="D1" s="46" t="s">
        <v>2</v>
      </c>
      <c r="E1" s="32" t="s">
        <v>547</v>
      </c>
      <c r="F1" s="33" t="s">
        <v>538</v>
      </c>
      <c r="G1" s="32" t="s">
        <v>535</v>
      </c>
      <c r="H1" s="34" t="s">
        <v>539</v>
      </c>
    </row>
    <row r="2" spans="1:8" ht="41" x14ac:dyDescent="0.3">
      <c r="A2" s="35">
        <v>37</v>
      </c>
      <c r="B2" s="47" t="s">
        <v>554</v>
      </c>
      <c r="C2" s="36" t="s">
        <v>454</v>
      </c>
      <c r="D2" s="48" t="s">
        <v>41</v>
      </c>
      <c r="E2" s="37">
        <f>IFERROR(INDEX('活動成效統計(2025-08-08至2025-08-28)'!D:D, MATCH(B2,'活動成效統計(2025-08-08至2025-08-28)'!B:B,0)),"")</f>
        <v>0</v>
      </c>
      <c r="F2" s="38">
        <f>表格3[[#This Row],[飲食]]*10</f>
        <v>0</v>
      </c>
      <c r="G2" s="37">
        <f>IFERROR(INDEX('活動成效統計(2025-08-08至2025-08-28)'!E:E, MATCH(B2,'活動成效統計(2025-08-08至2025-08-28)'!B:B,0)),"")</f>
        <v>4</v>
      </c>
      <c r="H2" s="39">
        <f>表格3[[#This Row],[運動紀錄]]*10</f>
        <v>40</v>
      </c>
    </row>
    <row r="3" spans="1:8" ht="31" x14ac:dyDescent="0.3">
      <c r="A3" s="35">
        <v>1</v>
      </c>
      <c r="B3" s="47" t="s">
        <v>244</v>
      </c>
      <c r="C3" s="36" t="s">
        <v>428</v>
      </c>
      <c r="D3" s="48" t="s">
        <v>154</v>
      </c>
      <c r="E3" s="37">
        <f>IFERROR(INDEX('活動成效統計(2025-08-08至2025-08-28)'!D:D, MATCH(B3,'活動成效統計(2025-08-08至2025-08-28)'!B:B,0)),"")</f>
        <v>3</v>
      </c>
      <c r="F3" s="38">
        <f>表格3[[#This Row],[飲食]]*10</f>
        <v>30</v>
      </c>
      <c r="G3" s="37">
        <f>IFERROR(INDEX('活動成效統計(2025-08-08至2025-08-28)'!E:E, MATCH(B3,'活動成效統計(2025-08-08至2025-08-28)'!B:B,0)),"")</f>
        <v>19</v>
      </c>
      <c r="H3" s="39">
        <f>表格3[[#This Row],[運動紀錄]]*10</f>
        <v>190</v>
      </c>
    </row>
    <row r="4" spans="1:8" ht="31" x14ac:dyDescent="0.3">
      <c r="A4" s="35">
        <v>2</v>
      </c>
      <c r="B4" s="47" t="s">
        <v>245</v>
      </c>
      <c r="C4" s="36" t="s">
        <v>429</v>
      </c>
      <c r="D4" s="48" t="s">
        <v>34</v>
      </c>
      <c r="E4" s="37">
        <f>IFERROR(INDEX('活動成效統計(2025-08-08至2025-08-28)'!D:D, MATCH(B4,'活動成效統計(2025-08-08至2025-08-28)'!B:B,0)),"")</f>
        <v>3</v>
      </c>
      <c r="F4" s="38">
        <f>表格3[[#This Row],[飲食]]*10</f>
        <v>30</v>
      </c>
      <c r="G4" s="37">
        <f>IFERROR(INDEX('活動成效統計(2025-08-08至2025-08-28)'!E:E, MATCH(B4,'活動成效統計(2025-08-08至2025-08-28)'!B:B,0)),"")</f>
        <v>21</v>
      </c>
      <c r="H4" s="39">
        <f>表格3[[#This Row],[運動紀錄]]*10</f>
        <v>210</v>
      </c>
    </row>
    <row r="5" spans="1:8" ht="31" x14ac:dyDescent="0.3">
      <c r="A5" s="35">
        <v>3</v>
      </c>
      <c r="B5" s="47" t="s">
        <v>246</v>
      </c>
      <c r="C5" s="36" t="s">
        <v>426</v>
      </c>
      <c r="D5" s="48" t="s">
        <v>147</v>
      </c>
      <c r="E5" s="37" t="str">
        <f>IFERROR(INDEX('活動成效統計(2025-08-08至2025-08-28)'!D:D, MATCH(B5,'活動成效統計(2025-08-08至2025-08-28)'!B:B,0)),"")</f>
        <v/>
      </c>
      <c r="F5" s="38" t="e">
        <f>表格3[[#This Row],[飲食]]*10</f>
        <v>#VALUE!</v>
      </c>
      <c r="G5" s="37" t="str">
        <f>IFERROR(INDEX('活動成效統計(2025-08-08至2025-08-28)'!E:E, MATCH(B5,'活動成效統計(2025-08-08至2025-08-28)'!B:B,0)),"")</f>
        <v/>
      </c>
      <c r="H5" s="39" t="e">
        <f>表格3[[#This Row],[運動紀錄]]*10</f>
        <v>#VALUE!</v>
      </c>
    </row>
    <row r="6" spans="1:8" ht="31" x14ac:dyDescent="0.3">
      <c r="A6" s="35">
        <v>4</v>
      </c>
      <c r="B6" s="47" t="s">
        <v>247</v>
      </c>
      <c r="C6" s="36" t="s">
        <v>16</v>
      </c>
      <c r="D6" s="48" t="s">
        <v>31</v>
      </c>
      <c r="E6" s="37">
        <f>IFERROR(INDEX('活動成效統計(2025-08-08至2025-08-28)'!D:D, MATCH(B6,'活動成效統計(2025-08-08至2025-08-28)'!B:B,0)),"")</f>
        <v>3</v>
      </c>
      <c r="F6" s="38">
        <f>表格3[[#This Row],[飲食]]*10</f>
        <v>30</v>
      </c>
      <c r="G6" s="37">
        <f>IFERROR(INDEX('活動成效統計(2025-08-08至2025-08-28)'!E:E, MATCH(B6,'活動成效統計(2025-08-08至2025-08-28)'!B:B,0)),"")</f>
        <v>21</v>
      </c>
      <c r="H6" s="39">
        <f>表格3[[#This Row],[運動紀錄]]*10</f>
        <v>210</v>
      </c>
    </row>
    <row r="7" spans="1:8" ht="31" x14ac:dyDescent="0.3">
      <c r="A7" s="35">
        <v>5</v>
      </c>
      <c r="B7" s="47" t="s">
        <v>248</v>
      </c>
      <c r="C7" s="36" t="s">
        <v>426</v>
      </c>
      <c r="D7" s="48" t="s">
        <v>321</v>
      </c>
      <c r="E7" s="37">
        <f>IFERROR(INDEX('活動成效統計(2025-08-08至2025-08-28)'!D:D, MATCH(B7,'活動成效統計(2025-08-08至2025-08-28)'!B:B,0)),"")</f>
        <v>3</v>
      </c>
      <c r="F7" s="38">
        <f>表格3[[#This Row],[飲食]]*10</f>
        <v>30</v>
      </c>
      <c r="G7" s="37">
        <f>IFERROR(INDEX('活動成效統計(2025-08-08至2025-08-28)'!E:E, MATCH(B7,'活動成效統計(2025-08-08至2025-08-28)'!B:B,0)),"")</f>
        <v>1</v>
      </c>
      <c r="H7" s="39">
        <f>表格3[[#This Row],[運動紀錄]]*10</f>
        <v>10</v>
      </c>
    </row>
    <row r="8" spans="1:8" ht="31" x14ac:dyDescent="0.3">
      <c r="A8" s="35">
        <v>6</v>
      </c>
      <c r="B8" s="47" t="s">
        <v>249</v>
      </c>
      <c r="C8" s="36" t="s">
        <v>430</v>
      </c>
      <c r="D8" s="48" t="s">
        <v>390</v>
      </c>
      <c r="E8" s="37" t="str">
        <f>IFERROR(INDEX('活動成效統計(2025-08-08至2025-08-28)'!D:D, MATCH(B8,'活動成效統計(2025-08-08至2025-08-28)'!B:B,0)),"")</f>
        <v/>
      </c>
      <c r="F8" s="38" t="e">
        <f>表格3[[#This Row],[飲食]]*10</f>
        <v>#VALUE!</v>
      </c>
      <c r="G8" s="37" t="str">
        <f>IFERROR(INDEX('活動成效統計(2025-08-08至2025-08-28)'!E:E, MATCH(B8,'活動成效統計(2025-08-08至2025-08-28)'!B:B,0)),"")</f>
        <v/>
      </c>
      <c r="H8" s="39" t="e">
        <f>表格3[[#This Row],[運動紀錄]]*10</f>
        <v>#VALUE!</v>
      </c>
    </row>
    <row r="9" spans="1:8" ht="31" x14ac:dyDescent="0.3">
      <c r="A9" s="35">
        <v>7</v>
      </c>
      <c r="B9" s="47" t="s">
        <v>250</v>
      </c>
      <c r="C9" s="36" t="s">
        <v>431</v>
      </c>
      <c r="D9" s="48" t="s">
        <v>187</v>
      </c>
      <c r="E9" s="37">
        <f>IFERROR(INDEX('活動成效統計(2025-08-08至2025-08-28)'!D:D, MATCH(B9,'活動成效統計(2025-08-08至2025-08-28)'!B:B,0)),"")</f>
        <v>3</v>
      </c>
      <c r="F9" s="38">
        <f>表格3[[#This Row],[飲食]]*10</f>
        <v>30</v>
      </c>
      <c r="G9" s="37">
        <f>IFERROR(INDEX('活動成效統計(2025-08-08至2025-08-28)'!E:E, MATCH(B9,'活動成效統計(2025-08-08至2025-08-28)'!B:B,0)),"")</f>
        <v>21</v>
      </c>
      <c r="H9" s="39">
        <f>表格3[[#This Row],[運動紀錄]]*10</f>
        <v>210</v>
      </c>
    </row>
    <row r="10" spans="1:8" ht="31" x14ac:dyDescent="0.3">
      <c r="A10" s="35">
        <v>8</v>
      </c>
      <c r="B10" s="47" t="s">
        <v>556</v>
      </c>
      <c r="C10" s="36" t="s">
        <v>432</v>
      </c>
      <c r="D10" s="48" t="s">
        <v>126</v>
      </c>
      <c r="E10" s="37" t="str">
        <f>IFERROR(INDEX('活動成效統計(2025-08-08至2025-08-28)'!D:D, MATCH(B10,'活動成效統計(2025-08-08至2025-08-28)'!B:B,0)),"")</f>
        <v/>
      </c>
      <c r="F10" s="38" t="e">
        <f>表格3[[#This Row],[飲食]]*10</f>
        <v>#VALUE!</v>
      </c>
      <c r="G10" s="37" t="str">
        <f>IFERROR(INDEX('活動成效統計(2025-08-08至2025-08-28)'!E:E, MATCH(B10,'活動成效統計(2025-08-08至2025-08-28)'!B:B,0)),"")</f>
        <v/>
      </c>
      <c r="H10" s="39" t="e">
        <f>表格3[[#This Row],[運動紀錄]]*10</f>
        <v>#VALUE!</v>
      </c>
    </row>
    <row r="11" spans="1:8" ht="31" x14ac:dyDescent="0.3">
      <c r="A11" s="35">
        <v>9</v>
      </c>
      <c r="B11" s="47" t="s">
        <v>252</v>
      </c>
      <c r="C11" s="36" t="s">
        <v>433</v>
      </c>
      <c r="D11" s="48" t="s">
        <v>94</v>
      </c>
      <c r="E11" s="37">
        <f>IFERROR(INDEX('活動成效統計(2025-08-08至2025-08-28)'!D:D, MATCH(B11,'活動成效統計(2025-08-08至2025-08-28)'!B:B,0)),"")</f>
        <v>3</v>
      </c>
      <c r="F11" s="38">
        <f>表格3[[#This Row],[飲食]]*10</f>
        <v>30</v>
      </c>
      <c r="G11" s="37">
        <f>IFERROR(INDEX('活動成效統計(2025-08-08至2025-08-28)'!E:E, MATCH(B11,'活動成效統計(2025-08-08至2025-08-28)'!B:B,0)),"")</f>
        <v>21</v>
      </c>
      <c r="H11" s="39">
        <f>表格3[[#This Row],[運動紀錄]]*10</f>
        <v>210</v>
      </c>
    </row>
    <row r="12" spans="1:8" ht="31" x14ac:dyDescent="0.3">
      <c r="A12" s="35">
        <v>10</v>
      </c>
      <c r="B12" s="47" t="s">
        <v>253</v>
      </c>
      <c r="C12" s="36" t="s">
        <v>434</v>
      </c>
      <c r="D12" s="48" t="s">
        <v>192</v>
      </c>
      <c r="E12" s="37">
        <f>IFERROR(INDEX('活動成效統計(2025-08-08至2025-08-28)'!D:D, MATCH(B12,'活動成效統計(2025-08-08至2025-08-28)'!B:B,0)),"")</f>
        <v>1</v>
      </c>
      <c r="F12" s="38">
        <f>表格3[[#This Row],[飲食]]*10</f>
        <v>10</v>
      </c>
      <c r="G12" s="37">
        <f>IFERROR(INDEX('活動成效統計(2025-08-08至2025-08-28)'!E:E, MATCH(B12,'活動成效統計(2025-08-08至2025-08-28)'!B:B,0)),"")</f>
        <v>5</v>
      </c>
      <c r="H12" s="39">
        <f>表格3[[#This Row],[運動紀錄]]*10</f>
        <v>50</v>
      </c>
    </row>
    <row r="13" spans="1:8" ht="31" x14ac:dyDescent="0.3">
      <c r="A13" s="35">
        <v>11</v>
      </c>
      <c r="B13" s="47" t="s">
        <v>254</v>
      </c>
      <c r="C13" s="36" t="s">
        <v>426</v>
      </c>
      <c r="D13" s="48" t="s">
        <v>63</v>
      </c>
      <c r="E13" s="37">
        <f>IFERROR(INDEX('活動成效統計(2025-08-08至2025-08-28)'!D:D, MATCH(B13,'活動成效統計(2025-08-08至2025-08-28)'!B:B,0)),"")</f>
        <v>1</v>
      </c>
      <c r="F13" s="38">
        <f>表格3[[#This Row],[飲食]]*10</f>
        <v>10</v>
      </c>
      <c r="G13" s="37">
        <f>IFERROR(INDEX('活動成效統計(2025-08-08至2025-08-28)'!E:E, MATCH(B13,'活動成效統計(2025-08-08至2025-08-28)'!B:B,0)),"")</f>
        <v>0</v>
      </c>
      <c r="H13" s="39">
        <f>表格3[[#This Row],[運動紀錄]]*10</f>
        <v>0</v>
      </c>
    </row>
    <row r="14" spans="1:8" ht="31" x14ac:dyDescent="0.3">
      <c r="A14" s="35">
        <v>12</v>
      </c>
      <c r="B14" s="47" t="s">
        <v>255</v>
      </c>
      <c r="C14" s="36" t="s">
        <v>426</v>
      </c>
      <c r="D14" s="48" t="s">
        <v>66</v>
      </c>
      <c r="E14" s="37">
        <f>IFERROR(INDEX('活動成效統計(2025-08-08至2025-08-28)'!D:D, MATCH(B14,'活動成效統計(2025-08-08至2025-08-28)'!B:B,0)),"")</f>
        <v>3</v>
      </c>
      <c r="F14" s="38">
        <f>表格3[[#This Row],[飲食]]*10</f>
        <v>30</v>
      </c>
      <c r="G14" s="37">
        <f>IFERROR(INDEX('活動成效統計(2025-08-08至2025-08-28)'!E:E, MATCH(B14,'活動成效統計(2025-08-08至2025-08-28)'!B:B,0)),"")</f>
        <v>10</v>
      </c>
      <c r="H14" s="39">
        <f>表格3[[#This Row],[運動紀錄]]*10</f>
        <v>100</v>
      </c>
    </row>
    <row r="15" spans="1:8" ht="31" x14ac:dyDescent="0.3">
      <c r="A15" s="35">
        <v>13</v>
      </c>
      <c r="B15" s="47" t="s">
        <v>256</v>
      </c>
      <c r="C15" s="36" t="s">
        <v>426</v>
      </c>
      <c r="D15" s="48" t="s">
        <v>173</v>
      </c>
      <c r="E15" s="37">
        <f>IFERROR(INDEX('活動成效統計(2025-08-08至2025-08-28)'!D:D, MATCH(B15,'活動成效統計(2025-08-08至2025-08-28)'!B:B,0)),"")</f>
        <v>3</v>
      </c>
      <c r="F15" s="38">
        <f>表格3[[#This Row],[飲食]]*10</f>
        <v>30</v>
      </c>
      <c r="G15" s="37">
        <f>IFERROR(INDEX('活動成效統計(2025-08-08至2025-08-28)'!E:E, MATCH(B15,'活動成效統計(2025-08-08至2025-08-28)'!B:B,0)),"")</f>
        <v>0</v>
      </c>
      <c r="H15" s="39">
        <f>表格3[[#This Row],[運動紀錄]]*10</f>
        <v>0</v>
      </c>
    </row>
    <row r="16" spans="1:8" ht="31" x14ac:dyDescent="0.3">
      <c r="A16" s="35">
        <v>14</v>
      </c>
      <c r="B16" s="47" t="s">
        <v>257</v>
      </c>
      <c r="C16" s="36" t="s">
        <v>537</v>
      </c>
      <c r="D16" s="48" t="s">
        <v>135</v>
      </c>
      <c r="E16" s="37" t="str">
        <f>IFERROR(INDEX('活動成效統計(2025-08-08至2025-08-28)'!D:D, MATCH(B16,'活動成效統計(2025-08-08至2025-08-28)'!B:B,0)),"")</f>
        <v/>
      </c>
      <c r="F16" s="38" t="e">
        <f>表格3[[#This Row],[飲食]]*10</f>
        <v>#VALUE!</v>
      </c>
      <c r="G16" s="37" t="str">
        <f>IFERROR(INDEX('活動成效統計(2025-08-08至2025-08-28)'!E:E, MATCH(B16,'活動成效統計(2025-08-08至2025-08-28)'!B:B,0)),"")</f>
        <v/>
      </c>
      <c r="H16" s="39" t="e">
        <f>表格3[[#This Row],[運動紀錄]]*10</f>
        <v>#VALUE!</v>
      </c>
    </row>
    <row r="17" spans="1:8" ht="31" x14ac:dyDescent="0.3">
      <c r="A17" s="35">
        <v>15</v>
      </c>
      <c r="B17" s="47" t="s">
        <v>557</v>
      </c>
      <c r="C17" s="36" t="s">
        <v>426</v>
      </c>
      <c r="D17" s="48" t="s">
        <v>57</v>
      </c>
      <c r="E17" s="37">
        <f>IFERROR(INDEX('活動成效統計(2025-08-08至2025-08-28)'!D:D, MATCH(B17,'活動成效統計(2025-08-08至2025-08-28)'!B:B,0)),"")</f>
        <v>3</v>
      </c>
      <c r="F17" s="38">
        <f>表格3[[#This Row],[飲食]]*10</f>
        <v>30</v>
      </c>
      <c r="G17" s="37">
        <f>IFERROR(INDEX('活動成效統計(2025-08-08至2025-08-28)'!E:E, MATCH(B17,'活動成效統計(2025-08-08至2025-08-28)'!B:B,0)),"")</f>
        <v>21</v>
      </c>
      <c r="H17" s="39">
        <f>表格3[[#This Row],[運動紀錄]]*10</f>
        <v>210</v>
      </c>
    </row>
    <row r="18" spans="1:8" ht="31" x14ac:dyDescent="0.3">
      <c r="A18" s="35">
        <v>16</v>
      </c>
      <c r="B18" s="47" t="s">
        <v>259</v>
      </c>
      <c r="C18" s="36" t="s">
        <v>426</v>
      </c>
      <c r="D18" s="48" t="s">
        <v>49</v>
      </c>
      <c r="E18" s="37">
        <f>IFERROR(INDEX('活動成效統計(2025-08-08至2025-08-28)'!D:D, MATCH(B18,'活動成效統計(2025-08-08至2025-08-28)'!B:B,0)),"")</f>
        <v>3</v>
      </c>
      <c r="F18" s="38">
        <f>表格3[[#This Row],[飲食]]*10</f>
        <v>30</v>
      </c>
      <c r="G18" s="37">
        <f>IFERROR(INDEX('活動成效統計(2025-08-08至2025-08-28)'!E:E, MATCH(B18,'活動成效統計(2025-08-08至2025-08-28)'!B:B,0)),"")</f>
        <v>21</v>
      </c>
      <c r="H18" s="39">
        <f>表格3[[#This Row],[運動紀錄]]*10</f>
        <v>210</v>
      </c>
    </row>
    <row r="19" spans="1:8" ht="31" x14ac:dyDescent="0.3">
      <c r="A19" s="35">
        <v>18</v>
      </c>
      <c r="B19" s="47" t="s">
        <v>261</v>
      </c>
      <c r="C19" s="36" t="s">
        <v>426</v>
      </c>
      <c r="D19" s="48" t="s">
        <v>82</v>
      </c>
      <c r="E19" s="37">
        <f>IFERROR(INDEX('活動成效統計(2025-08-08至2025-08-28)'!D:D, MATCH(B19,'活動成效統計(2025-08-08至2025-08-28)'!B:B,0)),"")</f>
        <v>2</v>
      </c>
      <c r="F19" s="38">
        <f>表格3[[#This Row],[飲食]]*10</f>
        <v>20</v>
      </c>
      <c r="G19" s="37">
        <f>IFERROR(INDEX('活動成效統計(2025-08-08至2025-08-28)'!E:E, MATCH(B19,'活動成效統計(2025-08-08至2025-08-28)'!B:B,0)),"")</f>
        <v>21</v>
      </c>
      <c r="H19" s="39">
        <f>表格3[[#This Row],[運動紀錄]]*10</f>
        <v>210</v>
      </c>
    </row>
    <row r="20" spans="1:8" ht="31" x14ac:dyDescent="0.3">
      <c r="A20" s="35">
        <v>19</v>
      </c>
      <c r="B20" s="47" t="s">
        <v>262</v>
      </c>
      <c r="C20" s="36" t="s">
        <v>426</v>
      </c>
      <c r="D20" s="48" t="s">
        <v>72</v>
      </c>
      <c r="E20" s="37">
        <f>IFERROR(INDEX('活動成效統計(2025-08-08至2025-08-28)'!D:D, MATCH(B20,'活動成效統計(2025-08-08至2025-08-28)'!B:B,0)),"")</f>
        <v>1</v>
      </c>
      <c r="F20" s="38">
        <f>表格3[[#This Row],[飲食]]*10</f>
        <v>10</v>
      </c>
      <c r="G20" s="37">
        <f>IFERROR(INDEX('活動成效統計(2025-08-08至2025-08-28)'!E:E, MATCH(B20,'活動成效統計(2025-08-08至2025-08-28)'!B:B,0)),"")</f>
        <v>3</v>
      </c>
      <c r="H20" s="39">
        <f>表格3[[#This Row],[運動紀錄]]*10</f>
        <v>30</v>
      </c>
    </row>
    <row r="21" spans="1:8" ht="31" x14ac:dyDescent="0.3">
      <c r="A21" s="35">
        <v>20</v>
      </c>
      <c r="B21" s="47" t="s">
        <v>263</v>
      </c>
      <c r="C21" s="36" t="s">
        <v>436</v>
      </c>
      <c r="D21" s="48" t="s">
        <v>180</v>
      </c>
      <c r="E21" s="37">
        <f>IFERROR(INDEX('活動成效統計(2025-08-08至2025-08-28)'!D:D, MATCH(B21,'活動成效統計(2025-08-08至2025-08-28)'!B:B,0)),"")</f>
        <v>1</v>
      </c>
      <c r="F21" s="38">
        <f>表格3[[#This Row],[飲食]]*10</f>
        <v>10</v>
      </c>
      <c r="G21" s="37">
        <f>IFERROR(INDEX('活動成效統計(2025-08-08至2025-08-28)'!E:E, MATCH(B21,'活動成效統計(2025-08-08至2025-08-28)'!B:B,0)),"")</f>
        <v>12</v>
      </c>
      <c r="H21" s="39">
        <f>表格3[[#This Row],[運動紀錄]]*10</f>
        <v>120</v>
      </c>
    </row>
    <row r="22" spans="1:8" ht="31" x14ac:dyDescent="0.3">
      <c r="A22" s="35">
        <v>21</v>
      </c>
      <c r="B22" s="47" t="s">
        <v>264</v>
      </c>
      <c r="C22" s="36" t="s">
        <v>437</v>
      </c>
      <c r="D22" s="48" t="s">
        <v>46</v>
      </c>
      <c r="E22" s="37">
        <f>IFERROR(INDEX('活動成效統計(2025-08-08至2025-08-28)'!D:D, MATCH(B22,'活動成效統計(2025-08-08至2025-08-28)'!B:B,0)),"")</f>
        <v>3</v>
      </c>
      <c r="F22" s="38">
        <f>表格3[[#This Row],[飲食]]*10</f>
        <v>30</v>
      </c>
      <c r="G22" s="37">
        <f>IFERROR(INDEX('活動成效統計(2025-08-08至2025-08-28)'!E:E, MATCH(B22,'活動成效統計(2025-08-08至2025-08-28)'!B:B,0)),"")</f>
        <v>21</v>
      </c>
      <c r="H22" s="39">
        <f>表格3[[#This Row],[運動紀錄]]*10</f>
        <v>210</v>
      </c>
    </row>
    <row r="23" spans="1:8" ht="31" x14ac:dyDescent="0.3">
      <c r="A23" s="35">
        <v>22</v>
      </c>
      <c r="B23" s="47" t="s">
        <v>265</v>
      </c>
      <c r="C23" s="36" t="s">
        <v>426</v>
      </c>
      <c r="D23" s="48" t="s">
        <v>53</v>
      </c>
      <c r="E23" s="37">
        <f>IFERROR(INDEX('活動成效統計(2025-08-08至2025-08-28)'!D:D, MATCH(B23,'活動成效統計(2025-08-08至2025-08-28)'!B:B,0)),"")</f>
        <v>3</v>
      </c>
      <c r="F23" s="38">
        <f>表格3[[#This Row],[飲食]]*10</f>
        <v>30</v>
      </c>
      <c r="G23" s="37">
        <f>IFERROR(INDEX('活動成效統計(2025-08-08至2025-08-28)'!E:E, MATCH(B23,'活動成效統計(2025-08-08至2025-08-28)'!B:B,0)),"")</f>
        <v>21</v>
      </c>
      <c r="H23" s="39">
        <f>表格3[[#This Row],[運動紀錄]]*10</f>
        <v>210</v>
      </c>
    </row>
    <row r="24" spans="1:8" ht="31" x14ac:dyDescent="0.3">
      <c r="A24" s="35">
        <v>23</v>
      </c>
      <c r="B24" s="47" t="s">
        <v>266</v>
      </c>
      <c r="C24" s="36" t="s">
        <v>426</v>
      </c>
      <c r="D24" s="48" t="s">
        <v>91</v>
      </c>
      <c r="E24" s="37">
        <f>IFERROR(INDEX('活動成效統計(2025-08-08至2025-08-28)'!D:D, MATCH(B24,'活動成效統計(2025-08-08至2025-08-28)'!B:B,0)),"")</f>
        <v>1</v>
      </c>
      <c r="F24" s="38">
        <f>表格3[[#This Row],[飲食]]*10</f>
        <v>10</v>
      </c>
      <c r="G24" s="37">
        <f>IFERROR(INDEX('活動成效統計(2025-08-08至2025-08-28)'!E:E, MATCH(B24,'活動成效統計(2025-08-08至2025-08-28)'!B:B,0)),"")</f>
        <v>18</v>
      </c>
      <c r="H24" s="39">
        <f>表格3[[#This Row],[運動紀錄]]*10</f>
        <v>180</v>
      </c>
    </row>
    <row r="25" spans="1:8" ht="31" x14ac:dyDescent="0.3">
      <c r="A25" s="35">
        <v>24</v>
      </c>
      <c r="B25" s="47" t="s">
        <v>267</v>
      </c>
      <c r="C25" s="36" t="s">
        <v>438</v>
      </c>
      <c r="D25" s="48" t="s">
        <v>69</v>
      </c>
      <c r="E25" s="37">
        <f>IFERROR(INDEX('活動成效統計(2025-08-08至2025-08-28)'!D:D, MATCH(B25,'活動成效統計(2025-08-08至2025-08-28)'!B:B,0)),"")</f>
        <v>3</v>
      </c>
      <c r="F25" s="38">
        <f>表格3[[#This Row],[飲食]]*10</f>
        <v>30</v>
      </c>
      <c r="G25" s="37">
        <f>IFERROR(INDEX('活動成效統計(2025-08-08至2025-08-28)'!E:E, MATCH(B25,'活動成效統計(2025-08-08至2025-08-28)'!B:B,0)),"")</f>
        <v>17</v>
      </c>
      <c r="H25" s="39">
        <f>表格3[[#This Row],[運動紀錄]]*10</f>
        <v>170</v>
      </c>
    </row>
    <row r="26" spans="1:8" ht="31" x14ac:dyDescent="0.3">
      <c r="A26" s="35">
        <v>25</v>
      </c>
      <c r="B26" s="47" t="s">
        <v>268</v>
      </c>
      <c r="C26" s="36" t="s">
        <v>85</v>
      </c>
      <c r="D26" s="48" t="s">
        <v>106</v>
      </c>
      <c r="E26" s="37">
        <f>IFERROR(INDEX('活動成效統計(2025-08-08至2025-08-28)'!D:D, MATCH(B26,'活動成效統計(2025-08-08至2025-08-28)'!B:B,0)),"")</f>
        <v>3</v>
      </c>
      <c r="F26" s="38">
        <f>表格3[[#This Row],[飲食]]*10</f>
        <v>30</v>
      </c>
      <c r="G26" s="37">
        <f>IFERROR(INDEX('活動成效統計(2025-08-08至2025-08-28)'!E:E, MATCH(B26,'活動成效統計(2025-08-08至2025-08-28)'!B:B,0)),"")</f>
        <v>21</v>
      </c>
      <c r="H26" s="39">
        <f>表格3[[#This Row],[運動紀錄]]*10</f>
        <v>210</v>
      </c>
    </row>
    <row r="27" spans="1:8" ht="41" x14ac:dyDescent="0.3">
      <c r="A27" s="35">
        <v>26</v>
      </c>
      <c r="B27" s="47" t="s">
        <v>269</v>
      </c>
      <c r="C27" s="36" t="s">
        <v>439</v>
      </c>
      <c r="D27" s="48" t="s">
        <v>196</v>
      </c>
      <c r="E27" s="37">
        <f>IFERROR(INDEX('活動成效統計(2025-08-08至2025-08-28)'!D:D, MATCH(B27,'活動成效統計(2025-08-08至2025-08-28)'!B:B,0)),"")</f>
        <v>0</v>
      </c>
      <c r="F27" s="38">
        <f>表格3[[#This Row],[飲食]]*10</f>
        <v>0</v>
      </c>
      <c r="G27" s="37">
        <f>IFERROR(INDEX('活動成效統計(2025-08-08至2025-08-28)'!E:E, MATCH(B27,'活動成效統計(2025-08-08至2025-08-28)'!B:B,0)),"")</f>
        <v>1</v>
      </c>
      <c r="H27" s="39">
        <f>表格3[[#This Row],[運動紀錄]]*10</f>
        <v>10</v>
      </c>
    </row>
    <row r="28" spans="1:8" ht="31" x14ac:dyDescent="0.3">
      <c r="A28" s="35">
        <v>27</v>
      </c>
      <c r="B28" s="47" t="s">
        <v>270</v>
      </c>
      <c r="C28" s="36" t="s">
        <v>440</v>
      </c>
      <c r="D28" s="48" t="s">
        <v>79</v>
      </c>
      <c r="E28" s="37">
        <f>IFERROR(INDEX('活動成效統計(2025-08-08至2025-08-28)'!D:D, MATCH(B28,'活動成效統計(2025-08-08至2025-08-28)'!B:B,0)),"")</f>
        <v>3</v>
      </c>
      <c r="F28" s="38">
        <f>表格3[[#This Row],[飲食]]*10</f>
        <v>30</v>
      </c>
      <c r="G28" s="37">
        <f>IFERROR(INDEX('活動成效統計(2025-08-08至2025-08-28)'!E:E, MATCH(B28,'活動成效統計(2025-08-08至2025-08-28)'!B:B,0)),"")</f>
        <v>21</v>
      </c>
      <c r="H28" s="39">
        <f>表格3[[#This Row],[運動紀錄]]*10</f>
        <v>210</v>
      </c>
    </row>
    <row r="29" spans="1:8" ht="31" x14ac:dyDescent="0.3">
      <c r="A29" s="35">
        <v>28</v>
      </c>
      <c r="B29" s="47" t="s">
        <v>271</v>
      </c>
      <c r="C29" s="36" t="s">
        <v>441</v>
      </c>
      <c r="D29" s="48" t="s">
        <v>140</v>
      </c>
      <c r="E29" s="37" t="str">
        <f>IFERROR(INDEX('活動成效統計(2025-08-08至2025-08-28)'!D:D, MATCH(B29,'活動成效統計(2025-08-08至2025-08-28)'!B:B,0)),"")</f>
        <v/>
      </c>
      <c r="F29" s="38" t="e">
        <f>表格3[[#This Row],[飲食]]*10</f>
        <v>#VALUE!</v>
      </c>
      <c r="G29" s="37" t="str">
        <f>IFERROR(INDEX('活動成效統計(2025-08-08至2025-08-28)'!E:E, MATCH(B29,'活動成效統計(2025-08-08至2025-08-28)'!B:B,0)),"")</f>
        <v/>
      </c>
      <c r="H29" s="39" t="e">
        <f>表格3[[#This Row],[運動紀錄]]*10</f>
        <v>#VALUE!</v>
      </c>
    </row>
    <row r="30" spans="1:8" ht="31" x14ac:dyDescent="0.3">
      <c r="A30" s="35">
        <v>29</v>
      </c>
      <c r="B30" s="47" t="s">
        <v>272</v>
      </c>
      <c r="C30" s="36" t="s">
        <v>202</v>
      </c>
      <c r="D30" s="48" t="s">
        <v>177</v>
      </c>
      <c r="E30" s="37">
        <f>IFERROR(INDEX('活動成效統計(2025-08-08至2025-08-28)'!D:D, MATCH(B30,'活動成效統計(2025-08-08至2025-08-28)'!B:B,0)),"")</f>
        <v>3</v>
      </c>
      <c r="F30" s="38">
        <f>表格3[[#This Row],[飲食]]*10</f>
        <v>30</v>
      </c>
      <c r="G30" s="37">
        <f>IFERROR(INDEX('活動成效統計(2025-08-08至2025-08-28)'!E:E, MATCH(B30,'活動成效統計(2025-08-08至2025-08-28)'!B:B,0)),"")</f>
        <v>5</v>
      </c>
      <c r="H30" s="39">
        <f>表格3[[#This Row],[運動紀錄]]*10</f>
        <v>50</v>
      </c>
    </row>
    <row r="31" spans="1:8" ht="41" x14ac:dyDescent="0.3">
      <c r="A31" s="35">
        <v>45</v>
      </c>
      <c r="B31" s="47" t="s">
        <v>273</v>
      </c>
      <c r="C31" s="36" t="s">
        <v>474</v>
      </c>
      <c r="D31" s="48" t="s">
        <v>518</v>
      </c>
      <c r="E31" s="37">
        <f>IFERROR(INDEX('活動成效統計(2025-08-08至2025-08-28)'!D:D, MATCH(B31,'活動成效統計(2025-08-08至2025-08-28)'!B:B,0)),"")</f>
        <v>3</v>
      </c>
      <c r="F31" s="38">
        <f>表格3[[#This Row],[飲食]]*10</f>
        <v>30</v>
      </c>
      <c r="G31" s="37">
        <f>IFERROR(INDEX('活動成效統計(2025-08-08至2025-08-28)'!E:E, MATCH(B31,'活動成效統計(2025-08-08至2025-08-28)'!B:B,0)),"")</f>
        <v>18</v>
      </c>
      <c r="H31" s="39">
        <f>表格3[[#This Row],[運動紀錄]]*10</f>
        <v>180</v>
      </c>
    </row>
    <row r="32" spans="1:8" ht="41" x14ac:dyDescent="0.3">
      <c r="A32" s="35">
        <v>30</v>
      </c>
      <c r="B32" s="47" t="s">
        <v>274</v>
      </c>
      <c r="C32" s="36" t="s">
        <v>286</v>
      </c>
      <c r="D32" s="48" t="s">
        <v>75</v>
      </c>
      <c r="E32" s="37">
        <f>IFERROR(INDEX('活動成效統計(2025-08-08至2025-08-28)'!D:D, MATCH(B32,'活動成效統計(2025-08-08至2025-08-28)'!B:B,0)),"")</f>
        <v>3</v>
      </c>
      <c r="F32" s="38">
        <f>表格3[[#This Row],[飲食]]*10</f>
        <v>30</v>
      </c>
      <c r="G32" s="37">
        <f>IFERROR(INDEX('活動成效統計(2025-08-08至2025-08-28)'!E:E, MATCH(B32,'活動成效統計(2025-08-08至2025-08-28)'!B:B,0)),"")</f>
        <v>21</v>
      </c>
      <c r="H32" s="39">
        <f>表格3[[#This Row],[運動紀錄]]*10</f>
        <v>210</v>
      </c>
    </row>
    <row r="33" spans="1:8" ht="31" x14ac:dyDescent="0.3">
      <c r="A33" s="35">
        <v>31</v>
      </c>
      <c r="B33" s="47" t="s">
        <v>275</v>
      </c>
      <c r="C33" s="36" t="s">
        <v>442</v>
      </c>
      <c r="D33" s="48" t="s">
        <v>277</v>
      </c>
      <c r="E33" s="37" t="str">
        <f>IFERROR(INDEX('活動成效統計(2025-08-08至2025-08-28)'!D:D, MATCH(B33,'活動成效統計(2025-08-08至2025-08-28)'!B:B,0)),"")</f>
        <v/>
      </c>
      <c r="F33" s="38" t="e">
        <f>表格3[[#This Row],[飲食]]*10</f>
        <v>#VALUE!</v>
      </c>
      <c r="G33" s="37" t="str">
        <f>IFERROR(INDEX('活動成效統計(2025-08-08至2025-08-28)'!E:E, MATCH(B33,'活動成效統計(2025-08-08至2025-08-28)'!B:B,0)),"")</f>
        <v/>
      </c>
      <c r="H33" s="39" t="e">
        <f>表格3[[#This Row],[運動紀錄]]*10</f>
        <v>#VALUE!</v>
      </c>
    </row>
    <row r="34" spans="1:8" ht="31" x14ac:dyDescent="0.3">
      <c r="A34" s="35">
        <v>32</v>
      </c>
      <c r="B34" s="47" t="s">
        <v>278</v>
      </c>
      <c r="C34" s="36" t="s">
        <v>233</v>
      </c>
      <c r="D34" s="48" t="s">
        <v>542</v>
      </c>
      <c r="E34" s="37">
        <f>IFERROR(INDEX('活動成效統計(2025-08-08至2025-08-28)'!D:D, MATCH(B34,'活動成效統計(2025-08-08至2025-08-28)'!B:B,0)),"")</f>
        <v>3</v>
      </c>
      <c r="F34" s="38">
        <f>表格3[[#This Row],[飲食]]*10</f>
        <v>30</v>
      </c>
      <c r="G34" s="37">
        <f>IFERROR(INDEX('活動成效統計(2025-08-08至2025-08-28)'!E:E, MATCH(B34,'活動成效統計(2025-08-08至2025-08-28)'!B:B,0)),"")</f>
        <v>16</v>
      </c>
      <c r="H34" s="39">
        <f>表格3[[#This Row],[運動紀錄]]*10</f>
        <v>160</v>
      </c>
    </row>
    <row r="35" spans="1:8" ht="41" x14ac:dyDescent="0.3">
      <c r="A35" s="35">
        <v>33</v>
      </c>
      <c r="B35" s="47" t="s">
        <v>279</v>
      </c>
      <c r="C35" s="36" t="s">
        <v>409</v>
      </c>
      <c r="D35" s="48" t="s">
        <v>85</v>
      </c>
      <c r="E35" s="37" t="str">
        <f>IFERROR(INDEX('活動成效統計(2025-08-08至2025-08-28)'!D:D, MATCH(B35,'活動成效統計(2025-08-08至2025-08-28)'!B:B,0)),"")</f>
        <v/>
      </c>
      <c r="F35" s="38" t="e">
        <f>表格3[[#This Row],[飲食]]*10</f>
        <v>#VALUE!</v>
      </c>
      <c r="G35" s="37" t="str">
        <f>IFERROR(INDEX('活動成效統計(2025-08-08至2025-08-28)'!E:E, MATCH(B35,'活動成效統計(2025-08-08至2025-08-28)'!B:B,0)),"")</f>
        <v/>
      </c>
      <c r="H35" s="39" t="e">
        <f>表格3[[#This Row],[運動紀錄]]*10</f>
        <v>#VALUE!</v>
      </c>
    </row>
    <row r="36" spans="1:8" ht="41" x14ac:dyDescent="0.3">
      <c r="A36" s="35">
        <v>34</v>
      </c>
      <c r="B36" s="47" t="s">
        <v>280</v>
      </c>
      <c r="C36" s="36" t="s">
        <v>445</v>
      </c>
      <c r="D36" s="48" t="s">
        <v>103</v>
      </c>
      <c r="E36" s="37" t="str">
        <f>IFERROR(INDEX('活動成效統計(2025-08-08至2025-08-28)'!D:D, MATCH(B36,'活動成效統計(2025-08-08至2025-08-28)'!B:B,0)),"")</f>
        <v/>
      </c>
      <c r="F36" s="38" t="e">
        <f>表格3[[#This Row],[飲食]]*10</f>
        <v>#VALUE!</v>
      </c>
      <c r="G36" s="37" t="str">
        <f>IFERROR(INDEX('活動成效統計(2025-08-08至2025-08-28)'!E:E, MATCH(B36,'活動成效統計(2025-08-08至2025-08-28)'!B:B,0)),"")</f>
        <v/>
      </c>
      <c r="H36" s="39" t="e">
        <f>表格3[[#This Row],[運動紀錄]]*10</f>
        <v>#VALUE!</v>
      </c>
    </row>
    <row r="37" spans="1:8" ht="31" x14ac:dyDescent="0.3">
      <c r="A37" s="35">
        <v>35</v>
      </c>
      <c r="B37" s="47" t="s">
        <v>281</v>
      </c>
      <c r="C37" s="36" t="s">
        <v>449</v>
      </c>
      <c r="D37" s="48" t="s">
        <v>122</v>
      </c>
      <c r="E37" s="37">
        <f>IFERROR(INDEX('活動成效統計(2025-08-08至2025-08-28)'!D:D, MATCH(B37,'活動成效統計(2025-08-08至2025-08-28)'!B:B,0)),"")</f>
        <v>3</v>
      </c>
      <c r="F37" s="38">
        <f>表格3[[#This Row],[飲食]]*10</f>
        <v>30</v>
      </c>
      <c r="G37" s="37">
        <f>IFERROR(INDEX('活動成效統計(2025-08-08至2025-08-28)'!E:E, MATCH(B37,'活動成效統計(2025-08-08至2025-08-28)'!B:B,0)),"")</f>
        <v>11</v>
      </c>
      <c r="H37" s="39">
        <f>表格3[[#This Row],[運動紀錄]]*10</f>
        <v>110</v>
      </c>
    </row>
    <row r="38" spans="1:8" ht="41" x14ac:dyDescent="0.3">
      <c r="A38" s="35">
        <v>43</v>
      </c>
      <c r="B38" s="47" t="s">
        <v>282</v>
      </c>
      <c r="C38" s="36" t="s">
        <v>469</v>
      </c>
      <c r="D38" s="48" t="s">
        <v>520</v>
      </c>
      <c r="E38" s="37" t="str">
        <f>IFERROR(INDEX('活動成效統計(2025-08-08至2025-08-28)'!D:D, MATCH(B38,'活動成效統計(2025-08-08至2025-08-28)'!B:B,0)),"")</f>
        <v/>
      </c>
      <c r="F38" s="38" t="e">
        <f>表格3[[#This Row],[飲食]]*10</f>
        <v>#VALUE!</v>
      </c>
      <c r="G38" s="37" t="str">
        <f>IFERROR(INDEX('活動成效統計(2025-08-08至2025-08-28)'!E:E, MATCH(B38,'活動成效統計(2025-08-08至2025-08-28)'!B:B,0)),"")</f>
        <v/>
      </c>
      <c r="H38" s="39" t="e">
        <f>表格3[[#This Row],[運動紀錄]]*10</f>
        <v>#VALUE!</v>
      </c>
    </row>
    <row r="39" spans="1:8" ht="31" x14ac:dyDescent="0.3">
      <c r="A39" s="35">
        <v>36</v>
      </c>
      <c r="B39" s="47" t="s">
        <v>283</v>
      </c>
      <c r="C39" s="36" t="s">
        <v>453</v>
      </c>
      <c r="D39" s="48" t="s">
        <v>21</v>
      </c>
      <c r="E39" s="37">
        <f>IFERROR(INDEX('活動成效統計(2025-08-08至2025-08-28)'!D:D, MATCH(B39,'活動成效統計(2025-08-08至2025-08-28)'!B:B,0)),"")</f>
        <v>3</v>
      </c>
      <c r="F39" s="38">
        <f>表格3[[#This Row],[飲食]]*10</f>
        <v>30</v>
      </c>
      <c r="G39" s="37">
        <f>IFERROR(INDEX('活動成效統計(2025-08-08至2025-08-28)'!E:E, MATCH(B39,'活動成效統計(2025-08-08至2025-08-28)'!B:B,0)),"")</f>
        <v>14</v>
      </c>
      <c r="H39" s="39">
        <f>表格3[[#This Row],[運動紀錄]]*10</f>
        <v>140</v>
      </c>
    </row>
    <row r="40" spans="1:8" ht="41" x14ac:dyDescent="0.3">
      <c r="A40" s="35">
        <v>38</v>
      </c>
      <c r="B40" s="47" t="s">
        <v>285</v>
      </c>
      <c r="C40" s="36" t="s">
        <v>457</v>
      </c>
      <c r="D40" s="48" t="s">
        <v>202</v>
      </c>
      <c r="E40" s="37">
        <f>IFERROR(INDEX('活動成效統計(2025-08-08至2025-08-28)'!D:D, MATCH(B40,'活動成效統計(2025-08-08至2025-08-28)'!B:B,0)),"")</f>
        <v>0</v>
      </c>
      <c r="F40" s="38">
        <f>表格3[[#This Row],[飲食]]*10</f>
        <v>0</v>
      </c>
      <c r="G40" s="37">
        <f>IFERROR(INDEX('活動成效統計(2025-08-08至2025-08-28)'!E:E, MATCH(B40,'活動成效統計(2025-08-08至2025-08-28)'!B:B,0)),"")</f>
        <v>2</v>
      </c>
      <c r="H40" s="39">
        <f>表格3[[#This Row],[運動紀錄]]*10</f>
        <v>20</v>
      </c>
    </row>
    <row r="41" spans="1:8" ht="41" x14ac:dyDescent="0.3">
      <c r="A41" s="35">
        <v>39</v>
      </c>
      <c r="B41" s="47" t="s">
        <v>286</v>
      </c>
      <c r="C41" s="36" t="s">
        <v>460</v>
      </c>
      <c r="D41" s="48" t="s">
        <v>558</v>
      </c>
      <c r="E41" s="37">
        <f>IFERROR(INDEX('活動成效統計(2025-08-08至2025-08-28)'!D:D, MATCH(B41,'活動成效統計(2025-08-08至2025-08-28)'!B:B,0)),"")</f>
        <v>3</v>
      </c>
      <c r="F41" s="38">
        <f>表格3[[#This Row],[飲食]]*10</f>
        <v>30</v>
      </c>
      <c r="G41" s="37">
        <f>IFERROR(INDEX('活動成效統計(2025-08-08至2025-08-28)'!E:E, MATCH(B41,'活動成效統計(2025-08-08至2025-08-28)'!B:B,0)),"")</f>
        <v>21</v>
      </c>
      <c r="H41" s="39">
        <f>表格3[[#This Row],[運動紀錄]]*10</f>
        <v>210</v>
      </c>
    </row>
    <row r="42" spans="1:8" ht="31" x14ac:dyDescent="0.3">
      <c r="A42" s="35">
        <v>87</v>
      </c>
      <c r="B42" s="47" t="s">
        <v>580</v>
      </c>
      <c r="C42" s="36"/>
      <c r="D42" s="78"/>
      <c r="E42" s="37">
        <f>IFERROR(INDEX('活動成效統計(2025-08-08至2025-08-28)'!D:D, MATCH(B42,'活動成效統計(2025-08-08至2025-08-28)'!B:B,0)),"")</f>
        <v>2</v>
      </c>
      <c r="F42" s="38">
        <f>表格3[[#This Row],[飲食]]*10</f>
        <v>20</v>
      </c>
      <c r="G42" s="37">
        <f>IFERROR(INDEX('活動成效統計(2025-08-08至2025-08-28)'!E:E, MATCH(B42,'活動成效統計(2025-08-08至2025-08-28)'!B:B,0)),"")</f>
        <v>21</v>
      </c>
      <c r="H42" s="39">
        <f>表格3[[#This Row],[運動紀錄]]*10</f>
        <v>210</v>
      </c>
    </row>
    <row r="43" spans="1:8" ht="31" x14ac:dyDescent="0.3">
      <c r="A43" s="35">
        <v>40</v>
      </c>
      <c r="B43" s="47" t="s">
        <v>288</v>
      </c>
      <c r="C43" s="36" t="s">
        <v>463</v>
      </c>
      <c r="D43" s="48" t="s">
        <v>293</v>
      </c>
      <c r="E43" s="37">
        <f>IFERROR(INDEX('活動成效統計(2025-08-08至2025-08-28)'!D:D, MATCH(B43,'活動成效統計(2025-08-08至2025-08-28)'!B:B,0)),"")</f>
        <v>3</v>
      </c>
      <c r="F43" s="38">
        <f>表格3[[#This Row],[飲食]]*10</f>
        <v>30</v>
      </c>
      <c r="G43" s="37">
        <f>IFERROR(INDEX('活動成效統計(2025-08-08至2025-08-28)'!E:E, MATCH(B43,'活動成效統計(2025-08-08至2025-08-28)'!B:B,0)),"")</f>
        <v>20</v>
      </c>
      <c r="H43" s="39">
        <f>表格3[[#This Row],[運動紀錄]]*10</f>
        <v>200</v>
      </c>
    </row>
    <row r="44" spans="1:8" ht="41" x14ac:dyDescent="0.3">
      <c r="A44" s="35">
        <v>41</v>
      </c>
      <c r="B44" s="47" t="s">
        <v>407</v>
      </c>
      <c r="C44" s="36" t="s">
        <v>464</v>
      </c>
      <c r="D44" s="48" t="s">
        <v>380</v>
      </c>
      <c r="E44" s="37" t="str">
        <f>IFERROR(INDEX('活動成效統計(2025-08-08至2025-08-28)'!D:D, MATCH(B44,'活動成效統計(2025-08-08至2025-08-28)'!B:B,0)),"")</f>
        <v/>
      </c>
      <c r="F44" s="38" t="e">
        <f>表格3[[#This Row],[飲食]]*10</f>
        <v>#VALUE!</v>
      </c>
      <c r="G44" s="37" t="str">
        <f>IFERROR(INDEX('活動成效統計(2025-08-08至2025-08-28)'!E:E, MATCH(B44,'活動成效統計(2025-08-08至2025-08-28)'!B:B,0)),"")</f>
        <v/>
      </c>
      <c r="H44" s="39" t="e">
        <f>表格3[[#This Row],[運動紀錄]]*10</f>
        <v>#VALUE!</v>
      </c>
    </row>
    <row r="45" spans="1:8" ht="31" x14ac:dyDescent="0.3">
      <c r="A45" s="35">
        <v>44</v>
      </c>
      <c r="B45" s="47" t="s">
        <v>559</v>
      </c>
      <c r="C45" s="36" t="s">
        <v>473</v>
      </c>
      <c r="D45" s="48" t="s">
        <v>233</v>
      </c>
      <c r="E45" s="37">
        <f>IFERROR(INDEX('活動成效統計(2025-08-08至2025-08-28)'!D:D, MATCH(B45,'活動成效統計(2025-08-08至2025-08-28)'!B:B,0)),"")</f>
        <v>3</v>
      </c>
      <c r="F45" s="38">
        <f>表格3[[#This Row],[飲食]]*10</f>
        <v>30</v>
      </c>
      <c r="G45" s="37">
        <f>IFERROR(INDEX('活動成效統計(2025-08-08至2025-08-28)'!E:E, MATCH(B45,'活動成效統計(2025-08-08至2025-08-28)'!B:B,0)),"")</f>
        <v>18</v>
      </c>
      <c r="H45" s="39">
        <f>表格3[[#This Row],[運動紀錄]]*10</f>
        <v>180</v>
      </c>
    </row>
    <row r="46" spans="1:8" ht="31" x14ac:dyDescent="0.3">
      <c r="A46" s="35">
        <v>46</v>
      </c>
      <c r="B46" s="47" t="s">
        <v>409</v>
      </c>
      <c r="C46" s="36" t="s">
        <v>157</v>
      </c>
      <c r="D46" s="48" t="s">
        <v>387</v>
      </c>
      <c r="E46" s="37">
        <f>IFERROR(INDEX('活動成效統計(2025-08-08至2025-08-28)'!D:D, MATCH(B46,'活動成效統計(2025-08-08至2025-08-28)'!B:B,0)),"")</f>
        <v>2</v>
      </c>
      <c r="F46" s="38">
        <f>表格3[[#This Row],[飲食]]*10</f>
        <v>20</v>
      </c>
      <c r="G46" s="37">
        <f>IFERROR(INDEX('活動成效統計(2025-08-08至2025-08-28)'!E:E, MATCH(B46,'活動成效統計(2025-08-08至2025-08-28)'!B:B,0)),"")</f>
        <v>4</v>
      </c>
      <c r="H46" s="39">
        <f>表格3[[#This Row],[運動紀錄]]*10</f>
        <v>40</v>
      </c>
    </row>
    <row r="47" spans="1:8" ht="41" x14ac:dyDescent="0.3">
      <c r="A47" s="35">
        <v>47</v>
      </c>
      <c r="B47" s="47" t="s">
        <v>410</v>
      </c>
      <c r="C47" s="36" t="s">
        <v>486</v>
      </c>
      <c r="D47" s="48" t="s">
        <v>392</v>
      </c>
      <c r="E47" s="37">
        <f>IFERROR(INDEX('活動成效統計(2025-08-08至2025-08-28)'!D:D, MATCH(B47,'活動成效統計(2025-08-08至2025-08-28)'!B:B,0)),"")</f>
        <v>2</v>
      </c>
      <c r="F47" s="38">
        <f>表格3[[#This Row],[飲食]]*10</f>
        <v>20</v>
      </c>
      <c r="G47" s="37">
        <f>IFERROR(INDEX('活動成效統計(2025-08-08至2025-08-28)'!E:E, MATCH(B47,'活動成效統計(2025-08-08至2025-08-28)'!B:B,0)),"")</f>
        <v>8</v>
      </c>
      <c r="H47" s="39">
        <f>表格3[[#This Row],[運動紀錄]]*10</f>
        <v>80</v>
      </c>
    </row>
    <row r="48" spans="1:8" ht="31" x14ac:dyDescent="0.3">
      <c r="A48" s="35">
        <v>48</v>
      </c>
      <c r="B48" s="47" t="s">
        <v>411</v>
      </c>
      <c r="C48" s="36" t="s">
        <v>488</v>
      </c>
      <c r="D48" s="60" t="s">
        <v>563</v>
      </c>
      <c r="E48" s="37" t="str">
        <f>IFERROR(INDEX('活動成效統計(2025-08-08至2025-08-28)'!D:D, MATCH(B48,'活動成效統計(2025-08-08至2025-08-28)'!B:B,0)),"")</f>
        <v/>
      </c>
      <c r="F48" s="38" t="e">
        <f>表格3[[#This Row],[飲食]]*10</f>
        <v>#VALUE!</v>
      </c>
      <c r="G48" s="37" t="str">
        <f>IFERROR(INDEX('活動成效統計(2025-08-08至2025-08-28)'!E:E, MATCH(B48,'活動成效統計(2025-08-08至2025-08-28)'!B:B,0)),"")</f>
        <v/>
      </c>
      <c r="H48" s="39" t="e">
        <f>表格3[[#This Row],[運動紀錄]]*10</f>
        <v>#VALUE!</v>
      </c>
    </row>
    <row r="49" spans="1:8" ht="31" x14ac:dyDescent="0.3">
      <c r="A49" s="35">
        <v>49</v>
      </c>
      <c r="B49" s="47" t="s">
        <v>561</v>
      </c>
      <c r="C49" s="36" t="s">
        <v>491</v>
      </c>
      <c r="D49" s="60" t="s">
        <v>399</v>
      </c>
      <c r="E49" s="37" t="str">
        <f>IFERROR(INDEX('活動成效統計(2025-08-08至2025-08-28)'!D:D, MATCH(B49,'活動成效統計(2025-08-08至2025-08-28)'!B:B,0)),"")</f>
        <v/>
      </c>
      <c r="F49" s="38" t="e">
        <f>表格3[[#This Row],[飲食]]*10</f>
        <v>#VALUE!</v>
      </c>
      <c r="G49" s="37" t="str">
        <f>IFERROR(INDEX('活動成效統計(2025-08-08至2025-08-28)'!E:E, MATCH(B49,'活動成效統計(2025-08-08至2025-08-28)'!B:B,0)),"")</f>
        <v/>
      </c>
      <c r="H49" s="39" t="e">
        <f>表格3[[#This Row],[運動紀錄]]*10</f>
        <v>#VALUE!</v>
      </c>
    </row>
    <row r="50" spans="1:8" ht="41" x14ac:dyDescent="0.3">
      <c r="A50" s="35">
        <v>50</v>
      </c>
      <c r="B50" s="47" t="s">
        <v>413</v>
      </c>
      <c r="C50" s="36" t="s">
        <v>493</v>
      </c>
      <c r="D50" s="60" t="s">
        <v>515</v>
      </c>
      <c r="E50" s="37" t="str">
        <f>IFERROR(INDEX('活動成效統計(2025-08-08至2025-08-28)'!D:D, MATCH(B50,'活動成效統計(2025-08-08至2025-08-28)'!B:B,0)),"")</f>
        <v/>
      </c>
      <c r="F50" s="38" t="e">
        <f>表格3[[#This Row],[飲食]]*10</f>
        <v>#VALUE!</v>
      </c>
      <c r="G50" s="37" t="str">
        <f>IFERROR(INDEX('活動成效統計(2025-08-08至2025-08-28)'!E:E, MATCH(B50,'活動成效統計(2025-08-08至2025-08-28)'!B:B,0)),"")</f>
        <v/>
      </c>
      <c r="H50" s="39" t="e">
        <f>表格3[[#This Row],[運動紀錄]]*10</f>
        <v>#VALUE!</v>
      </c>
    </row>
    <row r="51" spans="1:8" ht="31" x14ac:dyDescent="0.3">
      <c r="A51" s="35">
        <v>51</v>
      </c>
      <c r="B51" s="47" t="s">
        <v>414</v>
      </c>
      <c r="C51" s="36" t="s">
        <v>496</v>
      </c>
      <c r="D51" s="60" t="s">
        <v>421</v>
      </c>
      <c r="E51" s="37" t="str">
        <f>IFERROR(INDEX('活動成效統計(2025-08-08至2025-08-28)'!D:D, MATCH(B51,'活動成效統計(2025-08-08至2025-08-28)'!B:B,0)),"")</f>
        <v/>
      </c>
      <c r="F51" s="38" t="e">
        <f>表格3[[#This Row],[飲食]]*10</f>
        <v>#VALUE!</v>
      </c>
      <c r="G51" s="37" t="str">
        <f>IFERROR(INDEX('活動成效統計(2025-08-08至2025-08-28)'!E:E, MATCH(B51,'活動成效統計(2025-08-08至2025-08-28)'!B:B,0)),"")</f>
        <v/>
      </c>
      <c r="H51" s="39" t="e">
        <f>表格3[[#This Row],[運動紀錄]]*10</f>
        <v>#VALUE!</v>
      </c>
    </row>
    <row r="52" spans="1:8" ht="31" x14ac:dyDescent="0.3">
      <c r="A52" s="40">
        <v>17</v>
      </c>
      <c r="B52" s="47" t="s">
        <v>553</v>
      </c>
      <c r="C52" s="41" t="s">
        <v>435</v>
      </c>
      <c r="D52" s="59" t="s">
        <v>562</v>
      </c>
      <c r="E52" s="37">
        <f>IFERROR(INDEX('活動成效統計(2025-08-08至2025-08-28)'!D:D, MATCH(B52,'活動成效統計(2025-08-08至2025-08-28)'!B:B,0)),"")</f>
        <v>3</v>
      </c>
      <c r="F52" s="42">
        <f>表格3[[#This Row],[飲食]]*10</f>
        <v>30</v>
      </c>
      <c r="G52" s="37">
        <f>IFERROR(INDEX('活動成效統計(2025-08-08至2025-08-28)'!E:E, MATCH(B52,'活動成效統計(2025-08-08至2025-08-28)'!B:B,0)),"")</f>
        <v>21</v>
      </c>
      <c r="H52" s="43">
        <f>表格3[[#This Row],[運動紀錄]]*10</f>
        <v>210</v>
      </c>
    </row>
    <row r="53" spans="1:8" ht="31" x14ac:dyDescent="0.3">
      <c r="A53" s="35">
        <v>42</v>
      </c>
      <c r="B53" s="47" t="s">
        <v>545</v>
      </c>
      <c r="C53" s="36" t="s">
        <v>468</v>
      </c>
      <c r="D53" s="48" t="s">
        <v>501</v>
      </c>
      <c r="E53" s="37" t="str">
        <f>IFERROR(INDEX('活動成效統計(2025-08-08至2025-08-28)'!D:D, MATCH(B53,'活動成效統計(2025-08-08至2025-08-28)'!B:B,0)),"")</f>
        <v/>
      </c>
      <c r="F53" s="38" t="e">
        <f>表格3[[#This Row],[飲食]]*10</f>
        <v>#VALUE!</v>
      </c>
      <c r="G53" s="37" t="str">
        <f>IFERROR(INDEX('活動成效統計(2025-08-08至2025-08-28)'!E:E, MATCH(B53,'活動成效統計(2025-08-08至2025-08-28)'!B:B,0)),"")</f>
        <v/>
      </c>
      <c r="H53" s="39" t="e">
        <f>表格3[[#This Row],[運動紀錄]]*10</f>
        <v>#VALUE!</v>
      </c>
    </row>
    <row r="54" spans="1:8" ht="31" x14ac:dyDescent="0.3">
      <c r="A54" s="35">
        <v>52</v>
      </c>
      <c r="B54" s="47" t="s">
        <v>446</v>
      </c>
      <c r="C54" s="36"/>
      <c r="D54" s="48" t="s">
        <v>504</v>
      </c>
      <c r="E54" s="37" t="str">
        <f>IFERROR(INDEX('活動成效統計(2025-08-08至2025-08-28)'!D:D, MATCH(B54,'活動成效統計(2025-08-08至2025-08-28)'!B:B,0)),"")</f>
        <v/>
      </c>
      <c r="F54" s="38" t="e">
        <f>表格3[[#This Row],[飲食]]*10</f>
        <v>#VALUE!</v>
      </c>
      <c r="G54" s="37" t="str">
        <f>IFERROR(INDEX('活動成效統計(2025-08-08至2025-08-28)'!E:E, MATCH(B54,'活動成效統計(2025-08-08至2025-08-28)'!B:B,0)),"")</f>
        <v/>
      </c>
      <c r="H54" s="39" t="e">
        <f>表格3[[#This Row],[運動紀錄]]*10</f>
        <v>#VALUE!</v>
      </c>
    </row>
    <row r="55" spans="1:8" ht="31" x14ac:dyDescent="0.3">
      <c r="A55" s="35">
        <v>53</v>
      </c>
      <c r="B55" s="47" t="s">
        <v>448</v>
      </c>
      <c r="C55" s="36"/>
      <c r="D55" s="48" t="s">
        <v>340</v>
      </c>
      <c r="E55" s="37">
        <f>IFERROR(INDEX('活動成效統計(2025-08-08至2025-08-28)'!D:D, MATCH(B55,'活動成效統計(2025-08-08至2025-08-28)'!B:B,0)),"")</f>
        <v>3</v>
      </c>
      <c r="F55" s="38">
        <f>表格3[[#This Row],[飲食]]*10</f>
        <v>30</v>
      </c>
      <c r="G55" s="37">
        <f>IFERROR(INDEX('活動成效統計(2025-08-08至2025-08-28)'!E:E, MATCH(B55,'活動成效統計(2025-08-08至2025-08-28)'!B:B,0)),"")</f>
        <v>21</v>
      </c>
      <c r="H55" s="39">
        <f>表格3[[#This Row],[運動紀錄]]*10</f>
        <v>210</v>
      </c>
    </row>
    <row r="56" spans="1:8" ht="31" x14ac:dyDescent="0.3">
      <c r="A56" s="35">
        <v>54</v>
      </c>
      <c r="B56" s="47" t="s">
        <v>451</v>
      </c>
      <c r="C56" s="36"/>
      <c r="D56" s="48" t="s">
        <v>499</v>
      </c>
      <c r="E56" s="37" t="str">
        <f>IFERROR(INDEX('活動成效統計(2025-08-08至2025-08-28)'!D:D, MATCH(B56,'活動成效統計(2025-08-08至2025-08-28)'!B:B,0)),"")</f>
        <v/>
      </c>
      <c r="F56" s="38" t="e">
        <f>表格3[[#This Row],[飲食]]*10</f>
        <v>#VALUE!</v>
      </c>
      <c r="G56" s="37" t="str">
        <f>IFERROR(INDEX('活動成效統計(2025-08-08至2025-08-28)'!E:E, MATCH(B56,'活動成效統計(2025-08-08至2025-08-28)'!B:B,0)),"")</f>
        <v/>
      </c>
      <c r="H56" s="39" t="e">
        <f>表格3[[#This Row],[運動紀錄]]*10</f>
        <v>#VALUE!</v>
      </c>
    </row>
    <row r="57" spans="1:8" ht="31" x14ac:dyDescent="0.3">
      <c r="A57" s="35">
        <v>55</v>
      </c>
      <c r="B57" s="47" t="s">
        <v>555</v>
      </c>
      <c r="C57" s="36"/>
      <c r="D57" s="48" t="s">
        <v>112</v>
      </c>
      <c r="E57" s="37">
        <f>IFERROR(INDEX('活動成效統計(2025-08-08至2025-08-28)'!D:D, MATCH(B57,'活動成效統計(2025-08-08至2025-08-28)'!B:B,0)),"")</f>
        <v>2</v>
      </c>
      <c r="F57" s="38">
        <f>表格3[[#This Row],[飲食]]*10</f>
        <v>20</v>
      </c>
      <c r="G57" s="37">
        <f>IFERROR(INDEX('活動成效統計(2025-08-08至2025-08-28)'!E:E, MATCH(B57,'活動成效統計(2025-08-08至2025-08-28)'!B:B,0)),"")</f>
        <v>7</v>
      </c>
      <c r="H57" s="39">
        <f>表格3[[#This Row],[運動紀錄]]*10</f>
        <v>70</v>
      </c>
    </row>
    <row r="58" spans="1:8" ht="31" x14ac:dyDescent="0.3">
      <c r="A58" s="35">
        <v>56</v>
      </c>
      <c r="B58" s="47" t="s">
        <v>454</v>
      </c>
      <c r="C58" s="36"/>
      <c r="D58" s="48" t="s">
        <v>367</v>
      </c>
      <c r="E58" s="37">
        <f>IFERROR(INDEX('活動成效統計(2025-08-08至2025-08-28)'!D:D, MATCH(B58,'活動成效統計(2025-08-08至2025-08-28)'!B:B,0)),"")</f>
        <v>3</v>
      </c>
      <c r="F58" s="38">
        <f>表格3[[#This Row],[飲食]]*10</f>
        <v>30</v>
      </c>
      <c r="G58" s="37">
        <f>IFERROR(INDEX('活動成效統計(2025-08-08至2025-08-28)'!E:E, MATCH(B58,'活動成效統計(2025-08-08至2025-08-28)'!B:B,0)),"")</f>
        <v>21</v>
      </c>
      <c r="H58" s="39">
        <f>表格3[[#This Row],[運動紀錄]]*10</f>
        <v>210</v>
      </c>
    </row>
    <row r="59" spans="1:8" ht="31" x14ac:dyDescent="0.3">
      <c r="A59" s="35">
        <v>57</v>
      </c>
      <c r="B59" s="47" t="s">
        <v>456</v>
      </c>
      <c r="C59" s="36"/>
      <c r="D59" s="48" t="s">
        <v>369</v>
      </c>
      <c r="E59" s="37" t="str">
        <f>IFERROR(INDEX('活動成效統計(2025-08-08至2025-08-28)'!D:D, MATCH(B59,'活動成效統計(2025-08-08至2025-08-28)'!B:B,0)),"")</f>
        <v/>
      </c>
      <c r="F59" s="38" t="e">
        <f>表格3[[#This Row],[飲食]]*10</f>
        <v>#VALUE!</v>
      </c>
      <c r="G59" s="37" t="str">
        <f>IFERROR(INDEX('活動成效統計(2025-08-08至2025-08-28)'!E:E, MATCH(B59,'活動成效統計(2025-08-08至2025-08-28)'!B:B,0)),"")</f>
        <v/>
      </c>
      <c r="H59" s="39" t="e">
        <f>表格3[[#This Row],[運動紀錄]]*10</f>
        <v>#VALUE!</v>
      </c>
    </row>
    <row r="60" spans="1:8" ht="31" x14ac:dyDescent="0.3">
      <c r="A60" s="35">
        <v>58</v>
      </c>
      <c r="B60" s="47" t="s">
        <v>457</v>
      </c>
      <c r="C60" s="36"/>
      <c r="D60" s="48" t="s">
        <v>371</v>
      </c>
      <c r="E60" s="37">
        <f>IFERROR(INDEX('活動成效統計(2025-08-08至2025-08-28)'!D:D, MATCH(B60,'活動成效統計(2025-08-08至2025-08-28)'!B:B,0)),"")</f>
        <v>3</v>
      </c>
      <c r="F60" s="38">
        <f>表格3[[#This Row],[飲食]]*10</f>
        <v>30</v>
      </c>
      <c r="G60" s="37">
        <f>IFERROR(INDEX('活動成效統計(2025-08-08至2025-08-28)'!E:E, MATCH(B60,'活動成效統計(2025-08-08至2025-08-28)'!B:B,0)),"")</f>
        <v>21</v>
      </c>
      <c r="H60" s="39">
        <f>表格3[[#This Row],[運動紀錄]]*10</f>
        <v>210</v>
      </c>
    </row>
    <row r="61" spans="1:8" ht="31" x14ac:dyDescent="0.3">
      <c r="A61" s="35">
        <v>59</v>
      </c>
      <c r="B61" s="47" t="s">
        <v>459</v>
      </c>
      <c r="C61" s="36"/>
      <c r="D61" s="48" t="s">
        <v>373</v>
      </c>
      <c r="E61" s="37" t="str">
        <f>IFERROR(INDEX('活動成效統計(2025-08-08至2025-08-28)'!D:D, MATCH(B61,'活動成效統計(2025-08-08至2025-08-28)'!B:B,0)),"")</f>
        <v/>
      </c>
      <c r="F61" s="38" t="e">
        <f>表格3[[#This Row],[飲食]]*10</f>
        <v>#VALUE!</v>
      </c>
      <c r="G61" s="37" t="str">
        <f>IFERROR(INDEX('活動成效統計(2025-08-08至2025-08-28)'!E:E, MATCH(B61,'活動成效統計(2025-08-08至2025-08-28)'!B:B,0)),"")</f>
        <v/>
      </c>
      <c r="H61" s="39" t="e">
        <f>表格3[[#This Row],[運動紀錄]]*10</f>
        <v>#VALUE!</v>
      </c>
    </row>
    <row r="62" spans="1:8" ht="31" x14ac:dyDescent="0.3">
      <c r="A62" s="35">
        <v>60</v>
      </c>
      <c r="B62" s="47" t="s">
        <v>460</v>
      </c>
      <c r="C62" s="36"/>
      <c r="D62" s="48" t="s">
        <v>361</v>
      </c>
      <c r="E62" s="37">
        <f>IFERROR(INDEX('活動成效統計(2025-08-08至2025-08-28)'!D:D, MATCH(B62,'活動成效統計(2025-08-08至2025-08-28)'!B:B,0)),"")</f>
        <v>3</v>
      </c>
      <c r="F62" s="38">
        <f>表格3[[#This Row],[飲食]]*10</f>
        <v>30</v>
      </c>
      <c r="G62" s="37">
        <f>IFERROR(INDEX('活動成效統計(2025-08-08至2025-08-28)'!E:E, MATCH(B62,'活動成效統計(2025-08-08至2025-08-28)'!B:B,0)),"")</f>
        <v>21</v>
      </c>
      <c r="H62" s="39">
        <f>表格3[[#This Row],[運動紀錄]]*10</f>
        <v>210</v>
      </c>
    </row>
    <row r="63" spans="1:8" ht="31" x14ac:dyDescent="0.3">
      <c r="A63" s="35">
        <v>61</v>
      </c>
      <c r="B63" s="47" t="s">
        <v>462</v>
      </c>
      <c r="C63" s="36"/>
      <c r="D63" s="48" t="s">
        <v>363</v>
      </c>
      <c r="E63" s="37">
        <f>IFERROR(INDEX('活動成效統計(2025-08-08至2025-08-28)'!D:D, MATCH(B63,'活動成效統計(2025-08-08至2025-08-28)'!B:B,0)),"")</f>
        <v>3</v>
      </c>
      <c r="F63" s="38">
        <f>表格3[[#This Row],[飲食]]*10</f>
        <v>30</v>
      </c>
      <c r="G63" s="37">
        <f>IFERROR(INDEX('活動成效統計(2025-08-08至2025-08-28)'!E:E, MATCH(B63,'活動成效統計(2025-08-08至2025-08-28)'!B:B,0)),"")</f>
        <v>21</v>
      </c>
      <c r="H63" s="39">
        <f>表格3[[#This Row],[運動紀錄]]*10</f>
        <v>210</v>
      </c>
    </row>
    <row r="64" spans="1:8" ht="31" x14ac:dyDescent="0.3">
      <c r="A64" s="35">
        <v>62</v>
      </c>
      <c r="B64" s="47" t="s">
        <v>464</v>
      </c>
      <c r="C64" s="36"/>
      <c r="D64" s="48" t="s">
        <v>365</v>
      </c>
      <c r="E64" s="37">
        <f>IFERROR(INDEX('活動成效統計(2025-08-08至2025-08-28)'!D:D, MATCH(B64,'活動成效統計(2025-08-08至2025-08-28)'!B:B,0)),"")</f>
        <v>3</v>
      </c>
      <c r="F64" s="38">
        <f>表格3[[#This Row],[飲食]]*10</f>
        <v>30</v>
      </c>
      <c r="G64" s="37">
        <f>IFERROR(INDEX('活動成效統計(2025-08-08至2025-08-28)'!E:E, MATCH(B64,'活動成效統計(2025-08-08至2025-08-28)'!B:B,0)),"")</f>
        <v>2</v>
      </c>
      <c r="H64" s="39">
        <f>表格3[[#This Row],[運動紀錄]]*10</f>
        <v>20</v>
      </c>
    </row>
    <row r="65" spans="1:8" ht="31" x14ac:dyDescent="0.3">
      <c r="A65" s="35">
        <v>63</v>
      </c>
      <c r="B65" s="47" t="s">
        <v>466</v>
      </c>
      <c r="C65" s="36"/>
      <c r="D65" s="48" t="s">
        <v>349</v>
      </c>
      <c r="E65" s="37" t="str">
        <f>IFERROR(INDEX('活動成效統計(2025-08-08至2025-08-28)'!D:D, MATCH(B65,'活動成效統計(2025-08-08至2025-08-28)'!B:B,0)),"")</f>
        <v/>
      </c>
      <c r="F65" s="38" t="e">
        <f>表格3[[#This Row],[飲食]]*10</f>
        <v>#VALUE!</v>
      </c>
      <c r="G65" s="37" t="str">
        <f>IFERROR(INDEX('活動成效統計(2025-08-08至2025-08-28)'!E:E, MATCH(B65,'活動成效統計(2025-08-08至2025-08-28)'!B:B,0)),"")</f>
        <v/>
      </c>
      <c r="H65" s="39" t="e">
        <f>表格3[[#This Row],[運動紀錄]]*10</f>
        <v>#VALUE!</v>
      </c>
    </row>
    <row r="66" spans="1:8" ht="31" x14ac:dyDescent="0.3">
      <c r="A66" s="35">
        <v>64</v>
      </c>
      <c r="B66" s="47" t="s">
        <v>467</v>
      </c>
      <c r="C66" s="36"/>
      <c r="D66" s="48" t="s">
        <v>351</v>
      </c>
      <c r="E66" s="37">
        <f>IFERROR(INDEX('活動成效統計(2025-08-08至2025-08-28)'!D:D, MATCH(B66,'活動成效統計(2025-08-08至2025-08-28)'!B:B,0)),"")</f>
        <v>3</v>
      </c>
      <c r="F66" s="38">
        <f>表格3[[#This Row],[飲食]]*10</f>
        <v>30</v>
      </c>
      <c r="G66" s="37">
        <f>IFERROR(INDEX('活動成效統計(2025-08-08至2025-08-28)'!E:E, MATCH(B66,'活動成效統計(2025-08-08至2025-08-28)'!B:B,0)),"")</f>
        <v>21</v>
      </c>
      <c r="H66" s="39">
        <f>表格3[[#This Row],[運動紀錄]]*10</f>
        <v>210</v>
      </c>
    </row>
    <row r="67" spans="1:8" ht="31" x14ac:dyDescent="0.3">
      <c r="A67" s="35">
        <v>65</v>
      </c>
      <c r="B67" s="47" t="s">
        <v>469</v>
      </c>
      <c r="C67" s="36"/>
      <c r="D67" s="48" t="s">
        <v>353</v>
      </c>
      <c r="E67" s="37">
        <f>IFERROR(INDEX('活動成效統計(2025-08-08至2025-08-28)'!D:D, MATCH(B67,'活動成效統計(2025-08-08至2025-08-28)'!B:B,0)),"")</f>
        <v>0</v>
      </c>
      <c r="F67" s="38">
        <f>表格3[[#This Row],[飲食]]*10</f>
        <v>0</v>
      </c>
      <c r="G67" s="37">
        <f>IFERROR(INDEX('活動成效統計(2025-08-08至2025-08-28)'!E:E, MATCH(B67,'活動成效統計(2025-08-08至2025-08-28)'!B:B,0)),"")</f>
        <v>4</v>
      </c>
      <c r="H67" s="39">
        <f>表格3[[#This Row],[運動紀錄]]*10</f>
        <v>40</v>
      </c>
    </row>
    <row r="68" spans="1:8" ht="31" x14ac:dyDescent="0.3">
      <c r="A68" s="35">
        <v>66</v>
      </c>
      <c r="B68" s="47" t="s">
        <v>470</v>
      </c>
      <c r="C68" s="36"/>
      <c r="D68" s="48" t="s">
        <v>355</v>
      </c>
      <c r="E68" s="37" t="str">
        <f>IFERROR(INDEX('活動成效統計(2025-08-08至2025-08-28)'!D:D, MATCH(B68,'活動成效統計(2025-08-08至2025-08-28)'!B:B,0)),"")</f>
        <v/>
      </c>
      <c r="F68" s="38" t="e">
        <f>表格3[[#This Row],[飲食]]*10</f>
        <v>#VALUE!</v>
      </c>
      <c r="G68" s="37" t="str">
        <f>IFERROR(INDEX('活動成效統計(2025-08-08至2025-08-28)'!E:E, MATCH(B68,'活動成效統計(2025-08-08至2025-08-28)'!B:B,0)),"")</f>
        <v/>
      </c>
      <c r="H68" s="39" t="e">
        <f>表格3[[#This Row],[運動紀錄]]*10</f>
        <v>#VALUE!</v>
      </c>
    </row>
    <row r="69" spans="1:8" ht="31" x14ac:dyDescent="0.3">
      <c r="A69" s="35">
        <v>67</v>
      </c>
      <c r="B69" s="47" t="s">
        <v>471</v>
      </c>
      <c r="C69" s="36"/>
      <c r="D69" s="48" t="s">
        <v>357</v>
      </c>
      <c r="E69" s="37" t="str">
        <f>IFERROR(INDEX('活動成效統計(2025-08-08至2025-08-28)'!D:D, MATCH(B69,'活動成效統計(2025-08-08至2025-08-28)'!B:B,0)),"")</f>
        <v/>
      </c>
      <c r="F69" s="38" t="e">
        <f>表格3[[#This Row],[飲食]]*10</f>
        <v>#VALUE!</v>
      </c>
      <c r="G69" s="37" t="str">
        <f>IFERROR(INDEX('活動成效統計(2025-08-08至2025-08-28)'!E:E, MATCH(B69,'活動成效統計(2025-08-08至2025-08-28)'!B:B,0)),"")</f>
        <v/>
      </c>
      <c r="H69" s="39" t="e">
        <f>表格3[[#This Row],[運動紀錄]]*10</f>
        <v>#VALUE!</v>
      </c>
    </row>
    <row r="70" spans="1:8" ht="31" x14ac:dyDescent="0.3">
      <c r="A70" s="35">
        <v>68</v>
      </c>
      <c r="B70" s="47" t="s">
        <v>560</v>
      </c>
      <c r="C70" s="36"/>
      <c r="D70" s="48" t="s">
        <v>359</v>
      </c>
      <c r="E70" s="37">
        <f>IFERROR(INDEX('活動成效統計(2025-08-08至2025-08-28)'!D:D, MATCH(B70,'活動成效統計(2025-08-08至2025-08-28)'!B:B,0)),"")</f>
        <v>3</v>
      </c>
      <c r="F70" s="38">
        <f>表格3[[#This Row],[飲食]]*10</f>
        <v>30</v>
      </c>
      <c r="G70" s="37">
        <f>IFERROR(INDEX('活動成效統計(2025-08-08至2025-08-28)'!E:E, MATCH(B70,'活動成效統計(2025-08-08至2025-08-28)'!B:B,0)),"")</f>
        <v>21</v>
      </c>
      <c r="H70" s="39">
        <f>表格3[[#This Row],[運動紀錄]]*10</f>
        <v>210</v>
      </c>
    </row>
    <row r="71" spans="1:8" ht="31" x14ac:dyDescent="0.3">
      <c r="A71" s="35">
        <v>69</v>
      </c>
      <c r="B71" s="47" t="s">
        <v>474</v>
      </c>
      <c r="C71" s="36"/>
      <c r="D71" s="48" t="s">
        <v>347</v>
      </c>
      <c r="E71" s="37">
        <f>IFERROR(INDEX('活動成效統計(2025-08-08至2025-08-28)'!D:D, MATCH(B71,'活動成效統計(2025-08-08至2025-08-28)'!B:B,0)),"")</f>
        <v>2</v>
      </c>
      <c r="F71" s="38">
        <f>表格3[[#This Row],[飲食]]*10</f>
        <v>20</v>
      </c>
      <c r="G71" s="37">
        <f>IFERROR(INDEX('活動成效統計(2025-08-08至2025-08-28)'!E:E, MATCH(B71,'活動成效統計(2025-08-08至2025-08-28)'!B:B,0)),"")</f>
        <v>6</v>
      </c>
      <c r="H71" s="39">
        <f>表格3[[#This Row],[運動紀錄]]*10</f>
        <v>60</v>
      </c>
    </row>
    <row r="72" spans="1:8" ht="31" x14ac:dyDescent="0.3">
      <c r="A72" s="35">
        <v>70</v>
      </c>
      <c r="B72" s="47" t="s">
        <v>476</v>
      </c>
      <c r="C72" s="36"/>
      <c r="D72" s="48" t="s">
        <v>346</v>
      </c>
      <c r="E72" s="37">
        <f>IFERROR(INDEX('活動成效統計(2025-08-08至2025-08-28)'!D:D, MATCH(B72,'活動成效統計(2025-08-08至2025-08-28)'!B:B,0)),"")</f>
        <v>0</v>
      </c>
      <c r="F72" s="38">
        <f>表格3[[#This Row],[飲食]]*10</f>
        <v>0</v>
      </c>
      <c r="G72" s="37">
        <f>IFERROR(INDEX('活動成效統計(2025-08-08至2025-08-28)'!E:E, MATCH(B72,'活動成效統計(2025-08-08至2025-08-28)'!B:B,0)),"")</f>
        <v>1</v>
      </c>
      <c r="H72" s="39">
        <f>表格3[[#This Row],[運動紀錄]]*10</f>
        <v>10</v>
      </c>
    </row>
    <row r="73" spans="1:8" ht="31" x14ac:dyDescent="0.3">
      <c r="A73" s="35">
        <v>71</v>
      </c>
      <c r="B73" s="47" t="s">
        <v>478</v>
      </c>
      <c r="C73" s="36"/>
      <c r="D73" s="48" t="s">
        <v>345</v>
      </c>
      <c r="E73" s="37" t="str">
        <f>IFERROR(INDEX('活動成效統計(2025-08-08至2025-08-28)'!D:D, MATCH(B73,'活動成效統計(2025-08-08至2025-08-28)'!B:B,0)),"")</f>
        <v/>
      </c>
      <c r="F73" s="38" t="e">
        <f>表格3[[#This Row],[飲食]]*10</f>
        <v>#VALUE!</v>
      </c>
      <c r="G73" s="37" t="str">
        <f>IFERROR(INDEX('活動成效統計(2025-08-08至2025-08-28)'!E:E, MATCH(B73,'活動成效統計(2025-08-08至2025-08-28)'!B:B,0)),"")</f>
        <v/>
      </c>
      <c r="H73" s="39" t="e">
        <f>表格3[[#This Row],[運動紀錄]]*10</f>
        <v>#VALUE!</v>
      </c>
    </row>
    <row r="74" spans="1:8" ht="31" x14ac:dyDescent="0.3">
      <c r="A74" s="35">
        <v>72</v>
      </c>
      <c r="B74" s="47" t="s">
        <v>479</v>
      </c>
      <c r="C74" s="36"/>
      <c r="D74" s="48" t="s">
        <v>344</v>
      </c>
      <c r="E74" s="37" t="str">
        <f>IFERROR(INDEX('活動成效統計(2025-08-08至2025-08-28)'!D:D, MATCH(B74,'活動成效統計(2025-08-08至2025-08-28)'!B:B,0)),"")</f>
        <v/>
      </c>
      <c r="F74" s="38" t="e">
        <f>表格3[[#This Row],[飲食]]*10</f>
        <v>#VALUE!</v>
      </c>
      <c r="G74" s="37" t="str">
        <f>IFERROR(INDEX('活動成效統計(2025-08-08至2025-08-28)'!E:E, MATCH(B74,'活動成效統計(2025-08-08至2025-08-28)'!B:B,0)),"")</f>
        <v/>
      </c>
      <c r="H74" s="39" t="e">
        <f>表格3[[#This Row],[運動紀錄]]*10</f>
        <v>#VALUE!</v>
      </c>
    </row>
    <row r="75" spans="1:8" ht="31" x14ac:dyDescent="0.3">
      <c r="A75" s="35">
        <v>73</v>
      </c>
      <c r="B75" s="47" t="s">
        <v>481</v>
      </c>
      <c r="C75" s="36"/>
      <c r="D75" s="48" t="s">
        <v>170</v>
      </c>
      <c r="E75" s="37">
        <f>IFERROR(INDEX('活動成效統計(2025-08-08至2025-08-28)'!D:D, MATCH(B75,'活動成效統計(2025-08-08至2025-08-28)'!B:B,0)),"")</f>
        <v>3</v>
      </c>
      <c r="F75" s="38">
        <f>表格3[[#This Row],[飲食]]*10</f>
        <v>30</v>
      </c>
      <c r="G75" s="37">
        <f>IFERROR(INDEX('活動成效統計(2025-08-08至2025-08-28)'!E:E, MATCH(B75,'活動成效統計(2025-08-08至2025-08-28)'!B:B,0)),"")</f>
        <v>0</v>
      </c>
      <c r="H75" s="39">
        <f>表格3[[#This Row],[運動紀錄]]*10</f>
        <v>0</v>
      </c>
    </row>
    <row r="76" spans="1:8" ht="31" x14ac:dyDescent="0.3">
      <c r="A76" s="35">
        <v>74</v>
      </c>
      <c r="B76" s="47" t="s">
        <v>482</v>
      </c>
      <c r="C76" s="36"/>
      <c r="D76" s="48" t="s">
        <v>167</v>
      </c>
      <c r="E76" s="37">
        <f>IFERROR(INDEX('活動成效統計(2025-08-08至2025-08-28)'!D:D, MATCH(B76,'活動成效統計(2025-08-08至2025-08-28)'!B:B,0)),"")</f>
        <v>2</v>
      </c>
      <c r="F76" s="38">
        <f>表格3[[#This Row],[飲食]]*10</f>
        <v>20</v>
      </c>
      <c r="G76" s="37">
        <f>IFERROR(INDEX('活動成效統計(2025-08-08至2025-08-28)'!E:E, MATCH(B76,'活動成效統計(2025-08-08至2025-08-28)'!B:B,0)),"")</f>
        <v>1</v>
      </c>
      <c r="H76" s="39">
        <f>表格3[[#This Row],[運動紀錄]]*10</f>
        <v>10</v>
      </c>
    </row>
    <row r="77" spans="1:8" ht="31" x14ac:dyDescent="0.3">
      <c r="A77" s="35">
        <v>75</v>
      </c>
      <c r="B77" s="47" t="s">
        <v>483</v>
      </c>
      <c r="C77" s="36"/>
      <c r="D77" s="48" t="s">
        <v>343</v>
      </c>
      <c r="E77" s="37" t="str">
        <f>IFERROR(INDEX('活動成效統計(2025-08-08至2025-08-28)'!D:D, MATCH(B77,'活動成效統計(2025-08-08至2025-08-28)'!B:B,0)),"")</f>
        <v/>
      </c>
      <c r="F77" s="38" t="e">
        <f>表格3[[#This Row],[飲食]]*10</f>
        <v>#VALUE!</v>
      </c>
      <c r="G77" s="37" t="str">
        <f>IFERROR(INDEX('活動成效統計(2025-08-08至2025-08-28)'!E:E, MATCH(B77,'活動成效統計(2025-08-08至2025-08-28)'!B:B,0)),"")</f>
        <v/>
      </c>
      <c r="H77" s="39" t="e">
        <f>表格3[[#This Row],[運動紀錄]]*10</f>
        <v>#VALUE!</v>
      </c>
    </row>
    <row r="78" spans="1:8" ht="31" x14ac:dyDescent="0.3">
      <c r="A78" s="35">
        <v>76</v>
      </c>
      <c r="B78" s="47" t="s">
        <v>485</v>
      </c>
      <c r="C78" s="36"/>
      <c r="D78" s="48" t="s">
        <v>157</v>
      </c>
      <c r="E78" s="37">
        <f>IFERROR(INDEX('活動成效統計(2025-08-08至2025-08-28)'!D:D, MATCH(B78,'活動成效統計(2025-08-08至2025-08-28)'!B:B,0)),"")</f>
        <v>1</v>
      </c>
      <c r="F78" s="38">
        <f>表格3[[#This Row],[飲食]]*10</f>
        <v>10</v>
      </c>
      <c r="G78" s="37">
        <f>IFERROR(INDEX('活動成效統計(2025-08-08至2025-08-28)'!E:E, MATCH(B78,'活動成效統計(2025-08-08至2025-08-28)'!B:B,0)),"")</f>
        <v>2</v>
      </c>
      <c r="H78" s="39">
        <f>表格3[[#This Row],[運動紀錄]]*10</f>
        <v>20</v>
      </c>
    </row>
    <row r="79" spans="1:8" ht="31" x14ac:dyDescent="0.3">
      <c r="A79" s="35">
        <v>77</v>
      </c>
      <c r="B79" s="47" t="s">
        <v>486</v>
      </c>
      <c r="C79" s="36"/>
      <c r="D79" s="48" t="s">
        <v>151</v>
      </c>
      <c r="E79" s="37">
        <f>IFERROR(INDEX('活動成效統計(2025-08-08至2025-08-28)'!D:D, MATCH(B79,'活動成效統計(2025-08-08至2025-08-28)'!B:B,0)),"")</f>
        <v>3</v>
      </c>
      <c r="F79" s="38">
        <f>表格3[[#This Row],[飲食]]*10</f>
        <v>30</v>
      </c>
      <c r="G79" s="37">
        <f>IFERROR(INDEX('活動成效統計(2025-08-08至2025-08-28)'!E:E, MATCH(B79,'活動成效統計(2025-08-08至2025-08-28)'!B:B,0)),"")</f>
        <v>21</v>
      </c>
      <c r="H79" s="39">
        <f>表格3[[#This Row],[運動紀錄]]*10</f>
        <v>210</v>
      </c>
    </row>
    <row r="80" spans="1:8" ht="31" x14ac:dyDescent="0.3">
      <c r="A80" s="35">
        <v>78</v>
      </c>
      <c r="B80" s="47" t="s">
        <v>487</v>
      </c>
      <c r="C80" s="36"/>
      <c r="D80" s="48" t="s">
        <v>143</v>
      </c>
      <c r="E80" s="37">
        <f>IFERROR(INDEX('活動成效統計(2025-08-08至2025-08-28)'!D:D, MATCH(B80,'活動成效統計(2025-08-08至2025-08-28)'!B:B,0)),"")</f>
        <v>2</v>
      </c>
      <c r="F80" s="38">
        <f>表格3[[#This Row],[飲食]]*10</f>
        <v>20</v>
      </c>
      <c r="G80" s="37">
        <f>IFERROR(INDEX('活動成效統計(2025-08-08至2025-08-28)'!E:E, MATCH(B80,'活動成效統計(2025-08-08至2025-08-28)'!B:B,0)),"")</f>
        <v>13</v>
      </c>
      <c r="H80" s="39">
        <f>表格3[[#This Row],[運動紀錄]]*10</f>
        <v>130</v>
      </c>
    </row>
    <row r="81" spans="1:8" ht="31" x14ac:dyDescent="0.3">
      <c r="A81" s="35">
        <v>79</v>
      </c>
      <c r="B81" s="47" t="s">
        <v>489</v>
      </c>
      <c r="C81" s="36"/>
      <c r="D81" s="48" t="s">
        <v>137</v>
      </c>
      <c r="E81" s="37">
        <f>IFERROR(INDEX('活動成效統計(2025-08-08至2025-08-28)'!D:D, MATCH(B81,'活動成效統計(2025-08-08至2025-08-28)'!B:B,0)),"")</f>
        <v>3</v>
      </c>
      <c r="F81" s="38">
        <f>表格3[[#This Row],[飲食]]*10</f>
        <v>30</v>
      </c>
      <c r="G81" s="37">
        <f>IFERROR(INDEX('活動成效統計(2025-08-08至2025-08-28)'!E:E, MATCH(B81,'活動成效統計(2025-08-08至2025-08-28)'!B:B,0)),"")</f>
        <v>0</v>
      </c>
      <c r="H81" s="39">
        <f>表格3[[#This Row],[運動紀錄]]*10</f>
        <v>0</v>
      </c>
    </row>
    <row r="82" spans="1:8" ht="31" x14ac:dyDescent="0.3">
      <c r="A82" s="35">
        <v>80</v>
      </c>
      <c r="B82" s="47" t="s">
        <v>490</v>
      </c>
      <c r="C82" s="36"/>
      <c r="D82" s="48" t="s">
        <v>131</v>
      </c>
      <c r="E82" s="37">
        <f>IFERROR(INDEX('活動成效統計(2025-08-08至2025-08-28)'!D:D, MATCH(B82,'活動成效統計(2025-08-08至2025-08-28)'!B:B,0)),"")</f>
        <v>1</v>
      </c>
      <c r="F82" s="38">
        <f>表格3[[#This Row],[飲食]]*10</f>
        <v>10</v>
      </c>
      <c r="G82" s="37">
        <f>IFERROR(INDEX('活動成效統計(2025-08-08至2025-08-28)'!E:E, MATCH(B82,'活動成效統計(2025-08-08至2025-08-28)'!B:B,0)),"")</f>
        <v>5</v>
      </c>
      <c r="H82" s="39">
        <f>表格3[[#This Row],[運動紀錄]]*10</f>
        <v>50</v>
      </c>
    </row>
    <row r="83" spans="1:8" ht="31" x14ac:dyDescent="0.3">
      <c r="A83" s="35">
        <v>81</v>
      </c>
      <c r="B83" s="47" t="s">
        <v>492</v>
      </c>
      <c r="C83" s="36"/>
      <c r="D83" s="48" t="s">
        <v>342</v>
      </c>
      <c r="E83" s="37" t="str">
        <f>IFERROR(INDEX('活動成效統計(2025-08-08至2025-08-28)'!D:D, MATCH(B83,'活動成效統計(2025-08-08至2025-08-28)'!B:B,0)),"")</f>
        <v/>
      </c>
      <c r="F83" s="38" t="e">
        <f>表格3[[#This Row],[飲食]]*10</f>
        <v>#VALUE!</v>
      </c>
      <c r="G83" s="37" t="str">
        <f>IFERROR(INDEX('活動成效統計(2025-08-08至2025-08-28)'!E:E, MATCH(B83,'活動成效統計(2025-08-08至2025-08-28)'!B:B,0)),"")</f>
        <v/>
      </c>
      <c r="H83" s="39" t="e">
        <f>表格3[[#This Row],[運動紀錄]]*10</f>
        <v>#VALUE!</v>
      </c>
    </row>
    <row r="84" spans="1:8" ht="31" x14ac:dyDescent="0.3">
      <c r="A84" s="35">
        <v>82</v>
      </c>
      <c r="B84" s="47" t="s">
        <v>493</v>
      </c>
      <c r="C84" s="36"/>
      <c r="D84" s="48" t="s">
        <v>115</v>
      </c>
      <c r="E84" s="37">
        <f>IFERROR(INDEX('活動成效統計(2025-08-08至2025-08-28)'!D:D, MATCH(B84,'活動成效統計(2025-08-08至2025-08-28)'!B:B,0)),"")</f>
        <v>3</v>
      </c>
      <c r="F84" s="38">
        <f>表格3[[#This Row],[飲食]]*10</f>
        <v>30</v>
      </c>
      <c r="G84" s="37">
        <f>IFERROR(INDEX('活動成效統計(2025-08-08至2025-08-28)'!E:E, MATCH(B84,'活動成效統計(2025-08-08至2025-08-28)'!B:B,0)),"")</f>
        <v>21</v>
      </c>
      <c r="H84" s="39">
        <f>表格3[[#This Row],[運動紀錄]]*10</f>
        <v>210</v>
      </c>
    </row>
    <row r="85" spans="1:8" ht="31" x14ac:dyDescent="0.3">
      <c r="A85" s="35">
        <v>83</v>
      </c>
      <c r="B85" s="47" t="s">
        <v>494</v>
      </c>
      <c r="C85" s="36"/>
      <c r="D85" s="48" t="s">
        <v>341</v>
      </c>
      <c r="E85" s="37" t="str">
        <f>IFERROR(INDEX('活動成效統計(2025-08-08至2025-08-28)'!D:D, MATCH(B85,'活動成效統計(2025-08-08至2025-08-28)'!B:B,0)),"")</f>
        <v/>
      </c>
      <c r="F85" s="38" t="e">
        <f>表格3[[#This Row],[飲食]]*10</f>
        <v>#VALUE!</v>
      </c>
      <c r="G85" s="37" t="str">
        <f>IFERROR(INDEX('活動成效統計(2025-08-08至2025-08-28)'!E:E, MATCH(B85,'活動成效統計(2025-08-08至2025-08-28)'!B:B,0)),"")</f>
        <v/>
      </c>
      <c r="H85" s="39" t="e">
        <f>表格3[[#This Row],[運動紀錄]]*10</f>
        <v>#VALUE!</v>
      </c>
    </row>
    <row r="86" spans="1:8" ht="31" x14ac:dyDescent="0.3">
      <c r="A86" s="35">
        <v>84</v>
      </c>
      <c r="B86" s="47" t="s">
        <v>495</v>
      </c>
      <c r="C86" s="36"/>
      <c r="D86" s="48" t="s">
        <v>98</v>
      </c>
      <c r="E86" s="37">
        <f>IFERROR(INDEX('活動成效統計(2025-08-08至2025-08-28)'!D:D, MATCH(B86,'活動成效統計(2025-08-08至2025-08-28)'!B:B,0)),"")</f>
        <v>3</v>
      </c>
      <c r="F86" s="38">
        <f>表格3[[#This Row],[飲食]]*10</f>
        <v>30</v>
      </c>
      <c r="G86" s="37">
        <f>IFERROR(INDEX('活動成效統計(2025-08-08至2025-08-28)'!E:E, MATCH(B86,'活動成效統計(2025-08-08至2025-08-28)'!B:B,0)),"")</f>
        <v>3</v>
      </c>
      <c r="H86" s="39">
        <f>表格3[[#This Row],[運動紀錄]]*10</f>
        <v>30</v>
      </c>
    </row>
    <row r="87" spans="1:8" ht="31" x14ac:dyDescent="0.3">
      <c r="A87" s="35">
        <v>85</v>
      </c>
      <c r="B87" s="47" t="s">
        <v>497</v>
      </c>
      <c r="C87" s="36"/>
      <c r="D87" s="48" t="s">
        <v>88</v>
      </c>
      <c r="E87" s="37" t="str">
        <f>IFERROR(INDEX('活動成效統計(2025-08-08至2025-08-28)'!D:D, MATCH(B87,'活動成效統計(2025-08-08至2025-08-28)'!B:B,0)),"")</f>
        <v/>
      </c>
      <c r="F87" s="38" t="e">
        <f>表格3[[#This Row],[飲食]]*10</f>
        <v>#VALUE!</v>
      </c>
      <c r="G87" s="37" t="str">
        <f>IFERROR(INDEX('活動成效統計(2025-08-08至2025-08-28)'!E:E, MATCH(B87,'活動成效統計(2025-08-08至2025-08-28)'!B:B,0)),"")</f>
        <v/>
      </c>
      <c r="H87" s="39" t="e">
        <f>表格3[[#This Row],[運動紀錄]]*10</f>
        <v>#VALUE!</v>
      </c>
    </row>
    <row r="88" spans="1:8" ht="31" x14ac:dyDescent="0.3">
      <c r="A88" s="40">
        <v>86</v>
      </c>
      <c r="B88" s="47" t="s">
        <v>498</v>
      </c>
      <c r="C88" s="41"/>
      <c r="D88" s="79" t="s">
        <v>27</v>
      </c>
      <c r="E88" s="37">
        <f>IFERROR(INDEX('活動成效統計(2025-08-08至2025-08-28)'!D:D, MATCH(B88,'活動成效統計(2025-08-08至2025-08-28)'!B:B,0)),"")</f>
        <v>3</v>
      </c>
      <c r="F88" s="42">
        <f>表格3[[#This Row],[飲食]]*10</f>
        <v>30</v>
      </c>
      <c r="G88" s="37">
        <f>IFERROR(INDEX('活動成效統計(2025-08-08至2025-08-28)'!E:E, MATCH(B88,'活動成效統計(2025-08-08至2025-08-28)'!B:B,0)),"")</f>
        <v>0</v>
      </c>
      <c r="H88" s="43">
        <f>表格3[[#This Row],[運動紀錄]]*10</f>
        <v>0</v>
      </c>
    </row>
    <row r="89" spans="1:8" ht="31" x14ac:dyDescent="0.3">
      <c r="A89" s="40">
        <v>87</v>
      </c>
      <c r="B89" s="77" t="s">
        <v>580</v>
      </c>
      <c r="C89" s="41"/>
      <c r="D89" s="41" t="s">
        <v>581</v>
      </c>
      <c r="E89" s="37">
        <f>IFERROR(INDEX('活動成效統計(2025-08-08至2025-08-28)'!D:D, MATCH(B89,'活動成效統計(2025-08-08至2025-08-28)'!B:B,0)),"")</f>
        <v>2</v>
      </c>
      <c r="F89" s="42">
        <f>表格3[[#This Row],[飲食]]*10</f>
        <v>20</v>
      </c>
      <c r="G89" s="37">
        <f>IFERROR(INDEX('活動成效統計(2025-08-08至2025-08-28)'!E:E, MATCH(B89,'活動成效統計(2025-08-08至2025-08-28)'!B:B,0)),"")</f>
        <v>21</v>
      </c>
      <c r="H89" s="43">
        <f>表格3[[#This Row],[運動紀錄]]*10</f>
        <v>210</v>
      </c>
    </row>
    <row r="90" spans="1:8" ht="20.5" x14ac:dyDescent="0.3">
      <c r="A90" s="35"/>
      <c r="B90" s="44"/>
      <c r="C90" s="36"/>
      <c r="D90" s="36"/>
      <c r="E90" s="36" t="s">
        <v>548</v>
      </c>
      <c r="F90" s="36" t="str">
        <f>IF(ISNUMBER(E90), 10, "")</f>
        <v/>
      </c>
      <c r="G90" s="36" t="s">
        <v>536</v>
      </c>
      <c r="H90" s="45"/>
    </row>
    <row r="91" spans="1:8" ht="20.5" x14ac:dyDescent="0.3">
      <c r="A91" s="47"/>
      <c r="D91" s="44" t="str">
        <f>IFERROR(INDEX(報名人次!$E$2:$E$100, MATCH(B91, 報名人次!$I$2:$I$100, 0)), "")</f>
        <v/>
      </c>
    </row>
    <row r="92" spans="1:8" ht="20.5" x14ac:dyDescent="0.3">
      <c r="A92" s="47"/>
      <c r="D92" s="44" t="str">
        <f>IFERROR(INDEX(報名人次!$E$2:$E$100, MATCH(B92, 報名人次!$I$2:$I$100, 0)), "")</f>
        <v/>
      </c>
    </row>
    <row r="93" spans="1:8" ht="20.5" x14ac:dyDescent="0.3">
      <c r="A93" s="47"/>
      <c r="D93" s="44" t="str">
        <f>IFERROR(INDEX(報名人次!$E$2:$E$100, MATCH(B93, 報名人次!$I$2:$I$100, 0)), "")</f>
        <v/>
      </c>
    </row>
    <row r="94" spans="1:8" ht="20.5" x14ac:dyDescent="0.3">
      <c r="A94" s="47"/>
      <c r="D94" s="44" t="str">
        <f>IFERROR(INDEX(報名人次!$E$2:$E$100, MATCH(B94, 報名人次!$I$2:$I$100, 0)), "")</f>
        <v/>
      </c>
    </row>
    <row r="95" spans="1:8" ht="20.5" x14ac:dyDescent="0.3">
      <c r="A95" s="47"/>
      <c r="D95" s="44" t="str">
        <f>IFERROR(INDEX(報名人次!$E$2:$E$100, MATCH(B95, 報名人次!$I$2:$I$100, 0)), "")</f>
        <v/>
      </c>
    </row>
    <row r="96" spans="1:8" ht="20.5" x14ac:dyDescent="0.3">
      <c r="A96" s="47"/>
      <c r="D96" s="44" t="str">
        <f>IFERROR(INDEX(報名人次!$E$2:$E$100, MATCH(B96, 報名人次!$I$2:$I$100, 0)), "")</f>
        <v/>
      </c>
    </row>
    <row r="97" spans="1:4" ht="20.5" x14ac:dyDescent="0.3">
      <c r="A97" s="47"/>
      <c r="D97" s="44" t="str">
        <f>IFERROR(INDEX(報名人次!$E$2:$E$100, MATCH(B97, 報名人次!$I$2:$I$100, 0)), "")</f>
        <v/>
      </c>
    </row>
    <row r="98" spans="1:4" ht="20.5" x14ac:dyDescent="0.3">
      <c r="A98" s="47"/>
      <c r="D98" s="44" t="str">
        <f>IFERROR(INDEX(報名人次!$E$2:$E$100, MATCH(B98, 報名人次!$I$2:$I$100, 0)), "")</f>
        <v/>
      </c>
    </row>
    <row r="99" spans="1:4" ht="20.5" x14ac:dyDescent="0.3">
      <c r="A99" s="47"/>
      <c r="D99" s="44" t="str">
        <f>IFERROR(INDEX(報名人次!$E$2:$E$100, MATCH(B99, 報名人次!$I$2:$I$100, 0)), "")</f>
        <v/>
      </c>
    </row>
    <row r="100" spans="1:4" ht="20.5" x14ac:dyDescent="0.3">
      <c r="A100" s="47"/>
      <c r="D100" s="44" t="str">
        <f>IFERROR(INDEX(報名人次!$E$2:$E$100, MATCH(B100, 報名人次!$I$2:$I$100, 0)), "")</f>
        <v/>
      </c>
    </row>
    <row r="101" spans="1:4" ht="20.5" x14ac:dyDescent="0.3">
      <c r="A101" s="47"/>
      <c r="D101" s="44" t="str">
        <f>IFERROR(INDEX(報名人次!$E$2:$E$100, MATCH(B101, 報名人次!$I$2:$I$100, 0)), "")</f>
        <v/>
      </c>
    </row>
    <row r="102" spans="1:4" ht="20.5" x14ac:dyDescent="0.3">
      <c r="A102" s="47"/>
      <c r="D102" s="44" t="str">
        <f>IFERROR(INDEX(報名人次!$E$2:$E$100, MATCH(B102, 報名人次!$I$2:$I$100, 0)), "")</f>
        <v/>
      </c>
    </row>
    <row r="103" spans="1:4" ht="20.5" x14ac:dyDescent="0.3">
      <c r="A103" s="47"/>
      <c r="D103" s="44" t="str">
        <f>IFERROR(INDEX(報名人次!$E$2:$E$100, MATCH(B103, 報名人次!$I$2:$I$100, 0)), "")</f>
        <v/>
      </c>
    </row>
    <row r="104" spans="1:4" ht="20.5" x14ac:dyDescent="0.3">
      <c r="A104" s="47"/>
      <c r="D104" s="44" t="str">
        <f>IFERROR(INDEX(報名人次!$E$2:$E$100, MATCH(B104, 報名人次!$I$2:$I$100, 0)), "")</f>
        <v/>
      </c>
    </row>
    <row r="105" spans="1:4" ht="20.5" x14ac:dyDescent="0.3">
      <c r="A105" s="47"/>
      <c r="D105" s="44" t="str">
        <f>IFERROR(INDEX(報名人次!$E$2:$E$100, MATCH(B105, 報名人次!$I$2:$I$100, 0)), "")</f>
        <v/>
      </c>
    </row>
    <row r="106" spans="1:4" ht="20.5" x14ac:dyDescent="0.3">
      <c r="A106" s="47"/>
      <c r="D106" s="44" t="str">
        <f>IFERROR(INDEX(報名人次!$E$2:$E$100, MATCH(B106, 報名人次!$I$2:$I$100, 0)), "")</f>
        <v/>
      </c>
    </row>
    <row r="107" spans="1:4" ht="20.5" x14ac:dyDescent="0.3">
      <c r="A107" s="47"/>
      <c r="D107" s="44" t="str">
        <f>IFERROR(INDEX(報名人次!$E$2:$E$100, MATCH(B107, 報名人次!$I$2:$I$100, 0)), "")</f>
        <v/>
      </c>
    </row>
    <row r="108" spans="1:4" ht="20.5" x14ac:dyDescent="0.3">
      <c r="A108" s="47"/>
      <c r="D108" s="44" t="str">
        <f>IFERROR(INDEX(報名人次!$E$2:$E$100, MATCH(B108, 報名人次!$I$2:$I$100, 0)), "")</f>
        <v/>
      </c>
    </row>
    <row r="109" spans="1:4" ht="20.5" x14ac:dyDescent="0.3">
      <c r="A109" s="47"/>
      <c r="D109" s="44" t="str">
        <f>IFERROR(INDEX(報名人次!$E$2:$E$100, MATCH(B109, 報名人次!$I$2:$I$100, 0)), "")</f>
        <v/>
      </c>
    </row>
    <row r="110" spans="1:4" ht="20.5" x14ac:dyDescent="0.3">
      <c r="A110" s="47"/>
      <c r="D110" s="44" t="str">
        <f>IFERROR(INDEX(報名人次!$E$2:$E$100, MATCH(B110, 報名人次!$I$2:$I$100, 0)), "")</f>
        <v/>
      </c>
    </row>
    <row r="111" spans="1:4" ht="20.5" x14ac:dyDescent="0.3">
      <c r="A111" s="47"/>
      <c r="D111" s="44" t="str">
        <f>IFERROR(INDEX(報名人次!$E$2:$E$100, MATCH(B111, 報名人次!$I$2:$I$100, 0)), "")</f>
        <v/>
      </c>
    </row>
    <row r="112" spans="1:4" ht="20.5" x14ac:dyDescent="0.3">
      <c r="A112" s="47"/>
      <c r="D112" s="44" t="str">
        <f>IFERROR(INDEX(報名人次!$E$2:$E$100, MATCH(B112, 報名人次!$I$2:$I$100, 0)), "")</f>
        <v/>
      </c>
    </row>
    <row r="113" spans="1:4" ht="20.5" x14ac:dyDescent="0.3">
      <c r="A113" s="47"/>
      <c r="D113" s="44" t="str">
        <f>IFERROR(INDEX(報名人次!$E$2:$E$100, MATCH(B113, 報名人次!$I$2:$I$100, 0)), "")</f>
        <v/>
      </c>
    </row>
    <row r="114" spans="1:4" ht="20.5" x14ac:dyDescent="0.3">
      <c r="A114" s="47"/>
      <c r="D114" s="44" t="str">
        <f>IFERROR(INDEX(報名人次!$E$2:$E$100, MATCH(B114, 報名人次!$I$2:$I$100, 0)), "")</f>
        <v/>
      </c>
    </row>
    <row r="115" spans="1:4" ht="20.5" x14ac:dyDescent="0.3">
      <c r="A115" s="47"/>
      <c r="D115" s="44" t="str">
        <f>IFERROR(INDEX(報名人次!$E$2:$E$100, MATCH(B115, 報名人次!$I$2:$I$100, 0)), "")</f>
        <v/>
      </c>
    </row>
    <row r="116" spans="1:4" ht="20.5" x14ac:dyDescent="0.3">
      <c r="A116" s="47"/>
      <c r="D116" s="44" t="str">
        <f>IFERROR(INDEX(報名人次!$E$2:$E$100, MATCH(B116, 報名人次!$I$2:$I$100, 0)), "")</f>
        <v/>
      </c>
    </row>
    <row r="117" spans="1:4" ht="20.5" x14ac:dyDescent="0.3">
      <c r="A117" s="47"/>
      <c r="D117" s="44" t="str">
        <f>IFERROR(INDEX(報名人次!$E$2:$E$100, MATCH(B117, 報名人次!$I$2:$I$100, 0)), "")</f>
        <v/>
      </c>
    </row>
    <row r="118" spans="1:4" ht="20.5" x14ac:dyDescent="0.3">
      <c r="A118" s="47"/>
      <c r="D118" s="44" t="str">
        <f>IFERROR(INDEX(報名人次!$E$2:$E$100, MATCH(B118, 報名人次!$I$2:$I$100, 0)), "")</f>
        <v/>
      </c>
    </row>
    <row r="119" spans="1:4" ht="20.5" x14ac:dyDescent="0.3">
      <c r="A119" s="47"/>
      <c r="D119" s="44" t="str">
        <f>IFERROR(INDEX(報名人次!$E$2:$E$100, MATCH(B119, 報名人次!$I$2:$I$100, 0)), "")</f>
        <v/>
      </c>
    </row>
    <row r="120" spans="1:4" ht="20.5" x14ac:dyDescent="0.3">
      <c r="A120" s="47"/>
      <c r="D120" s="44" t="str">
        <f>IFERROR(INDEX(報名人次!$E$2:$E$100, MATCH(B120, 報名人次!$I$2:$I$100, 0)), "")</f>
        <v/>
      </c>
    </row>
    <row r="121" spans="1:4" ht="20.5" x14ac:dyDescent="0.3">
      <c r="A121" s="47"/>
      <c r="D121" s="44" t="str">
        <f>IFERROR(INDEX(報名人次!$E$2:$E$100, MATCH(B121, 報名人次!$I$2:$I$100, 0)), "")</f>
        <v/>
      </c>
    </row>
    <row r="122" spans="1:4" ht="20.5" x14ac:dyDescent="0.3">
      <c r="A122" s="47"/>
      <c r="D122" s="44" t="str">
        <f>IFERROR(INDEX(報名人次!$E$2:$E$100, MATCH(B122, 報名人次!$I$2:$I$100, 0)), "")</f>
        <v/>
      </c>
    </row>
    <row r="123" spans="1:4" ht="20.5" x14ac:dyDescent="0.3">
      <c r="A123" s="47"/>
      <c r="D123" s="44" t="str">
        <f>IFERROR(INDEX(報名人次!$E$2:$E$100, MATCH(B123, 報名人次!$I$2:$I$100, 0)), "")</f>
        <v/>
      </c>
    </row>
  </sheetData>
  <phoneticPr fontId="1" type="noConversion"/>
  <conditionalFormatting sqref="D2:D89">
    <cfRule type="duplicateValues" dxfId="79" priority="1"/>
  </conditionalFormatting>
  <pageMargins left="0.7" right="0.7" top="0.75" bottom="0.75" header="0.3" footer="0.3"/>
  <pageSetup paperSize="9" scale="66" fitToHeight="0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7E632-A573-4B1F-AA6A-8738C5594B1A}">
  <dimension ref="A1:E60"/>
  <sheetViews>
    <sheetView workbookViewId="0">
      <selection activeCell="D8" sqref="D8"/>
    </sheetView>
  </sheetViews>
  <sheetFormatPr defaultColWidth="8.8984375" defaultRowHeight="14.5" x14ac:dyDescent="0.35"/>
  <cols>
    <col min="1" max="1" width="8.3984375" style="103" customWidth="1"/>
    <col min="2" max="2" width="13.69921875" style="103" customWidth="1"/>
    <col min="3" max="3" width="10" style="103" bestFit="1" customWidth="1"/>
    <col min="4" max="4" width="16.8984375" style="103" customWidth="1"/>
    <col min="5" max="5" width="23.69921875" style="103" customWidth="1"/>
    <col min="6" max="16384" width="8.8984375" style="103"/>
  </cols>
  <sheetData>
    <row r="1" spans="1:5" ht="18.5" x14ac:dyDescent="0.35">
      <c r="A1" s="101" t="s">
        <v>534</v>
      </c>
      <c r="B1" s="101" t="s">
        <v>425</v>
      </c>
      <c r="C1" s="102" t="s">
        <v>530</v>
      </c>
      <c r="D1" s="102" t="s">
        <v>669</v>
      </c>
      <c r="E1" s="102" t="s">
        <v>670</v>
      </c>
    </row>
    <row r="2" spans="1:5" ht="18.5" x14ac:dyDescent="0.35">
      <c r="A2" s="101">
        <v>1</v>
      </c>
      <c r="B2" s="104" t="s">
        <v>427</v>
      </c>
      <c r="C2" s="101" t="str">
        <f>INDEX(報名人次!E:E, MATCH(B2, 報名人次!I:I, 0))</f>
        <v>吳淑美</v>
      </c>
      <c r="D2" s="105">
        <v>0</v>
      </c>
      <c r="E2" s="105">
        <v>4</v>
      </c>
    </row>
    <row r="3" spans="1:5" ht="18.5" x14ac:dyDescent="0.35">
      <c r="A3" s="101">
        <v>2</v>
      </c>
      <c r="B3" s="104" t="s">
        <v>244</v>
      </c>
      <c r="C3" s="101" t="str">
        <f>INDEX(報名人次!E:E, MATCH(B3, 報名人次!I:I, 0))</f>
        <v>朱芙萱</v>
      </c>
      <c r="D3" s="105">
        <v>3</v>
      </c>
      <c r="E3" s="105">
        <v>19</v>
      </c>
    </row>
    <row r="4" spans="1:5" ht="18.5" x14ac:dyDescent="0.35">
      <c r="A4" s="101">
        <v>3</v>
      </c>
      <c r="B4" s="104" t="s">
        <v>245</v>
      </c>
      <c r="C4" s="101" t="str">
        <f>INDEX(報名人次!E:E, MATCH(B4, 報名人次!I:I, 0))</f>
        <v>宋曉玫</v>
      </c>
      <c r="D4" s="105">
        <v>3</v>
      </c>
      <c r="E4" s="105">
        <v>21</v>
      </c>
    </row>
    <row r="5" spans="1:5" ht="18.5" x14ac:dyDescent="0.35">
      <c r="A5" s="101">
        <v>4</v>
      </c>
      <c r="B5" s="104" t="s">
        <v>247</v>
      </c>
      <c r="C5" s="101" t="str">
        <f>INDEX(報名人次!E:E, MATCH(B5, 報名人次!I:I, 0))</f>
        <v>陳筱潔</v>
      </c>
      <c r="D5" s="105">
        <v>3</v>
      </c>
      <c r="E5" s="105">
        <v>21</v>
      </c>
    </row>
    <row r="6" spans="1:5" ht="18.5" x14ac:dyDescent="0.35">
      <c r="A6" s="101">
        <v>5</v>
      </c>
      <c r="B6" s="104" t="s">
        <v>248</v>
      </c>
      <c r="C6" s="101" t="str">
        <f>INDEX(報名人次!E:E, MATCH(B6, 報名人次!I:I, 0))</f>
        <v>黃科棋</v>
      </c>
      <c r="D6" s="105">
        <v>3</v>
      </c>
      <c r="E6" s="105">
        <v>1</v>
      </c>
    </row>
    <row r="7" spans="1:5" ht="18.5" x14ac:dyDescent="0.35">
      <c r="A7" s="101">
        <v>6</v>
      </c>
      <c r="B7" s="104" t="s">
        <v>250</v>
      </c>
      <c r="C7" s="101" t="str">
        <f>INDEX(報名人次!E:E, MATCH(B7, 報名人次!I:I, 0))</f>
        <v>何旻紜</v>
      </c>
      <c r="D7" s="105">
        <v>3</v>
      </c>
      <c r="E7" s="105">
        <v>21</v>
      </c>
    </row>
    <row r="8" spans="1:5" ht="18.5" x14ac:dyDescent="0.35">
      <c r="A8" s="101">
        <v>7</v>
      </c>
      <c r="B8" s="104" t="s">
        <v>252</v>
      </c>
      <c r="C8" s="101" t="str">
        <f>INDEX(報名人次!E:E, MATCH(B8, 報名人次!I:I, 0))</f>
        <v>王素真</v>
      </c>
      <c r="D8" s="105">
        <v>3</v>
      </c>
      <c r="E8" s="105">
        <v>21</v>
      </c>
    </row>
    <row r="9" spans="1:5" ht="18.5" x14ac:dyDescent="0.35">
      <c r="A9" s="101">
        <v>8</v>
      </c>
      <c r="B9" s="104" t="s">
        <v>253</v>
      </c>
      <c r="C9" s="101" t="str">
        <f>INDEX(報名人次!E:E, MATCH(B9, 報名人次!I:I, 0))</f>
        <v>賴昱伍</v>
      </c>
      <c r="D9" s="105">
        <v>1</v>
      </c>
      <c r="E9" s="105">
        <v>5</v>
      </c>
    </row>
    <row r="10" spans="1:5" ht="18.5" x14ac:dyDescent="0.35">
      <c r="A10" s="101">
        <v>9</v>
      </c>
      <c r="B10" s="104" t="s">
        <v>254</v>
      </c>
      <c r="C10" s="101" t="str">
        <f>INDEX(報名人次!E:E, MATCH(B10, 報名人次!I:I, 0))</f>
        <v>吳茝婷</v>
      </c>
      <c r="D10" s="105">
        <v>1</v>
      </c>
      <c r="E10" s="105"/>
    </row>
    <row r="11" spans="1:5" ht="18.5" x14ac:dyDescent="0.35">
      <c r="A11" s="101">
        <v>10</v>
      </c>
      <c r="B11" s="104" t="s">
        <v>255</v>
      </c>
      <c r="C11" s="101" t="str">
        <f>INDEX(報名人次!E:E, MATCH(B11, 報名人次!I:I, 0))</f>
        <v>黃妤涵</v>
      </c>
      <c r="D11" s="105">
        <v>3</v>
      </c>
      <c r="E11" s="105">
        <v>10</v>
      </c>
    </row>
    <row r="12" spans="1:5" ht="18.5" x14ac:dyDescent="0.35">
      <c r="A12" s="101">
        <v>11</v>
      </c>
      <c r="B12" s="104" t="s">
        <v>256</v>
      </c>
      <c r="C12" s="101" t="str">
        <f>INDEX(報名人次!E:E, MATCH(B12, 報名人次!I:I, 0))</f>
        <v>張佳紋</v>
      </c>
      <c r="D12" s="105">
        <v>3</v>
      </c>
      <c r="E12" s="105"/>
    </row>
    <row r="13" spans="1:5" ht="18.5" x14ac:dyDescent="0.35">
      <c r="A13" s="101">
        <v>12</v>
      </c>
      <c r="B13" s="104" t="s">
        <v>258</v>
      </c>
      <c r="C13" s="101" t="str">
        <f>INDEX(報名人次!E:E, MATCH(B13, 報名人次!I:I, 0))</f>
        <v>陳怡彣</v>
      </c>
      <c r="D13" s="105">
        <v>3</v>
      </c>
      <c r="E13" s="105">
        <v>21</v>
      </c>
    </row>
    <row r="14" spans="1:5" ht="18.5" x14ac:dyDescent="0.35">
      <c r="A14" s="101">
        <v>13</v>
      </c>
      <c r="B14" s="104" t="s">
        <v>259</v>
      </c>
      <c r="C14" s="101" t="str">
        <f>INDEX(報名人次!E:E, MATCH(B14, 報名人次!I:I, 0))</f>
        <v>楊美芳</v>
      </c>
      <c r="D14" s="105">
        <v>3</v>
      </c>
      <c r="E14" s="105">
        <v>21</v>
      </c>
    </row>
    <row r="15" spans="1:5" ht="18.5" x14ac:dyDescent="0.35">
      <c r="A15" s="101">
        <v>14</v>
      </c>
      <c r="B15" s="104" t="s">
        <v>261</v>
      </c>
      <c r="C15" s="101" t="str">
        <f>INDEX(報名人次!E:E, MATCH(B15, 報名人次!I:I, 0))</f>
        <v>莊依靜</v>
      </c>
      <c r="D15" s="105">
        <v>2</v>
      </c>
      <c r="E15" s="105">
        <v>21</v>
      </c>
    </row>
    <row r="16" spans="1:5" ht="18.5" x14ac:dyDescent="0.35">
      <c r="A16" s="101">
        <v>15</v>
      </c>
      <c r="B16" s="104" t="s">
        <v>262</v>
      </c>
      <c r="C16" s="101" t="str">
        <f>INDEX(報名人次!E:E, MATCH(B16, 報名人次!I:I, 0))</f>
        <v>鄭季婷</v>
      </c>
      <c r="D16" s="105">
        <v>1</v>
      </c>
      <c r="E16" s="105">
        <v>3</v>
      </c>
    </row>
    <row r="17" spans="1:5" ht="18.5" x14ac:dyDescent="0.35">
      <c r="A17" s="101">
        <v>16</v>
      </c>
      <c r="B17" s="104" t="s">
        <v>263</v>
      </c>
      <c r="C17" s="101" t="str">
        <f>INDEX(報名人次!E:E, MATCH(B17, 報名人次!I:I, 0))</f>
        <v>林婉純</v>
      </c>
      <c r="D17" s="105">
        <v>1</v>
      </c>
      <c r="E17" s="105">
        <v>12</v>
      </c>
    </row>
    <row r="18" spans="1:5" ht="18.5" x14ac:dyDescent="0.35">
      <c r="A18" s="101">
        <v>17</v>
      </c>
      <c r="B18" s="104" t="s">
        <v>264</v>
      </c>
      <c r="C18" s="101" t="str">
        <f>INDEX(報名人次!E:E, MATCH(B18, 報名人次!I:I, 0))</f>
        <v>王守仁</v>
      </c>
      <c r="D18" s="105">
        <v>3</v>
      </c>
      <c r="E18" s="105">
        <v>21</v>
      </c>
    </row>
    <row r="19" spans="1:5" ht="18.5" x14ac:dyDescent="0.35">
      <c r="A19" s="101">
        <v>18</v>
      </c>
      <c r="B19" s="104" t="s">
        <v>265</v>
      </c>
      <c r="C19" s="101" t="str">
        <f>INDEX(報名人次!E:E, MATCH(B19, 報名人次!I:I, 0))</f>
        <v>洪偉焱</v>
      </c>
      <c r="D19" s="105">
        <v>3</v>
      </c>
      <c r="E19" s="105">
        <v>21</v>
      </c>
    </row>
    <row r="20" spans="1:5" ht="18.5" x14ac:dyDescent="0.35">
      <c r="A20" s="101">
        <v>19</v>
      </c>
      <c r="B20" s="104" t="s">
        <v>266</v>
      </c>
      <c r="C20" s="101" t="str">
        <f>INDEX(報名人次!E:E, MATCH(B20, 報名人次!I:I, 0))</f>
        <v>侯淑玲</v>
      </c>
      <c r="D20" s="105">
        <v>1</v>
      </c>
      <c r="E20" s="105">
        <v>18</v>
      </c>
    </row>
    <row r="21" spans="1:5" ht="18.5" x14ac:dyDescent="0.35">
      <c r="A21" s="101">
        <v>20</v>
      </c>
      <c r="B21" s="104" t="s">
        <v>267</v>
      </c>
      <c r="C21" s="101" t="str">
        <f>INDEX(報名人次!E:E, MATCH(B21, 報名人次!I:I, 0))</f>
        <v>呂曉雯</v>
      </c>
      <c r="D21" s="105">
        <v>3</v>
      </c>
      <c r="E21" s="105">
        <v>17</v>
      </c>
    </row>
    <row r="22" spans="1:5" ht="18.5" x14ac:dyDescent="0.35">
      <c r="A22" s="101">
        <v>21</v>
      </c>
      <c r="B22" s="104" t="s">
        <v>268</v>
      </c>
      <c r="C22" s="101" t="str">
        <f>INDEX(報名人次!E:E, MATCH(B22, 報名人次!I:I, 0))</f>
        <v>楊芯茹</v>
      </c>
      <c r="D22" s="105">
        <v>3</v>
      </c>
      <c r="E22" s="105">
        <v>21</v>
      </c>
    </row>
    <row r="23" spans="1:5" ht="18.5" x14ac:dyDescent="0.35">
      <c r="A23" s="101">
        <v>22</v>
      </c>
      <c r="B23" s="104" t="s">
        <v>269</v>
      </c>
      <c r="C23" s="101" t="str">
        <f>INDEX(報名人次!E:E, MATCH(B23, 報名人次!I:I, 0))</f>
        <v>許乾祐</v>
      </c>
      <c r="D23" s="105">
        <v>0</v>
      </c>
      <c r="E23" s="105">
        <v>1</v>
      </c>
    </row>
    <row r="24" spans="1:5" ht="18.5" x14ac:dyDescent="0.35">
      <c r="A24" s="101">
        <v>23</v>
      </c>
      <c r="B24" s="104" t="s">
        <v>270</v>
      </c>
      <c r="C24" s="101" t="str">
        <f>INDEX(報名人次!E:E, MATCH(B24, 報名人次!I:I, 0))</f>
        <v>李昱寬</v>
      </c>
      <c r="D24" s="105">
        <v>3</v>
      </c>
      <c r="E24" s="105">
        <v>21</v>
      </c>
    </row>
    <row r="25" spans="1:5" ht="18.5" x14ac:dyDescent="0.35">
      <c r="A25" s="101">
        <v>24</v>
      </c>
      <c r="B25" s="104" t="s">
        <v>272</v>
      </c>
      <c r="C25" s="101" t="str">
        <f>INDEX(報名人次!E:E, MATCH(B25, 報名人次!I:I, 0))</f>
        <v>許麗娟</v>
      </c>
      <c r="D25" s="105">
        <v>3</v>
      </c>
      <c r="E25" s="105">
        <v>5</v>
      </c>
    </row>
    <row r="26" spans="1:5" ht="18.5" x14ac:dyDescent="0.35">
      <c r="A26" s="101">
        <v>25</v>
      </c>
      <c r="B26" s="104" t="s">
        <v>273</v>
      </c>
      <c r="C26" s="101" t="str">
        <f>INDEX(報名人次!E:E, MATCH(B26, 報名人次!I:I, 0))</f>
        <v>林佳鴻</v>
      </c>
      <c r="D26" s="105">
        <v>3</v>
      </c>
      <c r="E26" s="105">
        <v>18</v>
      </c>
    </row>
    <row r="27" spans="1:5" ht="18.5" x14ac:dyDescent="0.35">
      <c r="A27" s="101">
        <v>26</v>
      </c>
      <c r="B27" s="104" t="s">
        <v>274</v>
      </c>
      <c r="C27" s="101" t="str">
        <f>INDEX(報名人次!E:E, MATCH(B27, 報名人次!I:I, 0))</f>
        <v>何冠宜</v>
      </c>
      <c r="D27" s="105">
        <v>3</v>
      </c>
      <c r="E27" s="105">
        <v>21</v>
      </c>
    </row>
    <row r="28" spans="1:5" ht="18.5" x14ac:dyDescent="0.35">
      <c r="A28" s="101">
        <v>27</v>
      </c>
      <c r="B28" s="104" t="s">
        <v>278</v>
      </c>
      <c r="C28" s="101" t="str">
        <f>INDEX(報名人次!E:E, MATCH(B28, 報名人次!I:I, 0))</f>
        <v>林美琴</v>
      </c>
      <c r="D28" s="105">
        <v>3</v>
      </c>
      <c r="E28" s="105">
        <v>16</v>
      </c>
    </row>
    <row r="29" spans="1:5" ht="18.5" x14ac:dyDescent="0.35">
      <c r="A29" s="101">
        <v>28</v>
      </c>
      <c r="B29" s="104" t="s">
        <v>281</v>
      </c>
      <c r="C29" s="101" t="str">
        <f>INDEX(報名人次!E:E, MATCH(B29, 報名人次!I:I, 0))</f>
        <v>陳品秀</v>
      </c>
      <c r="D29" s="105">
        <v>3</v>
      </c>
      <c r="E29" s="105">
        <v>11</v>
      </c>
    </row>
    <row r="30" spans="1:5" ht="18.5" x14ac:dyDescent="0.35">
      <c r="A30" s="101">
        <v>29</v>
      </c>
      <c r="B30" s="104" t="s">
        <v>283</v>
      </c>
      <c r="C30" s="101" t="str">
        <f>INDEX(報名人次!E:E, MATCH(B30, 報名人次!I:I, 0))</f>
        <v>陳曉萱</v>
      </c>
      <c r="D30" s="105">
        <v>3</v>
      </c>
      <c r="E30" s="105">
        <v>14</v>
      </c>
    </row>
    <row r="31" spans="1:5" ht="18.5" x14ac:dyDescent="0.35">
      <c r="A31" s="101">
        <v>30</v>
      </c>
      <c r="B31" s="104" t="s">
        <v>285</v>
      </c>
      <c r="C31" s="101" t="str">
        <f>INDEX(報名人次!E:E, MATCH(B31, 報名人次!I:I, 0))</f>
        <v>劉怡君</v>
      </c>
      <c r="D31" s="105">
        <v>0</v>
      </c>
      <c r="E31" s="105">
        <v>2</v>
      </c>
    </row>
    <row r="32" spans="1:5" ht="18.5" x14ac:dyDescent="0.35">
      <c r="A32" s="101">
        <v>31</v>
      </c>
      <c r="B32" s="104" t="s">
        <v>286</v>
      </c>
      <c r="C32" s="101" t="str">
        <f>INDEX(報名人次!E:E, MATCH(B32, 報名人次!I:I, 0))</f>
        <v>陳姿瑾</v>
      </c>
      <c r="D32" s="105">
        <v>3</v>
      </c>
      <c r="E32" s="105">
        <v>21</v>
      </c>
    </row>
    <row r="33" spans="1:5" ht="18.5" x14ac:dyDescent="0.35">
      <c r="A33" s="101">
        <v>32</v>
      </c>
      <c r="B33" s="104" t="s">
        <v>287</v>
      </c>
      <c r="C33" s="101" t="str">
        <f>INDEX(報名人次!E:E, MATCH(B33, 報名人次!I:I, 0))</f>
        <v>紀宛妏</v>
      </c>
      <c r="D33" s="105">
        <v>2</v>
      </c>
      <c r="E33" s="105">
        <v>21</v>
      </c>
    </row>
    <row r="34" spans="1:5" ht="18.5" x14ac:dyDescent="0.35">
      <c r="A34" s="101">
        <v>33</v>
      </c>
      <c r="B34" s="104" t="s">
        <v>288</v>
      </c>
      <c r="C34" s="101" t="str">
        <f>INDEX(報名人次!E:E, MATCH(B34, 報名人次!I:I, 0))</f>
        <v>劉廷儀</v>
      </c>
      <c r="D34" s="105">
        <v>3</v>
      </c>
      <c r="E34" s="105">
        <v>20</v>
      </c>
    </row>
    <row r="35" spans="1:5" ht="18.5" x14ac:dyDescent="0.35">
      <c r="A35" s="101">
        <v>34</v>
      </c>
      <c r="B35" s="104" t="s">
        <v>408</v>
      </c>
      <c r="C35" s="101" t="str">
        <f>INDEX(報名人次!E:E, MATCH(B35, 報名人次!I:I, 0))</f>
        <v>徐偉耀</v>
      </c>
      <c r="D35" s="105">
        <v>3</v>
      </c>
      <c r="E35" s="105">
        <v>18</v>
      </c>
    </row>
    <row r="36" spans="1:5" ht="18.5" x14ac:dyDescent="0.35">
      <c r="A36" s="101">
        <v>35</v>
      </c>
      <c r="B36" s="104" t="s">
        <v>409</v>
      </c>
      <c r="C36" s="101" t="str">
        <f>INDEX(報名人次!E:E, MATCH(B36, 報名人次!I:I, 0))</f>
        <v>洪巧紜</v>
      </c>
      <c r="D36" s="105">
        <v>2</v>
      </c>
      <c r="E36" s="105">
        <v>4</v>
      </c>
    </row>
    <row r="37" spans="1:5" ht="18.5" x14ac:dyDescent="0.35">
      <c r="A37" s="101">
        <v>36</v>
      </c>
      <c r="B37" s="104" t="s">
        <v>410</v>
      </c>
      <c r="C37" s="101" t="str">
        <f>INDEX(報名人次!E:E, MATCH(B37, 報名人次!I:I, 0))</f>
        <v>汪光遠</v>
      </c>
      <c r="D37" s="105">
        <v>2</v>
      </c>
      <c r="E37" s="105">
        <v>8</v>
      </c>
    </row>
    <row r="38" spans="1:5" ht="18.5" x14ac:dyDescent="0.35">
      <c r="A38" s="101">
        <v>37</v>
      </c>
      <c r="B38" s="104" t="s">
        <v>444</v>
      </c>
      <c r="C38" s="101" t="str">
        <f>INDEX(報名人次!E:E, MATCH(B38, 報名人次!I:I, 0))</f>
        <v>江欣璇</v>
      </c>
      <c r="D38" s="105">
        <v>3</v>
      </c>
      <c r="E38" s="105">
        <v>21</v>
      </c>
    </row>
    <row r="39" spans="1:5" ht="18.5" x14ac:dyDescent="0.35">
      <c r="A39" s="101">
        <v>38</v>
      </c>
      <c r="B39" s="104" t="s">
        <v>448</v>
      </c>
      <c r="C39" s="101" t="str">
        <f>INDEX(報名人次!E:E, MATCH(B39, 報名人次!I:I, 0))</f>
        <v>林彥澤</v>
      </c>
      <c r="D39" s="105">
        <v>3</v>
      </c>
      <c r="E39" s="105">
        <v>21</v>
      </c>
    </row>
    <row r="40" spans="1:5" ht="18.5" x14ac:dyDescent="0.35">
      <c r="A40" s="101">
        <v>39</v>
      </c>
      <c r="B40" s="104" t="s">
        <v>339</v>
      </c>
      <c r="C40" s="101" t="str">
        <f>INDEX(報名人次!E:E, MATCH(B40, 報名人次!I:I, 0))</f>
        <v>紀羽倩</v>
      </c>
      <c r="D40" s="105">
        <v>2</v>
      </c>
      <c r="E40" s="105">
        <v>7</v>
      </c>
    </row>
    <row r="41" spans="1:5" ht="18.5" x14ac:dyDescent="0.35">
      <c r="A41" s="101">
        <v>40</v>
      </c>
      <c r="B41" s="104" t="s">
        <v>454</v>
      </c>
      <c r="C41" s="101" t="str">
        <f>INDEX(報名人次!E:E, MATCH(B41, 報名人次!I:I, 0))</f>
        <v>王淑芳</v>
      </c>
      <c r="D41" s="105">
        <v>3</v>
      </c>
      <c r="E41" s="105">
        <v>21</v>
      </c>
    </row>
    <row r="42" spans="1:5" ht="18.5" x14ac:dyDescent="0.35">
      <c r="A42" s="101">
        <v>41</v>
      </c>
      <c r="B42" s="104" t="s">
        <v>457</v>
      </c>
      <c r="C42" s="101" t="str">
        <f>INDEX(報名人次!E:E, MATCH(B42, 報名人次!I:I, 0))</f>
        <v>何佳穎</v>
      </c>
      <c r="D42" s="105">
        <v>3</v>
      </c>
      <c r="E42" s="105">
        <v>21</v>
      </c>
    </row>
    <row r="43" spans="1:5" ht="18.5" x14ac:dyDescent="0.35">
      <c r="A43" s="101">
        <v>42</v>
      </c>
      <c r="B43" s="104" t="s">
        <v>460</v>
      </c>
      <c r="C43" s="101" t="str">
        <f>INDEX(報名人次!E:E, MATCH(B43, 報名人次!I:I, 0))</f>
        <v>黃暐棋</v>
      </c>
      <c r="D43" s="105">
        <v>3</v>
      </c>
      <c r="E43" s="105">
        <v>21</v>
      </c>
    </row>
    <row r="44" spans="1:5" ht="18.5" x14ac:dyDescent="0.35">
      <c r="A44" s="101">
        <v>43</v>
      </c>
      <c r="B44" s="104" t="s">
        <v>462</v>
      </c>
      <c r="C44" s="101" t="str">
        <f>INDEX(報名人次!E:E, MATCH(B44, 報名人次!I:I, 0))</f>
        <v>譚尚文</v>
      </c>
      <c r="D44" s="105">
        <v>3</v>
      </c>
      <c r="E44" s="105">
        <v>21</v>
      </c>
    </row>
    <row r="45" spans="1:5" ht="18.5" x14ac:dyDescent="0.35">
      <c r="A45" s="101">
        <v>44</v>
      </c>
      <c r="B45" s="104" t="s">
        <v>464</v>
      </c>
      <c r="C45" s="101" t="str">
        <f>INDEX(報名人次!E:E, MATCH(B45, 報名人次!I:I, 0))</f>
        <v>邱曉君</v>
      </c>
      <c r="D45" s="105">
        <v>3</v>
      </c>
      <c r="E45" s="105">
        <v>2</v>
      </c>
    </row>
    <row r="46" spans="1:5" ht="18.5" x14ac:dyDescent="0.35">
      <c r="A46" s="101">
        <v>45</v>
      </c>
      <c r="B46" s="104" t="s">
        <v>467</v>
      </c>
      <c r="C46" s="101" t="str">
        <f>INDEX(報名人次!E:E, MATCH(B46, 報名人次!I:I, 0))</f>
        <v>許晶倫</v>
      </c>
      <c r="D46" s="105">
        <v>3</v>
      </c>
      <c r="E46" s="105">
        <v>21</v>
      </c>
    </row>
    <row r="47" spans="1:5" ht="18.5" x14ac:dyDescent="0.35">
      <c r="A47" s="101">
        <v>46</v>
      </c>
      <c r="B47" s="104" t="s">
        <v>469</v>
      </c>
      <c r="C47" s="101" t="str">
        <f>INDEX(報名人次!E:E, MATCH(B47, 報名人次!I:I, 0))</f>
        <v>顏建庭</v>
      </c>
      <c r="D47" s="105">
        <v>0</v>
      </c>
      <c r="E47" s="105">
        <v>4</v>
      </c>
    </row>
    <row r="48" spans="1:5" ht="18.5" x14ac:dyDescent="0.35">
      <c r="A48" s="101">
        <v>47</v>
      </c>
      <c r="B48" s="104" t="s">
        <v>472</v>
      </c>
      <c r="C48" s="101" t="str">
        <f>INDEX(報名人次!E:E, MATCH(B48, 報名人次!I:I, 0))</f>
        <v>林聖芬</v>
      </c>
      <c r="D48" s="105">
        <v>3</v>
      </c>
      <c r="E48" s="105">
        <v>21</v>
      </c>
    </row>
    <row r="49" spans="1:5" ht="18.5" x14ac:dyDescent="0.35">
      <c r="A49" s="101">
        <v>48</v>
      </c>
      <c r="B49" s="104" t="s">
        <v>474</v>
      </c>
      <c r="C49" s="101" t="str">
        <f>INDEX(報名人次!E:E, MATCH(B49, 報名人次!I:I, 0))</f>
        <v>陳俊宏</v>
      </c>
      <c r="D49" s="105">
        <v>2</v>
      </c>
      <c r="E49" s="105">
        <v>6</v>
      </c>
    </row>
    <row r="50" spans="1:5" ht="18.5" x14ac:dyDescent="0.35">
      <c r="A50" s="101">
        <v>49</v>
      </c>
      <c r="B50" s="104" t="s">
        <v>476</v>
      </c>
      <c r="C50" s="101" t="str">
        <f>INDEX(報名人次!E:E, MATCH(B50, 報名人次!I:I, 0))</f>
        <v>劉冠宏</v>
      </c>
      <c r="D50" s="105">
        <v>0</v>
      </c>
      <c r="E50" s="105">
        <v>1</v>
      </c>
    </row>
    <row r="51" spans="1:5" ht="18.5" x14ac:dyDescent="0.35">
      <c r="A51" s="101">
        <v>50</v>
      </c>
      <c r="B51" s="104" t="s">
        <v>481</v>
      </c>
      <c r="C51" s="101" t="str">
        <f>INDEX(報名人次!E:E, MATCH(B51, 報名人次!I:I, 0))</f>
        <v>吳家蓁</v>
      </c>
      <c r="D51" s="105">
        <v>3</v>
      </c>
      <c r="E51" s="105"/>
    </row>
    <row r="52" spans="1:5" ht="18.5" x14ac:dyDescent="0.35">
      <c r="A52" s="101">
        <v>51</v>
      </c>
      <c r="B52" s="104" t="s">
        <v>482</v>
      </c>
      <c r="C52" s="101" t="str">
        <f>INDEX(報名人次!E:E, MATCH(B52, 報名人次!I:I, 0))</f>
        <v>張穆馨</v>
      </c>
      <c r="D52" s="105">
        <v>2</v>
      </c>
      <c r="E52" s="105">
        <v>1</v>
      </c>
    </row>
    <row r="53" spans="1:5" ht="18.5" x14ac:dyDescent="0.35">
      <c r="A53" s="101">
        <v>52</v>
      </c>
      <c r="B53" s="104" t="s">
        <v>485</v>
      </c>
      <c r="C53" s="101" t="str">
        <f>INDEX(報名人次!E:E, MATCH(B53, 報名人次!I:I, 0))</f>
        <v>鄭欣佩</v>
      </c>
      <c r="D53" s="105">
        <v>1</v>
      </c>
      <c r="E53" s="105">
        <v>2</v>
      </c>
    </row>
    <row r="54" spans="1:5" ht="18.5" x14ac:dyDescent="0.35">
      <c r="A54" s="101">
        <v>53</v>
      </c>
      <c r="B54" s="104" t="s">
        <v>486</v>
      </c>
      <c r="C54" s="101" t="str">
        <f>INDEX(報名人次!E:E, MATCH(B54, 報名人次!I:I, 0))</f>
        <v>林旻嬿</v>
      </c>
      <c r="D54" s="105">
        <v>3</v>
      </c>
      <c r="E54" s="105">
        <v>21</v>
      </c>
    </row>
    <row r="55" spans="1:5" ht="18.5" x14ac:dyDescent="0.35">
      <c r="A55" s="101">
        <v>54</v>
      </c>
      <c r="B55" s="104" t="s">
        <v>487</v>
      </c>
      <c r="C55" s="101" t="str">
        <f>INDEX(報名人次!E:E, MATCH(B55, 報名人次!I:I, 0))</f>
        <v>吳虹儒</v>
      </c>
      <c r="D55" s="105">
        <v>2</v>
      </c>
      <c r="E55" s="105">
        <v>13</v>
      </c>
    </row>
    <row r="56" spans="1:5" ht="18.5" x14ac:dyDescent="0.35">
      <c r="A56" s="101">
        <v>55</v>
      </c>
      <c r="B56" s="104" t="s">
        <v>489</v>
      </c>
      <c r="C56" s="101" t="str">
        <f>INDEX(報名人次!E:E, MATCH(B56, 報名人次!I:I, 0))</f>
        <v>傅貫倫</v>
      </c>
      <c r="D56" s="105">
        <v>3</v>
      </c>
      <c r="E56" s="105"/>
    </row>
    <row r="57" spans="1:5" ht="18.5" x14ac:dyDescent="0.35">
      <c r="A57" s="101">
        <v>56</v>
      </c>
      <c r="B57" s="104" t="s">
        <v>490</v>
      </c>
      <c r="C57" s="101" t="str">
        <f>INDEX(報名人次!E:E, MATCH(B57, 報名人次!I:I, 0))</f>
        <v>許宸睿</v>
      </c>
      <c r="D57" s="105">
        <v>1</v>
      </c>
      <c r="E57" s="105">
        <v>5</v>
      </c>
    </row>
    <row r="58" spans="1:5" ht="18.5" x14ac:dyDescent="0.35">
      <c r="A58" s="101">
        <v>57</v>
      </c>
      <c r="B58" s="104" t="s">
        <v>493</v>
      </c>
      <c r="C58" s="101" t="str">
        <f>INDEX(報名人次!E:E, MATCH(B58, 報名人次!I:I, 0))</f>
        <v>陳玉英</v>
      </c>
      <c r="D58" s="105">
        <v>3</v>
      </c>
      <c r="E58" s="105">
        <v>21</v>
      </c>
    </row>
    <row r="59" spans="1:5" ht="18.5" x14ac:dyDescent="0.35">
      <c r="A59" s="101">
        <v>58</v>
      </c>
      <c r="B59" s="104" t="s">
        <v>495</v>
      </c>
      <c r="C59" s="101" t="str">
        <f>INDEX(報名人次!E:E, MATCH(B59, 報名人次!I:I, 0))</f>
        <v>蘇筠茹</v>
      </c>
      <c r="D59" s="105">
        <v>3</v>
      </c>
      <c r="E59" s="105">
        <v>3</v>
      </c>
    </row>
    <row r="60" spans="1:5" ht="18.5" x14ac:dyDescent="0.35">
      <c r="A60" s="101">
        <v>59</v>
      </c>
      <c r="B60" s="104" t="s">
        <v>498</v>
      </c>
      <c r="C60" s="101" t="str">
        <f>INDEX(報名人次!E:E, MATCH(B60, 報名人次!I:I, 0))</f>
        <v>吳亭毅</v>
      </c>
      <c r="D60" s="105">
        <v>3</v>
      </c>
      <c r="E60" s="105"/>
    </row>
  </sheetData>
  <autoFilter ref="A1:E60" xr:uid="{6B5D4B8F-4954-4A20-AC9F-A6538E7CAFB2}"/>
  <phoneticPr fontId="1" type="noConversion"/>
  <pageMargins left="0.75" right="0.75" top="0.75" bottom="0.5" header="0.5" footer="0.7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0B4AD-4FDB-43B3-A92A-47BB217E9EC3}">
  <sheetPr>
    <tabColor theme="6" tint="0.39997558519241921"/>
  </sheetPr>
  <dimension ref="A1:R69"/>
  <sheetViews>
    <sheetView topLeftCell="A46" zoomScale="45" zoomScaleNormal="45" workbookViewId="0">
      <selection activeCell="L66" sqref="L66"/>
    </sheetView>
  </sheetViews>
  <sheetFormatPr defaultColWidth="9.8984375" defaultRowHeight="14.5" x14ac:dyDescent="0.35"/>
  <cols>
    <col min="1" max="1" width="12.59765625" style="81" customWidth="1"/>
    <col min="2" max="3" width="13.09765625" style="81" customWidth="1"/>
    <col min="4" max="4" width="18" style="81" customWidth="1"/>
    <col min="5" max="5" width="13.09765625" style="81" customWidth="1"/>
    <col min="6" max="6" width="16.8984375" style="81" customWidth="1"/>
    <col min="7" max="7" width="16" style="81" customWidth="1"/>
    <col min="8" max="8" width="16.8984375" style="81" customWidth="1"/>
    <col min="9" max="9" width="24.19921875" style="81" customWidth="1"/>
    <col min="10" max="10" width="17.296875" style="81" customWidth="1"/>
    <col min="11" max="11" width="16.8984375" style="81" customWidth="1"/>
    <col min="12" max="12" width="24.69921875" style="81" customWidth="1"/>
    <col min="13" max="13" width="24.3984375" style="81" customWidth="1"/>
    <col min="14" max="14" width="17.09765625" style="81" customWidth="1"/>
    <col min="15" max="15" width="24.69921875" style="81" customWidth="1"/>
    <col min="16" max="16" width="30.69921875" style="81" customWidth="1"/>
    <col min="17" max="16384" width="9.8984375" style="81"/>
  </cols>
  <sheetData>
    <row r="1" spans="1:18" ht="28.5" x14ac:dyDescent="0.65">
      <c r="A1" s="89" t="s">
        <v>671</v>
      </c>
    </row>
    <row r="2" spans="1:18" s="89" customFormat="1" ht="28.5" x14ac:dyDescent="0.65">
      <c r="A2" s="89" t="s">
        <v>586</v>
      </c>
    </row>
    <row r="3" spans="1:18" ht="15" thickBot="1" x14ac:dyDescent="0.4">
      <c r="A3" s="107" t="s">
        <v>2</v>
      </c>
      <c r="B3" s="108" t="s">
        <v>543</v>
      </c>
      <c r="C3" s="108" t="s">
        <v>544</v>
      </c>
      <c r="D3" s="108" t="s">
        <v>528</v>
      </c>
      <c r="E3" s="109" t="s">
        <v>565</v>
      </c>
      <c r="F3" s="109" t="s">
        <v>590</v>
      </c>
      <c r="G3" s="109" t="s">
        <v>591</v>
      </c>
      <c r="H3" s="109" t="s">
        <v>592</v>
      </c>
      <c r="I3" s="109" t="s">
        <v>594</v>
      </c>
      <c r="J3" s="109" t="s">
        <v>593</v>
      </c>
      <c r="K3" s="109" t="s">
        <v>595</v>
      </c>
      <c r="L3" s="109" t="s">
        <v>596</v>
      </c>
      <c r="M3" s="109" t="s">
        <v>597</v>
      </c>
      <c r="N3" s="109" t="s">
        <v>599</v>
      </c>
      <c r="O3" s="109" t="s">
        <v>600</v>
      </c>
      <c r="P3" s="109" t="s">
        <v>601</v>
      </c>
      <c r="Q3" s="109" t="s">
        <v>602</v>
      </c>
      <c r="R3" s="82" t="s">
        <v>540</v>
      </c>
    </row>
    <row r="4" spans="1:18" ht="21.5" thickTop="1" x14ac:dyDescent="0.5">
      <c r="A4" s="110" t="s">
        <v>82</v>
      </c>
      <c r="B4" s="111">
        <v>210</v>
      </c>
      <c r="C4" s="111">
        <v>20</v>
      </c>
      <c r="D4" s="111">
        <v>990</v>
      </c>
      <c r="E4" s="112">
        <v>30</v>
      </c>
      <c r="F4" s="112">
        <v>20</v>
      </c>
      <c r="G4" s="112">
        <v>20</v>
      </c>
      <c r="H4" s="112">
        <v>20</v>
      </c>
      <c r="I4" s="112">
        <v>30</v>
      </c>
      <c r="J4" s="112">
        <v>20</v>
      </c>
      <c r="K4" s="112">
        <v>20</v>
      </c>
      <c r="L4" s="112">
        <v>20</v>
      </c>
      <c r="M4" s="112">
        <v>40</v>
      </c>
      <c r="N4" s="112">
        <v>30</v>
      </c>
      <c r="O4" s="112">
        <v>20</v>
      </c>
      <c r="P4" s="112">
        <v>30</v>
      </c>
      <c r="Q4" s="112">
        <v>20</v>
      </c>
      <c r="R4" s="106">
        <v>1540</v>
      </c>
    </row>
    <row r="5" spans="1:18" ht="21" x14ac:dyDescent="0.5">
      <c r="A5" s="110" t="s">
        <v>34</v>
      </c>
      <c r="B5" s="111">
        <v>210</v>
      </c>
      <c r="C5" s="111">
        <v>30</v>
      </c>
      <c r="D5" s="111">
        <v>1020</v>
      </c>
      <c r="E5" s="112">
        <v>30</v>
      </c>
      <c r="F5" s="112">
        <v>20</v>
      </c>
      <c r="G5" s="112">
        <v>20</v>
      </c>
      <c r="H5" s="112">
        <v>20</v>
      </c>
      <c r="I5" s="112">
        <v>30</v>
      </c>
      <c r="J5" s="112">
        <v>20</v>
      </c>
      <c r="K5" s="112"/>
      <c r="L5" s="112"/>
      <c r="M5" s="112"/>
      <c r="N5" s="112">
        <v>30</v>
      </c>
      <c r="O5" s="112"/>
      <c r="P5" s="112"/>
      <c r="Q5" s="112">
        <v>20</v>
      </c>
      <c r="R5" s="84">
        <v>1450</v>
      </c>
    </row>
    <row r="6" spans="1:18" ht="21" x14ac:dyDescent="0.5">
      <c r="A6" s="110" t="s">
        <v>57</v>
      </c>
      <c r="B6" s="111">
        <v>210</v>
      </c>
      <c r="C6" s="111">
        <v>30</v>
      </c>
      <c r="D6" s="111">
        <v>930</v>
      </c>
      <c r="E6" s="112">
        <v>30</v>
      </c>
      <c r="F6" s="112">
        <v>20</v>
      </c>
      <c r="G6" s="112"/>
      <c r="H6" s="112">
        <v>20</v>
      </c>
      <c r="I6" s="112">
        <v>30</v>
      </c>
      <c r="J6" s="112">
        <v>20</v>
      </c>
      <c r="K6" s="112">
        <v>20</v>
      </c>
      <c r="L6" s="112"/>
      <c r="M6" s="112">
        <v>40</v>
      </c>
      <c r="N6" s="112">
        <v>30</v>
      </c>
      <c r="O6" s="112">
        <v>20</v>
      </c>
      <c r="P6" s="112">
        <v>30</v>
      </c>
      <c r="Q6" s="112">
        <v>20</v>
      </c>
      <c r="R6" s="84">
        <v>1450</v>
      </c>
    </row>
    <row r="7" spans="1:18" ht="21" x14ac:dyDescent="0.5">
      <c r="A7" s="110" t="s">
        <v>151</v>
      </c>
      <c r="B7" s="111">
        <v>210</v>
      </c>
      <c r="C7" s="111">
        <v>30</v>
      </c>
      <c r="D7" s="111">
        <v>570</v>
      </c>
      <c r="E7" s="112">
        <v>30</v>
      </c>
      <c r="F7" s="112">
        <v>20</v>
      </c>
      <c r="G7" s="112">
        <v>20</v>
      </c>
      <c r="H7" s="112">
        <v>20</v>
      </c>
      <c r="I7" s="112">
        <v>30</v>
      </c>
      <c r="J7" s="112">
        <v>20</v>
      </c>
      <c r="K7" s="112">
        <v>20</v>
      </c>
      <c r="L7" s="112">
        <v>20</v>
      </c>
      <c r="M7" s="112"/>
      <c r="N7" s="112">
        <v>30</v>
      </c>
      <c r="O7" s="112"/>
      <c r="P7" s="112"/>
      <c r="Q7" s="112">
        <v>20</v>
      </c>
      <c r="R7" s="84">
        <v>1040</v>
      </c>
    </row>
    <row r="8" spans="1:18" ht="21" x14ac:dyDescent="0.5">
      <c r="A8" s="110" t="s">
        <v>160</v>
      </c>
      <c r="B8" s="111">
        <v>210</v>
      </c>
      <c r="C8" s="111">
        <v>30</v>
      </c>
      <c r="D8" s="111">
        <v>480</v>
      </c>
      <c r="E8" s="112">
        <v>30</v>
      </c>
      <c r="F8" s="112">
        <v>20</v>
      </c>
      <c r="G8" s="112"/>
      <c r="H8" s="112">
        <v>20</v>
      </c>
      <c r="I8" s="112">
        <v>30</v>
      </c>
      <c r="J8" s="112">
        <v>20</v>
      </c>
      <c r="K8" s="112">
        <v>20</v>
      </c>
      <c r="L8" s="112"/>
      <c r="M8" s="112">
        <v>40</v>
      </c>
      <c r="N8" s="112">
        <v>30</v>
      </c>
      <c r="O8" s="112">
        <v>20</v>
      </c>
      <c r="P8" s="112"/>
      <c r="Q8" s="112">
        <v>20</v>
      </c>
      <c r="R8" s="84">
        <v>970</v>
      </c>
    </row>
    <row r="9" spans="1:18" ht="21" x14ac:dyDescent="0.5">
      <c r="A9" s="110" t="s">
        <v>106</v>
      </c>
      <c r="B9" s="111">
        <v>210</v>
      </c>
      <c r="C9" s="111">
        <v>30</v>
      </c>
      <c r="D9" s="111">
        <v>420</v>
      </c>
      <c r="E9" s="112">
        <v>30</v>
      </c>
      <c r="F9" s="112"/>
      <c r="G9" s="112"/>
      <c r="H9" s="112">
        <v>20</v>
      </c>
      <c r="I9" s="112">
        <v>30</v>
      </c>
      <c r="J9" s="112">
        <v>20</v>
      </c>
      <c r="K9" s="112">
        <v>20</v>
      </c>
      <c r="L9" s="112"/>
      <c r="M9" s="112">
        <v>40</v>
      </c>
      <c r="N9" s="112">
        <v>30</v>
      </c>
      <c r="O9" s="112">
        <v>20</v>
      </c>
      <c r="P9" s="112">
        <v>30</v>
      </c>
      <c r="Q9" s="112">
        <v>20</v>
      </c>
      <c r="R9" s="84">
        <v>920</v>
      </c>
    </row>
    <row r="10" spans="1:18" ht="21" x14ac:dyDescent="0.5">
      <c r="A10" s="110" t="s">
        <v>31</v>
      </c>
      <c r="B10" s="111">
        <v>210</v>
      </c>
      <c r="C10" s="111">
        <v>30</v>
      </c>
      <c r="D10" s="111">
        <v>480</v>
      </c>
      <c r="E10" s="112">
        <v>30</v>
      </c>
      <c r="F10" s="112"/>
      <c r="G10" s="112">
        <v>20</v>
      </c>
      <c r="H10" s="112">
        <v>20</v>
      </c>
      <c r="I10" s="112">
        <v>30</v>
      </c>
      <c r="J10" s="112">
        <v>20</v>
      </c>
      <c r="K10" s="112"/>
      <c r="L10" s="112">
        <v>20</v>
      </c>
      <c r="M10" s="112"/>
      <c r="N10" s="112"/>
      <c r="O10" s="112"/>
      <c r="P10" s="112"/>
      <c r="Q10" s="112"/>
      <c r="R10" s="84">
        <v>860</v>
      </c>
    </row>
    <row r="11" spans="1:18" ht="21" x14ac:dyDescent="0.5">
      <c r="A11" s="110" t="s">
        <v>75</v>
      </c>
      <c r="B11" s="111">
        <v>210</v>
      </c>
      <c r="C11" s="111">
        <v>30</v>
      </c>
      <c r="D11" s="111">
        <v>300</v>
      </c>
      <c r="E11" s="112">
        <v>30</v>
      </c>
      <c r="F11" s="112"/>
      <c r="G11" s="112">
        <v>20</v>
      </c>
      <c r="H11" s="112">
        <v>20</v>
      </c>
      <c r="I11" s="112">
        <v>30</v>
      </c>
      <c r="J11" s="112">
        <v>20</v>
      </c>
      <c r="K11" s="112"/>
      <c r="L11" s="112"/>
      <c r="M11" s="112"/>
      <c r="N11" s="112"/>
      <c r="O11" s="112"/>
      <c r="P11" s="112">
        <v>30</v>
      </c>
      <c r="Q11" s="112">
        <v>20</v>
      </c>
      <c r="R11" s="84">
        <v>710</v>
      </c>
    </row>
    <row r="12" spans="1:18" ht="21" x14ac:dyDescent="0.5">
      <c r="A12" s="110" t="s">
        <v>359</v>
      </c>
      <c r="B12" s="111">
        <v>210</v>
      </c>
      <c r="C12" s="111">
        <v>30</v>
      </c>
      <c r="D12" s="111">
        <v>150</v>
      </c>
      <c r="E12" s="112">
        <v>30</v>
      </c>
      <c r="F12" s="112"/>
      <c r="G12" s="112"/>
      <c r="H12" s="112">
        <v>20</v>
      </c>
      <c r="I12" s="112">
        <v>30</v>
      </c>
      <c r="J12" s="112">
        <v>20</v>
      </c>
      <c r="K12" s="112">
        <v>20</v>
      </c>
      <c r="L12" s="112"/>
      <c r="M12" s="112"/>
      <c r="N12" s="112">
        <v>30</v>
      </c>
      <c r="O12" s="112">
        <v>20</v>
      </c>
      <c r="P12" s="112"/>
      <c r="Q12" s="112">
        <v>20</v>
      </c>
      <c r="R12" s="111">
        <v>580</v>
      </c>
    </row>
    <row r="13" spans="1:18" ht="21" x14ac:dyDescent="0.5">
      <c r="A13" s="110" t="s">
        <v>351</v>
      </c>
      <c r="B13" s="111">
        <v>210</v>
      </c>
      <c r="C13" s="111">
        <v>30</v>
      </c>
      <c r="D13" s="111">
        <v>60</v>
      </c>
      <c r="E13" s="112">
        <v>30</v>
      </c>
      <c r="F13" s="112">
        <v>20</v>
      </c>
      <c r="G13" s="112">
        <v>20</v>
      </c>
      <c r="H13" s="112">
        <v>20</v>
      </c>
      <c r="I13" s="112">
        <v>30</v>
      </c>
      <c r="J13" s="112">
        <v>20</v>
      </c>
      <c r="K13" s="112">
        <v>20</v>
      </c>
      <c r="L13" s="112">
        <v>20</v>
      </c>
      <c r="M13" s="112"/>
      <c r="N13" s="112">
        <v>30</v>
      </c>
      <c r="O13" s="112">
        <v>20</v>
      </c>
      <c r="P13" s="112">
        <v>30</v>
      </c>
      <c r="Q13" s="112">
        <v>20</v>
      </c>
      <c r="R13" s="111">
        <v>580</v>
      </c>
    </row>
    <row r="14" spans="1:18" ht="21" x14ac:dyDescent="0.5">
      <c r="A14" s="110" t="s">
        <v>115</v>
      </c>
      <c r="B14" s="111">
        <v>210</v>
      </c>
      <c r="C14" s="111">
        <v>30</v>
      </c>
      <c r="D14" s="111">
        <v>120</v>
      </c>
      <c r="E14" s="112">
        <v>30</v>
      </c>
      <c r="F14" s="112"/>
      <c r="G14" s="112">
        <v>20</v>
      </c>
      <c r="H14" s="112">
        <v>20</v>
      </c>
      <c r="I14" s="112">
        <v>30</v>
      </c>
      <c r="J14" s="112">
        <v>20</v>
      </c>
      <c r="K14" s="112"/>
      <c r="L14" s="112">
        <v>20</v>
      </c>
      <c r="M14" s="112"/>
      <c r="N14" s="112">
        <v>30</v>
      </c>
      <c r="O14" s="112"/>
      <c r="P14" s="112">
        <v>30</v>
      </c>
      <c r="Q14" s="112">
        <v>20</v>
      </c>
      <c r="R14" s="111">
        <v>580</v>
      </c>
    </row>
    <row r="15" spans="1:18" ht="21" x14ac:dyDescent="0.5">
      <c r="A15" s="110" t="s">
        <v>69</v>
      </c>
      <c r="B15" s="111">
        <v>170</v>
      </c>
      <c r="C15" s="111">
        <v>30</v>
      </c>
      <c r="D15" s="111">
        <v>150</v>
      </c>
      <c r="E15" s="112">
        <v>30</v>
      </c>
      <c r="F15" s="112"/>
      <c r="G15" s="112">
        <v>20</v>
      </c>
      <c r="H15" s="112">
        <v>20</v>
      </c>
      <c r="I15" s="112">
        <v>30</v>
      </c>
      <c r="J15" s="112">
        <v>20</v>
      </c>
      <c r="K15" s="112"/>
      <c r="L15" s="112">
        <v>20</v>
      </c>
      <c r="M15" s="112"/>
      <c r="N15" s="112">
        <v>30</v>
      </c>
      <c r="O15" s="112"/>
      <c r="P15" s="112">
        <v>30</v>
      </c>
      <c r="Q15" s="112">
        <v>20</v>
      </c>
      <c r="R15" s="111">
        <v>570</v>
      </c>
    </row>
    <row r="16" spans="1:18" ht="21" x14ac:dyDescent="0.5">
      <c r="A16" s="110" t="s">
        <v>154</v>
      </c>
      <c r="B16" s="111">
        <v>190</v>
      </c>
      <c r="C16" s="111">
        <v>30</v>
      </c>
      <c r="D16" s="111">
        <v>120</v>
      </c>
      <c r="E16" s="112">
        <v>30</v>
      </c>
      <c r="F16" s="112"/>
      <c r="G16" s="112">
        <v>20</v>
      </c>
      <c r="H16" s="112">
        <v>20</v>
      </c>
      <c r="I16" s="112">
        <v>30</v>
      </c>
      <c r="J16" s="112">
        <v>20</v>
      </c>
      <c r="K16" s="112"/>
      <c r="L16" s="112">
        <v>20</v>
      </c>
      <c r="M16" s="112"/>
      <c r="N16" s="112">
        <v>30</v>
      </c>
      <c r="O16" s="112"/>
      <c r="P16" s="112">
        <v>30</v>
      </c>
      <c r="Q16" s="112"/>
      <c r="R16" s="111">
        <v>540</v>
      </c>
    </row>
    <row r="17" spans="1:18" ht="21" x14ac:dyDescent="0.5">
      <c r="A17" s="110" t="s">
        <v>49</v>
      </c>
      <c r="B17" s="111">
        <v>210</v>
      </c>
      <c r="C17" s="111">
        <v>30</v>
      </c>
      <c r="D17" s="111">
        <v>240</v>
      </c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1">
        <v>480</v>
      </c>
    </row>
    <row r="18" spans="1:18" ht="21" x14ac:dyDescent="0.5">
      <c r="A18" s="110" t="s">
        <v>367</v>
      </c>
      <c r="B18" s="111">
        <v>210</v>
      </c>
      <c r="C18" s="111">
        <v>30</v>
      </c>
      <c r="D18" s="111">
        <v>90</v>
      </c>
      <c r="E18" s="112">
        <v>30</v>
      </c>
      <c r="F18" s="112"/>
      <c r="G18" s="112"/>
      <c r="H18" s="112">
        <v>20</v>
      </c>
      <c r="I18" s="112">
        <v>30</v>
      </c>
      <c r="J18" s="112">
        <v>20</v>
      </c>
      <c r="K18" s="112"/>
      <c r="L18" s="112"/>
      <c r="M18" s="112"/>
      <c r="N18" s="112">
        <v>30</v>
      </c>
      <c r="O18" s="112"/>
      <c r="P18" s="112"/>
      <c r="Q18" s="112">
        <v>20</v>
      </c>
      <c r="R18" s="111">
        <v>480</v>
      </c>
    </row>
    <row r="19" spans="1:18" ht="21" x14ac:dyDescent="0.5">
      <c r="A19" s="110" t="s">
        <v>38</v>
      </c>
      <c r="B19" s="111">
        <v>210</v>
      </c>
      <c r="C19" s="111">
        <v>30</v>
      </c>
      <c r="D19" s="111">
        <v>60</v>
      </c>
      <c r="E19" s="112">
        <v>30</v>
      </c>
      <c r="F19" s="112"/>
      <c r="G19" s="112"/>
      <c r="H19" s="112"/>
      <c r="I19" s="112"/>
      <c r="J19" s="112">
        <v>20</v>
      </c>
      <c r="K19" s="112"/>
      <c r="L19" s="112">
        <v>20</v>
      </c>
      <c r="M19" s="112">
        <v>40</v>
      </c>
      <c r="N19" s="112">
        <v>30</v>
      </c>
      <c r="O19" s="112"/>
      <c r="P19" s="112"/>
      <c r="Q19" s="112"/>
      <c r="R19" s="111">
        <v>440</v>
      </c>
    </row>
    <row r="20" spans="1:18" ht="21" x14ac:dyDescent="0.5">
      <c r="A20" s="110" t="s">
        <v>143</v>
      </c>
      <c r="B20" s="111">
        <v>130</v>
      </c>
      <c r="C20" s="111">
        <v>20</v>
      </c>
      <c r="D20" s="111" t="e">
        <v>#N/A</v>
      </c>
      <c r="E20" s="112">
        <v>30</v>
      </c>
      <c r="F20" s="112"/>
      <c r="G20" s="112">
        <v>20</v>
      </c>
      <c r="H20" s="112">
        <v>20</v>
      </c>
      <c r="I20" s="112">
        <v>30</v>
      </c>
      <c r="J20" s="112">
        <v>20</v>
      </c>
      <c r="K20" s="112"/>
      <c r="L20" s="112">
        <v>20</v>
      </c>
      <c r="M20" s="112"/>
      <c r="N20" s="112">
        <v>30</v>
      </c>
      <c r="O20" s="112"/>
      <c r="P20" s="112">
        <v>30</v>
      </c>
      <c r="Q20" s="112">
        <v>20</v>
      </c>
      <c r="R20" s="111">
        <v>370</v>
      </c>
    </row>
    <row r="21" spans="1:18" ht="21" x14ac:dyDescent="0.5">
      <c r="A21" s="110" t="s">
        <v>223</v>
      </c>
      <c r="B21" s="111">
        <v>160</v>
      </c>
      <c r="C21" s="111">
        <v>30</v>
      </c>
      <c r="D21" s="111">
        <v>30</v>
      </c>
      <c r="E21" s="112">
        <v>30</v>
      </c>
      <c r="F21" s="112"/>
      <c r="G21" s="112"/>
      <c r="H21" s="112"/>
      <c r="I21" s="112">
        <v>30</v>
      </c>
      <c r="J21" s="112"/>
      <c r="K21" s="112"/>
      <c r="L21" s="112"/>
      <c r="M21" s="112"/>
      <c r="N21" s="112">
        <v>30</v>
      </c>
      <c r="O21" s="112"/>
      <c r="P21" s="112"/>
      <c r="Q21" s="112">
        <v>20</v>
      </c>
      <c r="R21" s="111">
        <v>330</v>
      </c>
    </row>
    <row r="22" spans="1:18" ht="21" x14ac:dyDescent="0.5">
      <c r="A22" s="110" t="s">
        <v>72</v>
      </c>
      <c r="B22" s="111">
        <v>30</v>
      </c>
      <c r="C22" s="111">
        <v>10</v>
      </c>
      <c r="D22" s="111">
        <v>60</v>
      </c>
      <c r="E22" s="112">
        <v>30</v>
      </c>
      <c r="F22" s="112"/>
      <c r="G22" s="112">
        <v>20</v>
      </c>
      <c r="H22" s="112">
        <v>20</v>
      </c>
      <c r="I22" s="112">
        <v>30</v>
      </c>
      <c r="J22" s="112">
        <v>20</v>
      </c>
      <c r="K22" s="112"/>
      <c r="L22" s="112">
        <v>20</v>
      </c>
      <c r="M22" s="112"/>
      <c r="N22" s="112">
        <v>30</v>
      </c>
      <c r="O22" s="112"/>
      <c r="P22" s="112">
        <v>30</v>
      </c>
      <c r="Q22" s="112">
        <v>20</v>
      </c>
      <c r="R22" s="111">
        <v>320</v>
      </c>
    </row>
    <row r="23" spans="1:18" ht="21" x14ac:dyDescent="0.5">
      <c r="A23" s="110" t="s">
        <v>21</v>
      </c>
      <c r="B23" s="111">
        <v>140</v>
      </c>
      <c r="C23" s="111">
        <v>30</v>
      </c>
      <c r="D23" s="111" t="e">
        <v>#N/A</v>
      </c>
      <c r="E23" s="112"/>
      <c r="F23" s="112"/>
      <c r="G23" s="112">
        <v>20</v>
      </c>
      <c r="H23" s="112"/>
      <c r="I23" s="112"/>
      <c r="J23" s="112"/>
      <c r="K23" s="112"/>
      <c r="L23" s="112">
        <v>20</v>
      </c>
      <c r="M23" s="112">
        <v>40</v>
      </c>
      <c r="N23" s="112">
        <v>30</v>
      </c>
      <c r="O23" s="112"/>
      <c r="P23" s="112">
        <v>30</v>
      </c>
      <c r="Q23" s="112"/>
      <c r="R23" s="111">
        <v>310</v>
      </c>
    </row>
    <row r="24" spans="1:18" ht="21" x14ac:dyDescent="0.5">
      <c r="A24" s="110" t="s">
        <v>94</v>
      </c>
      <c r="B24" s="111">
        <v>210</v>
      </c>
      <c r="C24" s="111">
        <v>30</v>
      </c>
      <c r="D24" s="111">
        <v>60</v>
      </c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1">
        <v>300</v>
      </c>
    </row>
    <row r="25" spans="1:18" ht="21" x14ac:dyDescent="0.5">
      <c r="A25" s="110" t="s">
        <v>91</v>
      </c>
      <c r="B25" s="111">
        <v>180</v>
      </c>
      <c r="C25" s="111">
        <v>10</v>
      </c>
      <c r="D25" s="111">
        <v>30</v>
      </c>
      <c r="E25" s="112">
        <v>30</v>
      </c>
      <c r="F25" s="112"/>
      <c r="G25" s="112"/>
      <c r="H25" s="112"/>
      <c r="I25" s="112"/>
      <c r="J25" s="112"/>
      <c r="K25" s="112"/>
      <c r="L25" s="112"/>
      <c r="M25" s="112"/>
      <c r="N25" s="112">
        <v>30</v>
      </c>
      <c r="O25" s="112"/>
      <c r="P25" s="112"/>
      <c r="Q25" s="112">
        <v>20</v>
      </c>
      <c r="R25" s="111">
        <v>300</v>
      </c>
    </row>
    <row r="26" spans="1:18" ht="21" x14ac:dyDescent="0.5">
      <c r="A26" s="110" t="s">
        <v>187</v>
      </c>
      <c r="B26" s="111">
        <v>210</v>
      </c>
      <c r="C26" s="111">
        <v>30</v>
      </c>
      <c r="D26" s="111" t="e">
        <v>#N/A</v>
      </c>
      <c r="E26" s="112"/>
      <c r="F26" s="112">
        <v>20</v>
      </c>
      <c r="G26" s="112"/>
      <c r="H26" s="112"/>
      <c r="I26" s="112"/>
      <c r="J26" s="112"/>
      <c r="K26" s="112">
        <v>20</v>
      </c>
      <c r="L26" s="112"/>
      <c r="M26" s="112"/>
      <c r="N26" s="112"/>
      <c r="O26" s="112">
        <v>20</v>
      </c>
      <c r="P26" s="112"/>
      <c r="Q26" s="112"/>
      <c r="R26" s="111">
        <v>300</v>
      </c>
    </row>
    <row r="27" spans="1:18" ht="22" x14ac:dyDescent="0.5">
      <c r="A27" s="113" t="s">
        <v>549</v>
      </c>
      <c r="B27" s="111">
        <v>210</v>
      </c>
      <c r="C27" s="114">
        <v>20</v>
      </c>
      <c r="D27" s="111" t="e">
        <v>#N/A</v>
      </c>
      <c r="E27" s="112">
        <v>30</v>
      </c>
      <c r="F27" s="112"/>
      <c r="G27" s="112"/>
      <c r="H27" s="112"/>
      <c r="I27" s="112"/>
      <c r="J27" s="112"/>
      <c r="K27" s="112"/>
      <c r="L27" s="112"/>
      <c r="M27" s="112">
        <v>40</v>
      </c>
      <c r="N27" s="112"/>
      <c r="O27" s="112"/>
      <c r="P27" s="112"/>
      <c r="Q27" s="112"/>
      <c r="R27" s="111">
        <v>300</v>
      </c>
    </row>
    <row r="28" spans="1:18" ht="21" x14ac:dyDescent="0.5">
      <c r="A28" s="110" t="s">
        <v>122</v>
      </c>
      <c r="B28" s="111">
        <v>110</v>
      </c>
      <c r="C28" s="111">
        <v>30</v>
      </c>
      <c r="D28" s="111" t="e">
        <v>#N/A</v>
      </c>
      <c r="E28" s="112">
        <v>30</v>
      </c>
      <c r="F28" s="112"/>
      <c r="G28" s="112"/>
      <c r="H28" s="112">
        <v>20</v>
      </c>
      <c r="I28" s="112">
        <v>30</v>
      </c>
      <c r="J28" s="112">
        <v>20</v>
      </c>
      <c r="K28" s="112"/>
      <c r="L28" s="112"/>
      <c r="M28" s="112"/>
      <c r="N28" s="112">
        <v>30</v>
      </c>
      <c r="O28" s="112"/>
      <c r="P28" s="112"/>
      <c r="Q28" s="112">
        <v>20</v>
      </c>
      <c r="R28" s="111">
        <v>290</v>
      </c>
    </row>
    <row r="29" spans="1:18" ht="21" x14ac:dyDescent="0.5">
      <c r="A29" s="110" t="s">
        <v>371</v>
      </c>
      <c r="B29" s="111">
        <v>210</v>
      </c>
      <c r="C29" s="111">
        <v>30</v>
      </c>
      <c r="D29" s="111">
        <v>30</v>
      </c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1">
        <v>270</v>
      </c>
    </row>
    <row r="30" spans="1:18" ht="21" x14ac:dyDescent="0.5">
      <c r="A30" s="110" t="s">
        <v>293</v>
      </c>
      <c r="B30" s="111">
        <v>200</v>
      </c>
      <c r="C30" s="111">
        <v>30</v>
      </c>
      <c r="D30" s="111" t="e">
        <v>#N/A</v>
      </c>
      <c r="E30" s="112"/>
      <c r="F30" s="112"/>
      <c r="G30" s="112">
        <v>20</v>
      </c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1">
        <v>250</v>
      </c>
    </row>
    <row r="31" spans="1:18" ht="21" x14ac:dyDescent="0.5">
      <c r="A31" s="110" t="s">
        <v>518</v>
      </c>
      <c r="B31" s="111">
        <v>180</v>
      </c>
      <c r="C31" s="111">
        <v>30</v>
      </c>
      <c r="D31" s="111">
        <v>30</v>
      </c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1">
        <v>240</v>
      </c>
    </row>
    <row r="32" spans="1:18" ht="21" x14ac:dyDescent="0.5">
      <c r="A32" s="110" t="s">
        <v>98</v>
      </c>
      <c r="B32" s="111">
        <v>30</v>
      </c>
      <c r="C32" s="111">
        <v>30</v>
      </c>
      <c r="D32" s="111" t="e">
        <v>#N/A</v>
      </c>
      <c r="E32" s="112"/>
      <c r="F32" s="112"/>
      <c r="G32" s="112">
        <v>20</v>
      </c>
      <c r="H32" s="112"/>
      <c r="I32" s="112"/>
      <c r="J32" s="112"/>
      <c r="K32" s="112"/>
      <c r="L32" s="112">
        <v>20</v>
      </c>
      <c r="M32" s="112"/>
      <c r="N32" s="112"/>
      <c r="O32" s="112"/>
      <c r="P32" s="112">
        <v>30</v>
      </c>
      <c r="Q32" s="112"/>
      <c r="R32" s="111">
        <v>130</v>
      </c>
    </row>
    <row r="33" spans="1:18" ht="21" x14ac:dyDescent="0.5">
      <c r="A33" s="110" t="s">
        <v>180</v>
      </c>
      <c r="B33" s="111">
        <v>120</v>
      </c>
      <c r="C33" s="111">
        <v>10</v>
      </c>
      <c r="D33" s="111" t="e">
        <v>#N/A</v>
      </c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1">
        <v>130</v>
      </c>
    </row>
    <row r="34" spans="1:18" ht="21" x14ac:dyDescent="0.5">
      <c r="A34" s="110" t="s">
        <v>66</v>
      </c>
      <c r="B34" s="111">
        <v>100</v>
      </c>
      <c r="C34" s="111">
        <v>30</v>
      </c>
      <c r="D34" s="111" t="e">
        <v>#N/A</v>
      </c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1">
        <v>130</v>
      </c>
    </row>
    <row r="35" spans="1:18" ht="21" x14ac:dyDescent="0.5">
      <c r="A35" s="110" t="s">
        <v>365</v>
      </c>
      <c r="B35" s="111">
        <v>20</v>
      </c>
      <c r="C35" s="111">
        <v>30</v>
      </c>
      <c r="D35" s="111" t="e">
        <v>#N/A</v>
      </c>
      <c r="E35" s="112"/>
      <c r="F35" s="112"/>
      <c r="G35" s="112"/>
      <c r="H35" s="112"/>
      <c r="I35" s="112"/>
      <c r="J35" s="112"/>
      <c r="K35" s="112"/>
      <c r="L35" s="112">
        <v>20</v>
      </c>
      <c r="M35" s="112"/>
      <c r="N35" s="112"/>
      <c r="O35" s="112"/>
      <c r="P35" s="112">
        <v>30</v>
      </c>
      <c r="Q35" s="112"/>
      <c r="R35" s="111">
        <v>100</v>
      </c>
    </row>
    <row r="36" spans="1:18" ht="21" x14ac:dyDescent="0.5">
      <c r="A36" s="110" t="s">
        <v>112</v>
      </c>
      <c r="B36" s="111">
        <v>70</v>
      </c>
      <c r="C36" s="111">
        <v>20</v>
      </c>
      <c r="D36" s="111" t="e">
        <v>#N/A</v>
      </c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1">
        <v>90</v>
      </c>
    </row>
    <row r="37" spans="1:18" ht="21" x14ac:dyDescent="0.5">
      <c r="A37" s="110" t="s">
        <v>387</v>
      </c>
      <c r="B37" s="111">
        <v>40</v>
      </c>
      <c r="C37" s="111">
        <v>20</v>
      </c>
      <c r="D37" s="111" t="e">
        <v>#N/A</v>
      </c>
      <c r="E37" s="112"/>
      <c r="F37" s="112"/>
      <c r="G37" s="112">
        <v>20</v>
      </c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1">
        <v>80</v>
      </c>
    </row>
    <row r="38" spans="1:18" ht="21" x14ac:dyDescent="0.5">
      <c r="A38" s="110" t="s">
        <v>177</v>
      </c>
      <c r="B38" s="111">
        <v>50</v>
      </c>
      <c r="C38" s="111">
        <v>30</v>
      </c>
      <c r="D38" s="111" t="e">
        <v>#N/A</v>
      </c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1">
        <v>80</v>
      </c>
    </row>
    <row r="39" spans="1:18" ht="21" x14ac:dyDescent="0.5">
      <c r="A39" s="110" t="s">
        <v>85</v>
      </c>
      <c r="B39" s="111" t="s">
        <v>672</v>
      </c>
      <c r="C39" s="111" t="s">
        <v>672</v>
      </c>
      <c r="D39" s="111" t="e">
        <v>#N/A</v>
      </c>
      <c r="E39" s="112"/>
      <c r="F39" s="112"/>
      <c r="G39" s="112"/>
      <c r="H39" s="112"/>
      <c r="I39" s="112"/>
      <c r="J39" s="112"/>
      <c r="K39" s="112"/>
      <c r="L39" s="112"/>
      <c r="M39" s="112">
        <v>40</v>
      </c>
      <c r="N39" s="112"/>
      <c r="O39" s="112"/>
      <c r="P39" s="112"/>
      <c r="Q39" s="112"/>
      <c r="R39" s="111">
        <v>40</v>
      </c>
    </row>
    <row r="40" spans="1:18" ht="21" x14ac:dyDescent="0.5">
      <c r="A40" s="110" t="s">
        <v>63</v>
      </c>
      <c r="B40" s="111">
        <v>0</v>
      </c>
      <c r="C40" s="111">
        <v>10</v>
      </c>
      <c r="D40" s="111" t="e">
        <v>#N/A</v>
      </c>
      <c r="E40" s="112">
        <v>30</v>
      </c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1">
        <v>40</v>
      </c>
    </row>
    <row r="41" spans="1:18" ht="21" x14ac:dyDescent="0.5">
      <c r="A41" s="110" t="s">
        <v>41</v>
      </c>
      <c r="B41" s="111">
        <v>40</v>
      </c>
      <c r="C41" s="111">
        <v>0</v>
      </c>
      <c r="D41" s="111" t="e">
        <v>#N/A</v>
      </c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1">
        <v>40</v>
      </c>
    </row>
    <row r="42" spans="1:18" ht="21" x14ac:dyDescent="0.5">
      <c r="A42" s="110" t="s">
        <v>157</v>
      </c>
      <c r="B42" s="111">
        <v>20</v>
      </c>
      <c r="C42" s="111">
        <v>10</v>
      </c>
      <c r="D42" s="111" t="e">
        <v>#N/A</v>
      </c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1">
        <v>30</v>
      </c>
    </row>
    <row r="43" spans="1:18" ht="21" x14ac:dyDescent="0.5">
      <c r="A43" s="110" t="s">
        <v>173</v>
      </c>
      <c r="B43" s="111">
        <v>0</v>
      </c>
      <c r="C43" s="111">
        <v>30</v>
      </c>
      <c r="D43" s="111" t="e">
        <v>#N/A</v>
      </c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1">
        <v>30</v>
      </c>
    </row>
    <row r="44" spans="1:18" ht="21" x14ac:dyDescent="0.5">
      <c r="A44" s="110" t="s">
        <v>170</v>
      </c>
      <c r="B44" s="111">
        <v>0</v>
      </c>
      <c r="C44" s="111">
        <v>30</v>
      </c>
      <c r="D44" s="111" t="e">
        <v>#N/A</v>
      </c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1">
        <v>30</v>
      </c>
    </row>
    <row r="45" spans="1:18" ht="21" x14ac:dyDescent="0.5">
      <c r="A45" s="110" t="s">
        <v>167</v>
      </c>
      <c r="B45" s="111">
        <v>10</v>
      </c>
      <c r="C45" s="111">
        <v>20</v>
      </c>
      <c r="D45" s="111" t="e">
        <v>#N/A</v>
      </c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1">
        <v>30</v>
      </c>
    </row>
    <row r="46" spans="1:18" ht="21" x14ac:dyDescent="0.5">
      <c r="A46" s="110" t="s">
        <v>202</v>
      </c>
      <c r="B46" s="111">
        <v>20</v>
      </c>
      <c r="C46" s="111">
        <v>0</v>
      </c>
      <c r="D46" s="111" t="e">
        <v>#N/A</v>
      </c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1">
        <v>20</v>
      </c>
    </row>
    <row r="47" spans="1:18" ht="21" x14ac:dyDescent="0.5">
      <c r="A47" s="83"/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5"/>
      <c r="R47" s="84"/>
    </row>
    <row r="48" spans="1:18" ht="21" x14ac:dyDescent="0.5">
      <c r="A48" s="83"/>
      <c r="B48" s="84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5"/>
      <c r="R48" s="84"/>
    </row>
    <row r="49" spans="1:18" ht="21" x14ac:dyDescent="0.5">
      <c r="A49" s="86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8"/>
      <c r="R49" s="87"/>
    </row>
    <row r="51" spans="1:18" ht="28.5" x14ac:dyDescent="0.65">
      <c r="A51" s="90" t="s">
        <v>587</v>
      </c>
    </row>
    <row r="52" spans="1:18" ht="15" thickBot="1" x14ac:dyDescent="0.4">
      <c r="A52" s="107" t="s">
        <v>2</v>
      </c>
      <c r="B52" s="108" t="s">
        <v>543</v>
      </c>
      <c r="C52" s="108" t="s">
        <v>544</v>
      </c>
      <c r="D52" s="108" t="s">
        <v>528</v>
      </c>
      <c r="E52" s="109" t="s">
        <v>565</v>
      </c>
      <c r="F52" s="109" t="s">
        <v>590</v>
      </c>
      <c r="G52" s="109" t="s">
        <v>591</v>
      </c>
      <c r="H52" s="109" t="s">
        <v>592</v>
      </c>
      <c r="I52" s="109" t="s">
        <v>594</v>
      </c>
      <c r="J52" s="109" t="s">
        <v>593</v>
      </c>
      <c r="K52" s="109" t="s">
        <v>595</v>
      </c>
      <c r="L52" s="109" t="s">
        <v>596</v>
      </c>
      <c r="M52" s="109" t="s">
        <v>597</v>
      </c>
      <c r="N52" s="109" t="s">
        <v>599</v>
      </c>
      <c r="O52" s="109" t="s">
        <v>600</v>
      </c>
      <c r="P52" s="109" t="s">
        <v>601</v>
      </c>
      <c r="Q52" s="109" t="s">
        <v>602</v>
      </c>
      <c r="R52" s="82" t="s">
        <v>540</v>
      </c>
    </row>
    <row r="53" spans="1:18" ht="21.5" thickTop="1" x14ac:dyDescent="0.5">
      <c r="A53" s="110" t="s">
        <v>46</v>
      </c>
      <c r="B53" s="111">
        <v>210</v>
      </c>
      <c r="C53" s="111">
        <v>30</v>
      </c>
      <c r="D53" s="111">
        <v>300</v>
      </c>
      <c r="E53" s="112">
        <v>30</v>
      </c>
      <c r="F53" s="112"/>
      <c r="G53" s="112"/>
      <c r="H53" s="112">
        <v>20</v>
      </c>
      <c r="I53" s="112">
        <v>30</v>
      </c>
      <c r="J53" s="112">
        <v>20</v>
      </c>
      <c r="K53" s="112"/>
      <c r="L53" s="112"/>
      <c r="M53" s="112"/>
      <c r="N53" s="112">
        <v>30</v>
      </c>
      <c r="O53" s="112"/>
      <c r="P53" s="112"/>
      <c r="Q53" s="112">
        <v>20</v>
      </c>
      <c r="R53" s="111">
        <v>690</v>
      </c>
    </row>
    <row r="54" spans="1:18" ht="21" x14ac:dyDescent="0.5">
      <c r="A54" s="110" t="s">
        <v>361</v>
      </c>
      <c r="B54" s="111">
        <v>210</v>
      </c>
      <c r="C54" s="111">
        <v>30</v>
      </c>
      <c r="D54" s="111">
        <v>150</v>
      </c>
      <c r="E54" s="112"/>
      <c r="F54" s="112"/>
      <c r="G54" s="112"/>
      <c r="H54" s="112">
        <v>20</v>
      </c>
      <c r="I54" s="112">
        <v>30</v>
      </c>
      <c r="J54" s="112">
        <v>20</v>
      </c>
      <c r="K54" s="112"/>
      <c r="L54" s="112"/>
      <c r="M54" s="112"/>
      <c r="N54" s="112">
        <v>30</v>
      </c>
      <c r="O54" s="112">
        <v>20</v>
      </c>
      <c r="P54" s="112"/>
      <c r="Q54" s="112">
        <v>20</v>
      </c>
      <c r="R54" s="111">
        <v>530</v>
      </c>
    </row>
    <row r="55" spans="1:18" ht="21" x14ac:dyDescent="0.5">
      <c r="A55" s="110" t="s">
        <v>363</v>
      </c>
      <c r="B55" s="111">
        <v>210</v>
      </c>
      <c r="C55" s="111">
        <v>30</v>
      </c>
      <c r="D55" s="111">
        <v>30</v>
      </c>
      <c r="E55" s="112">
        <v>30</v>
      </c>
      <c r="F55" s="112"/>
      <c r="G55" s="112"/>
      <c r="H55" s="112">
        <v>20</v>
      </c>
      <c r="I55" s="112">
        <v>30</v>
      </c>
      <c r="J55" s="112">
        <v>20</v>
      </c>
      <c r="K55" s="112"/>
      <c r="L55" s="112"/>
      <c r="M55" s="112"/>
      <c r="N55" s="112">
        <v>30</v>
      </c>
      <c r="O55" s="112"/>
      <c r="P55" s="112"/>
      <c r="Q55" s="112">
        <v>20</v>
      </c>
      <c r="R55" s="111">
        <v>420</v>
      </c>
    </row>
    <row r="56" spans="1:18" ht="21" x14ac:dyDescent="0.5">
      <c r="A56" s="110" t="s">
        <v>53</v>
      </c>
      <c r="B56" s="111">
        <v>210</v>
      </c>
      <c r="C56" s="111">
        <v>30</v>
      </c>
      <c r="D56" s="111" t="e">
        <v>#N/A</v>
      </c>
      <c r="E56" s="112">
        <v>30</v>
      </c>
      <c r="F56" s="112">
        <v>20</v>
      </c>
      <c r="G56" s="112"/>
      <c r="H56" s="112">
        <v>20</v>
      </c>
      <c r="I56" s="112">
        <v>30</v>
      </c>
      <c r="J56" s="112">
        <v>20</v>
      </c>
      <c r="K56" s="112"/>
      <c r="L56" s="112"/>
      <c r="M56" s="112"/>
      <c r="N56" s="112">
        <v>30</v>
      </c>
      <c r="O56" s="112"/>
      <c r="P56" s="112"/>
      <c r="Q56" s="112">
        <v>20</v>
      </c>
      <c r="R56" s="111">
        <v>410</v>
      </c>
    </row>
    <row r="57" spans="1:18" ht="21" x14ac:dyDescent="0.5">
      <c r="A57" s="110" t="s">
        <v>340</v>
      </c>
      <c r="B57" s="111">
        <v>210</v>
      </c>
      <c r="C57" s="111">
        <v>30</v>
      </c>
      <c r="D57" s="111" t="e">
        <v>#N/A</v>
      </c>
      <c r="E57" s="112">
        <v>30</v>
      </c>
      <c r="F57" s="112"/>
      <c r="G57" s="112"/>
      <c r="H57" s="112">
        <v>20</v>
      </c>
      <c r="I57" s="112">
        <v>30</v>
      </c>
      <c r="J57" s="112">
        <v>20</v>
      </c>
      <c r="K57" s="112"/>
      <c r="L57" s="112"/>
      <c r="M57" s="112"/>
      <c r="N57" s="112">
        <v>30</v>
      </c>
      <c r="O57" s="112"/>
      <c r="P57" s="112"/>
      <c r="Q57" s="112">
        <v>20</v>
      </c>
      <c r="R57" s="111">
        <v>390</v>
      </c>
    </row>
    <row r="58" spans="1:18" ht="21" x14ac:dyDescent="0.5">
      <c r="A58" s="110" t="s">
        <v>233</v>
      </c>
      <c r="B58" s="111">
        <v>180</v>
      </c>
      <c r="C58" s="111">
        <v>30</v>
      </c>
      <c r="D58" s="111" t="e">
        <v>#N/A</v>
      </c>
      <c r="E58" s="112">
        <v>30</v>
      </c>
      <c r="F58" s="112"/>
      <c r="G58" s="112"/>
      <c r="H58" s="112"/>
      <c r="I58" s="112">
        <v>30</v>
      </c>
      <c r="J58" s="112">
        <v>20</v>
      </c>
      <c r="K58" s="112"/>
      <c r="L58" s="112"/>
      <c r="M58" s="112"/>
      <c r="N58" s="112">
        <v>30</v>
      </c>
      <c r="O58" s="112"/>
      <c r="P58" s="112"/>
      <c r="Q58" s="112">
        <v>20</v>
      </c>
      <c r="R58" s="111">
        <v>340</v>
      </c>
    </row>
    <row r="59" spans="1:18" ht="21" x14ac:dyDescent="0.5">
      <c r="A59" s="110" t="s">
        <v>131</v>
      </c>
      <c r="B59" s="111">
        <v>50</v>
      </c>
      <c r="C59" s="111">
        <v>10</v>
      </c>
      <c r="D59" s="111">
        <v>210</v>
      </c>
      <c r="E59" s="112"/>
      <c r="F59" s="112"/>
      <c r="G59" s="112"/>
      <c r="H59" s="112"/>
      <c r="I59" s="112"/>
      <c r="J59" s="112"/>
      <c r="K59" s="112"/>
      <c r="L59" s="112"/>
      <c r="M59" s="112">
        <v>40</v>
      </c>
      <c r="N59" s="112">
        <v>30</v>
      </c>
      <c r="O59" s="112"/>
      <c r="P59" s="112"/>
      <c r="Q59" s="112"/>
      <c r="R59" s="111">
        <v>340</v>
      </c>
    </row>
    <row r="60" spans="1:18" ht="21" x14ac:dyDescent="0.5">
      <c r="A60" s="110" t="s">
        <v>79</v>
      </c>
      <c r="B60" s="111">
        <v>210</v>
      </c>
      <c r="C60" s="111">
        <v>30</v>
      </c>
      <c r="D60" s="111" t="e">
        <v>#N/A</v>
      </c>
      <c r="E60" s="112"/>
      <c r="F60" s="112">
        <v>20</v>
      </c>
      <c r="G60" s="112"/>
      <c r="H60" s="112"/>
      <c r="I60" s="112"/>
      <c r="J60" s="112"/>
      <c r="K60" s="112">
        <v>20</v>
      </c>
      <c r="L60" s="112"/>
      <c r="M60" s="112"/>
      <c r="N60" s="112"/>
      <c r="O60" s="112">
        <v>20</v>
      </c>
      <c r="P60" s="112"/>
      <c r="Q60" s="112"/>
      <c r="R60" s="111">
        <v>300</v>
      </c>
    </row>
    <row r="61" spans="1:18" ht="21" x14ac:dyDescent="0.5">
      <c r="A61" s="110" t="s">
        <v>321</v>
      </c>
      <c r="B61" s="111">
        <v>10</v>
      </c>
      <c r="C61" s="111">
        <v>30</v>
      </c>
      <c r="D61" s="111" t="e">
        <v>#N/A</v>
      </c>
      <c r="E61" s="112">
        <v>30</v>
      </c>
      <c r="F61" s="112"/>
      <c r="G61" s="112"/>
      <c r="H61" s="112">
        <v>20</v>
      </c>
      <c r="I61" s="112">
        <v>30</v>
      </c>
      <c r="J61" s="112">
        <v>20</v>
      </c>
      <c r="K61" s="112"/>
      <c r="L61" s="112"/>
      <c r="M61" s="112"/>
      <c r="N61" s="112">
        <v>30</v>
      </c>
      <c r="O61" s="112"/>
      <c r="P61" s="112"/>
      <c r="Q61" s="112">
        <v>20</v>
      </c>
      <c r="R61" s="111">
        <v>190</v>
      </c>
    </row>
    <row r="62" spans="1:18" ht="21" x14ac:dyDescent="0.5">
      <c r="A62" s="110" t="s">
        <v>347</v>
      </c>
      <c r="B62" s="111">
        <v>60</v>
      </c>
      <c r="C62" s="111">
        <v>20</v>
      </c>
      <c r="D62" s="111" t="e">
        <v>#N/A</v>
      </c>
      <c r="E62" s="112"/>
      <c r="F62" s="112">
        <v>20</v>
      </c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1">
        <v>100</v>
      </c>
    </row>
    <row r="63" spans="1:18" ht="21" x14ac:dyDescent="0.5">
      <c r="A63" s="110" t="s">
        <v>392</v>
      </c>
      <c r="B63" s="111">
        <v>80</v>
      </c>
      <c r="C63" s="111">
        <v>20</v>
      </c>
      <c r="D63" s="111" t="e">
        <v>#N/A</v>
      </c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1">
        <v>100</v>
      </c>
    </row>
    <row r="64" spans="1:18" ht="21" x14ac:dyDescent="0.5">
      <c r="A64" s="110" t="s">
        <v>192</v>
      </c>
      <c r="B64" s="111">
        <v>50</v>
      </c>
      <c r="C64" s="111">
        <v>10</v>
      </c>
      <c r="D64" s="111" t="e">
        <v>#N/A</v>
      </c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1">
        <v>60</v>
      </c>
    </row>
    <row r="65" spans="1:18" ht="21" x14ac:dyDescent="0.5">
      <c r="A65" s="110" t="s">
        <v>353</v>
      </c>
      <c r="B65" s="111">
        <v>40</v>
      </c>
      <c r="C65" s="111">
        <v>0</v>
      </c>
      <c r="D65" s="111" t="e">
        <v>#N/A</v>
      </c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1">
        <v>40</v>
      </c>
    </row>
    <row r="66" spans="1:18" ht="21" x14ac:dyDescent="0.5">
      <c r="A66" s="110" t="s">
        <v>27</v>
      </c>
      <c r="B66" s="111">
        <v>0</v>
      </c>
      <c r="C66" s="111">
        <v>30</v>
      </c>
      <c r="D66" s="111" t="e">
        <v>#N/A</v>
      </c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1">
        <v>30</v>
      </c>
    </row>
    <row r="67" spans="1:18" ht="21" x14ac:dyDescent="0.5">
      <c r="A67" s="110" t="s">
        <v>137</v>
      </c>
      <c r="B67" s="111">
        <v>0</v>
      </c>
      <c r="C67" s="111">
        <v>30</v>
      </c>
      <c r="D67" s="111" t="e">
        <v>#N/A</v>
      </c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1">
        <v>30</v>
      </c>
    </row>
    <row r="68" spans="1:18" ht="21" x14ac:dyDescent="0.5">
      <c r="A68" s="110" t="s">
        <v>196</v>
      </c>
      <c r="B68" s="111">
        <v>10</v>
      </c>
      <c r="C68" s="111">
        <v>10</v>
      </c>
      <c r="D68" s="111" t="e">
        <v>#N/A</v>
      </c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1">
        <v>20</v>
      </c>
    </row>
    <row r="69" spans="1:18" ht="21" x14ac:dyDescent="0.5">
      <c r="A69" s="110" t="s">
        <v>346</v>
      </c>
      <c r="B69" s="111">
        <v>10</v>
      </c>
      <c r="C69" s="111">
        <v>0</v>
      </c>
      <c r="D69" s="111" t="e">
        <v>#N/A</v>
      </c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1">
        <v>10</v>
      </c>
    </row>
  </sheetData>
  <phoneticPr fontId="1" type="noConversion"/>
  <conditionalFormatting sqref="A51">
    <cfRule type="duplicateValues" dxfId="65" priority="72"/>
  </conditionalFormatting>
  <conditionalFormatting sqref="A51">
    <cfRule type="duplicateValues" dxfId="64" priority="71"/>
  </conditionalFormatting>
  <conditionalFormatting sqref="A51">
    <cfRule type="duplicateValues" dxfId="63" priority="70"/>
  </conditionalFormatting>
  <conditionalFormatting sqref="A51">
    <cfRule type="duplicateValues" dxfId="62" priority="69"/>
  </conditionalFormatting>
  <conditionalFormatting sqref="A51">
    <cfRule type="duplicateValues" dxfId="61" priority="73"/>
  </conditionalFormatting>
  <conditionalFormatting sqref="A51">
    <cfRule type="duplicateValues" dxfId="60" priority="74"/>
  </conditionalFormatting>
  <conditionalFormatting sqref="A51">
    <cfRule type="duplicateValues" dxfId="59" priority="68"/>
  </conditionalFormatting>
  <conditionalFormatting sqref="A51">
    <cfRule type="duplicateValues" dxfId="58" priority="67"/>
  </conditionalFormatting>
  <conditionalFormatting sqref="A52:A69">
    <cfRule type="duplicateValues" dxfId="57" priority="12"/>
  </conditionalFormatting>
  <conditionalFormatting sqref="A52:A69">
    <cfRule type="duplicateValues" dxfId="56" priority="11"/>
  </conditionalFormatting>
  <conditionalFormatting sqref="A53:A69">
    <cfRule type="duplicateValues" dxfId="55" priority="8"/>
  </conditionalFormatting>
  <conditionalFormatting sqref="A53:A69">
    <cfRule type="duplicateValues" dxfId="54" priority="7"/>
  </conditionalFormatting>
  <conditionalFormatting sqref="A53:A69">
    <cfRule type="duplicateValues" dxfId="53" priority="6"/>
  </conditionalFormatting>
  <conditionalFormatting sqref="A53:A69">
    <cfRule type="duplicateValues" dxfId="52" priority="5"/>
  </conditionalFormatting>
  <conditionalFormatting sqref="A53:A69">
    <cfRule type="duplicateValues" dxfId="51" priority="9"/>
  </conditionalFormatting>
  <conditionalFormatting sqref="A53:A69">
    <cfRule type="duplicateValues" dxfId="50" priority="10"/>
  </conditionalFormatting>
  <conditionalFormatting sqref="A53:A69">
    <cfRule type="duplicateValues" dxfId="49" priority="4"/>
  </conditionalFormatting>
  <conditionalFormatting sqref="A53:A69">
    <cfRule type="duplicateValues" dxfId="48" priority="3"/>
  </conditionalFormatting>
  <conditionalFormatting sqref="D60:D69">
    <cfRule type="cellIs" dxfId="47" priority="2" operator="greaterThan">
      <formula>0</formula>
    </cfRule>
  </conditionalFormatting>
  <conditionalFormatting sqref="D60:D69">
    <cfRule type="cellIs" dxfId="46" priority="1" operator="greaterThan">
      <formula>0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o 4 k l W 4 G y g g e m A A A A 9 w A A A B I A H A B D b 2 5 m a W c v U G F j a 2 F n Z S 5 4 b W w g o h g A K K A U A A A A A A A A A A A A A A A A A A A A A A A A A A A A h Y 8 x D o I w G I W v Q r r T F i R E y E 8 Z X C U x 0 a h r U y o 0 Q j G 0 C P F q D h 7 J K 4 h R 1 M 3 x f e 8 b 3 r t f b 5 A O d e W c Z W t U o x P k Y Y o c q U W T K 1 0 k q L M H d 4 5 S B i s u j r y Q z i h r E w 8 m T 1 B p 7 S k m p O 9 7 3 M 9 w 0 x b E p 9 Q j + 2 y 5 F q W s O f r I 6 r / s K m 0 s 1 0 I i B t v X G O b j K M R e F A Y B p k A m C p n S X 8 M f B z / b H w i L r r J d K 9 m l d D c 7 I F M E 8 j 7 B H l B L A w Q U A A I A C A C j i S V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4 k l W y i K R 7 g O A A A A E Q A A A B M A H A B G b 3 J t d W x h c y 9 T Z W N 0 a W 9 u M S 5 t I K I Y A C i g F A A A A A A A A A A A A A A A A A A A A A A A A A A A A C t O T S 7 J z M 9 T C I b Q h t Y A U E s B A i 0 A F A A C A A g A o 4 k l W 4 G y g g e m A A A A 9 w A A A B I A A A A A A A A A A A A A A A A A A A A A A E N v b m Z p Z y 9 Q Y W N r Y W d l L n h t b F B L A Q I t A B Q A A g A I A K O J J V s P y u m r p A A A A O k A A A A T A A A A A A A A A A A A A A A A A P I A A A B b Q 2 9 u d G V u d F 9 U e X B l c 1 0 u e G 1 s U E s B A i 0 A F A A C A A g A o 4 k l W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G k d 3 3 8 P B c V F l o B M W R p k k l Y A A A A A A g A A A A A A A 2 Y A A M A A A A A Q A A A A P a Y a 1 l Z i A W o k G l T o I H h 2 h w A A A A A E g A A A o A A A A B A A A A B + a k 2 0 4 0 A 1 b S + Y G z o 5 5 T W y U A A A A I J + V 6 3 0 / t 7 2 O o I 3 d + Z S e i e C o 1 i N V s A b Z z b 0 O Q b Q + E S 5 t d V Q i t j + b P j A S 9 D c V b W K f g W M i B e 9 J U 0 / K P 5 s 1 L n O w Y 8 g l / s T c M K X / V x L G + z B B c 7 h F A A A A I F p o U 5 S Q / Y a q B 2 d A D g Z 6 k i S d G k b < / D a t a M a s h u p > 
</file>

<file path=customXml/itemProps1.xml><?xml version="1.0" encoding="utf-8"?>
<ds:datastoreItem xmlns:ds="http://schemas.openxmlformats.org/officeDocument/2006/customXml" ds:itemID="{4BBD800D-9AB7-44AD-B15C-6C910F2BE7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報名狀況統計</vt:lpstr>
      <vt:lpstr>報名人次</vt:lpstr>
      <vt:lpstr>分數累積</vt:lpstr>
      <vt:lpstr>中獎名單</vt:lpstr>
      <vt:lpstr>個人bonus分</vt:lpstr>
      <vt:lpstr>體脂</vt:lpstr>
      <vt:lpstr>ALL活動數據統計(運動+飲食)--分數計算表</vt:lpstr>
      <vt:lpstr>活動成效統計(2025-08-08至2025-08-28)</vt:lpstr>
      <vt:lpstr>0831-0920結算成績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AngelChi_紀羽倩</dc:creator>
  <cp:lastModifiedBy>AngelChi_紀羽倩</cp:lastModifiedBy>
  <cp:lastPrinted>2025-10-01T06:24:22Z</cp:lastPrinted>
  <dcterms:created xsi:type="dcterms:W3CDTF">2025-07-23T02:36:02Z</dcterms:created>
  <dcterms:modified xsi:type="dcterms:W3CDTF">2025-10-07T00:22:04Z</dcterms:modified>
</cp:coreProperties>
</file>