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nnysiegler/Desktop/WashU Data Analytics Bootcamp/excel-challenge/"/>
    </mc:Choice>
  </mc:AlternateContent>
  <xr:revisionPtr revIDLastSave="0" documentId="8_{703DC7B7-3D0E-2B48-ABA7-C94742B5AEC9}" xr6:coauthVersionLast="47" xr6:coauthVersionMax="47" xr10:uidLastSave="{00000000-0000-0000-0000-000000000000}"/>
  <bookViews>
    <workbookView xWindow="160" yWindow="500" windowWidth="28640" windowHeight="15960" activeTab="1" xr2:uid="{00000000-000D-0000-FFFF-FFFF00000000}"/>
  </bookViews>
  <sheets>
    <sheet name="Crowdfunding" sheetId="1" r:id="rId1"/>
    <sheet name="Crowdfunding (2)" sheetId="11" r:id="rId2"/>
    <sheet name="Campaign by Month" sheetId="13" r:id="rId3"/>
    <sheet name="Campaign by Parent Category" sheetId="2" r:id="rId4"/>
    <sheet name="Campaign by sub category" sheetId="4" r:id="rId5"/>
    <sheet name="Percent Success By Goal" sheetId="14" r:id="rId6"/>
    <sheet name="Backers" sheetId="15" r:id="rId7"/>
  </sheets>
  <definedNames>
    <definedName name="_xlchart.v1.0" hidden="1">Backers!$G$1:$G$1294</definedName>
    <definedName name="_xlchart.v1.1" hidden="1">Backers!$B$1:$B$1294</definedName>
    <definedName name="_xlchart.v1.2" hidden="1">Backers!$G$1:$G$1294</definedName>
    <definedName name="_xlchart.v1.3" hidden="1">Backers!$A$1:$A$364</definedName>
    <definedName name="_xlchart.v1.4" hidden="1">Backers!$B$1:$B$364</definedName>
    <definedName name="_xlchart.v1.5" hidden="1">Backers!$C$1:$C$364</definedName>
    <definedName name="_xlchart.v1.6" hidden="1">Backers!$D$1:$D$364</definedName>
    <definedName name="_xlchart.v1.7" hidden="1">Backers!$G$1:$G$1294</definedName>
    <definedName name="category" localSheetId="1">'Crowdfunding (2)'!$R$2:$R$1001</definedName>
    <definedName name="category">Crowdfunding!$P$2:$P$1001</definedName>
    <definedName name="failedbackers">Backers!$B$1:$B$364</definedName>
    <definedName name="goal">'Crowdfunding (2)'!$D$2:$D$1001</definedName>
    <definedName name="outcome">'Crowdfunding (2)'!$G$2:$G$1001</definedName>
    <definedName name="successfulbackers">Backers!$G$1:$G$565</definedName>
  </definedNames>
  <calcPr calcId="191029"/>
  <pivotCaches>
    <pivotCache cacheId="16" r:id="rId8"/>
    <pivotCache cacheId="17" r:id="rId9"/>
    <pivotCache cacheId="2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5" l="1"/>
  <c r="I5" i="15"/>
  <c r="I4" i="15"/>
  <c r="I3" i="15"/>
  <c r="I1" i="15"/>
  <c r="I2" i="15"/>
  <c r="D6" i="15"/>
  <c r="D5" i="15"/>
  <c r="D4" i="15"/>
  <c r="D3" i="15"/>
  <c r="D2" i="15"/>
  <c r="D1" i="15"/>
  <c r="D13" i="14"/>
  <c r="D12" i="14"/>
  <c r="D11" i="14"/>
  <c r="D10" i="14"/>
  <c r="D8" i="14"/>
  <c r="D7" i="14"/>
  <c r="D6" i="14"/>
  <c r="D5" i="14"/>
  <c r="D4" i="14"/>
  <c r="D3" i="14"/>
  <c r="D2" i="14"/>
  <c r="D9" i="14"/>
  <c r="C13" i="14"/>
  <c r="C12" i="14"/>
  <c r="C11" i="14"/>
  <c r="C10" i="14"/>
  <c r="C9" i="14"/>
  <c r="C8" i="14"/>
  <c r="B4" i="14"/>
  <c r="B3" i="14"/>
  <c r="C7" i="14"/>
  <c r="C3" i="14"/>
  <c r="C6" i="14"/>
  <c r="C5" i="14"/>
  <c r="C4" i="14"/>
  <c r="C2" i="14"/>
  <c r="B13" i="14"/>
  <c r="B12" i="14"/>
  <c r="B11" i="14"/>
  <c r="B10" i="14"/>
  <c r="B9" i="14"/>
  <c r="B8" i="14"/>
  <c r="B7" i="14"/>
  <c r="B6" i="14"/>
  <c r="B5" i="14"/>
  <c r="B2" i="14"/>
  <c r="E2" i="14" s="1"/>
  <c r="G7" i="13"/>
  <c r="G8" i="13"/>
  <c r="G9" i="13"/>
  <c r="G10" i="13"/>
  <c r="G11" i="13"/>
  <c r="G12" i="13"/>
  <c r="G13" i="13"/>
  <c r="G14" i="13"/>
  <c r="G15" i="13"/>
  <c r="G16" i="13"/>
  <c r="G17" i="13"/>
  <c r="G6" i="13"/>
  <c r="G7" i="2"/>
  <c r="G8" i="2"/>
  <c r="G9" i="2"/>
  <c r="G10" i="2"/>
  <c r="G11" i="2"/>
  <c r="G12" i="2"/>
  <c r="G13" i="2"/>
  <c r="G14" i="2"/>
  <c r="G6" i="2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5" i="4"/>
  <c r="I1001" i="11"/>
  <c r="F1001" i="11"/>
  <c r="I1000" i="11"/>
  <c r="F1000" i="11"/>
  <c r="I999" i="11"/>
  <c r="F999" i="11"/>
  <c r="I998" i="11"/>
  <c r="F998" i="11"/>
  <c r="I997" i="11"/>
  <c r="F997" i="11"/>
  <c r="I996" i="11"/>
  <c r="F996" i="11"/>
  <c r="I995" i="11"/>
  <c r="F995" i="11"/>
  <c r="I994" i="11"/>
  <c r="F994" i="11"/>
  <c r="I993" i="11"/>
  <c r="F993" i="11"/>
  <c r="I992" i="11"/>
  <c r="F992" i="11"/>
  <c r="I991" i="11"/>
  <c r="F991" i="11"/>
  <c r="I990" i="11"/>
  <c r="F990" i="11"/>
  <c r="I989" i="11"/>
  <c r="F989" i="11"/>
  <c r="I988" i="11"/>
  <c r="F988" i="11"/>
  <c r="I987" i="11"/>
  <c r="F987" i="11"/>
  <c r="I986" i="11"/>
  <c r="F986" i="11"/>
  <c r="I985" i="11"/>
  <c r="F985" i="11"/>
  <c r="I984" i="11"/>
  <c r="F984" i="11"/>
  <c r="I983" i="11"/>
  <c r="F983" i="11"/>
  <c r="I982" i="11"/>
  <c r="F982" i="11"/>
  <c r="I981" i="11"/>
  <c r="F981" i="11"/>
  <c r="I980" i="11"/>
  <c r="F980" i="11"/>
  <c r="I979" i="11"/>
  <c r="F979" i="11"/>
  <c r="I978" i="11"/>
  <c r="F978" i="11"/>
  <c r="I977" i="11"/>
  <c r="F977" i="11"/>
  <c r="I976" i="11"/>
  <c r="F976" i="11"/>
  <c r="I975" i="11"/>
  <c r="F975" i="11"/>
  <c r="I974" i="11"/>
  <c r="F974" i="11"/>
  <c r="I973" i="11"/>
  <c r="F973" i="11"/>
  <c r="I972" i="11"/>
  <c r="F972" i="11"/>
  <c r="I971" i="11"/>
  <c r="F971" i="11"/>
  <c r="I970" i="11"/>
  <c r="F970" i="11"/>
  <c r="I969" i="11"/>
  <c r="F969" i="11"/>
  <c r="I968" i="11"/>
  <c r="F968" i="11"/>
  <c r="I967" i="11"/>
  <c r="F967" i="11"/>
  <c r="I966" i="11"/>
  <c r="F966" i="11"/>
  <c r="I965" i="11"/>
  <c r="F965" i="11"/>
  <c r="I964" i="11"/>
  <c r="F964" i="11"/>
  <c r="I963" i="11"/>
  <c r="F963" i="11"/>
  <c r="I962" i="11"/>
  <c r="F962" i="11"/>
  <c r="I961" i="11"/>
  <c r="F961" i="11"/>
  <c r="I960" i="11"/>
  <c r="F960" i="11"/>
  <c r="I959" i="11"/>
  <c r="F959" i="11"/>
  <c r="I958" i="11"/>
  <c r="F958" i="11"/>
  <c r="I957" i="11"/>
  <c r="F957" i="11"/>
  <c r="I956" i="11"/>
  <c r="F956" i="11"/>
  <c r="I955" i="11"/>
  <c r="F955" i="11"/>
  <c r="I954" i="11"/>
  <c r="F954" i="11"/>
  <c r="I953" i="11"/>
  <c r="F953" i="11"/>
  <c r="I952" i="11"/>
  <c r="F952" i="11"/>
  <c r="I951" i="11"/>
  <c r="F951" i="11"/>
  <c r="I950" i="11"/>
  <c r="F950" i="11"/>
  <c r="I949" i="11"/>
  <c r="F949" i="11"/>
  <c r="I948" i="11"/>
  <c r="F948" i="11"/>
  <c r="I947" i="11"/>
  <c r="F947" i="11"/>
  <c r="I946" i="11"/>
  <c r="F946" i="11"/>
  <c r="I945" i="11"/>
  <c r="F945" i="11"/>
  <c r="I944" i="11"/>
  <c r="F944" i="11"/>
  <c r="I943" i="11"/>
  <c r="F943" i="11"/>
  <c r="I942" i="11"/>
  <c r="F942" i="11"/>
  <c r="I941" i="11"/>
  <c r="F941" i="11"/>
  <c r="I940" i="11"/>
  <c r="F940" i="11"/>
  <c r="I939" i="11"/>
  <c r="F939" i="11"/>
  <c r="I938" i="11"/>
  <c r="F938" i="11"/>
  <c r="I937" i="11"/>
  <c r="F937" i="11"/>
  <c r="I936" i="11"/>
  <c r="F936" i="11"/>
  <c r="I935" i="11"/>
  <c r="F935" i="11"/>
  <c r="I934" i="11"/>
  <c r="F934" i="11"/>
  <c r="I933" i="11"/>
  <c r="F933" i="11"/>
  <c r="I932" i="11"/>
  <c r="F932" i="11"/>
  <c r="I931" i="11"/>
  <c r="F931" i="11"/>
  <c r="I930" i="11"/>
  <c r="F930" i="11"/>
  <c r="I929" i="11"/>
  <c r="F929" i="11"/>
  <c r="I928" i="11"/>
  <c r="F928" i="11"/>
  <c r="I927" i="11"/>
  <c r="F927" i="11"/>
  <c r="I926" i="11"/>
  <c r="F926" i="11"/>
  <c r="I925" i="11"/>
  <c r="F925" i="11"/>
  <c r="I924" i="11"/>
  <c r="F924" i="11"/>
  <c r="I923" i="11"/>
  <c r="F923" i="11"/>
  <c r="I922" i="11"/>
  <c r="F922" i="11"/>
  <c r="I921" i="11"/>
  <c r="F921" i="11"/>
  <c r="I920" i="11"/>
  <c r="F920" i="11"/>
  <c r="I919" i="11"/>
  <c r="F919" i="11"/>
  <c r="I918" i="11"/>
  <c r="F918" i="11"/>
  <c r="I917" i="11"/>
  <c r="F917" i="11"/>
  <c r="I916" i="11"/>
  <c r="F916" i="11"/>
  <c r="I915" i="11"/>
  <c r="F915" i="11"/>
  <c r="I914" i="11"/>
  <c r="F914" i="11"/>
  <c r="I913" i="11"/>
  <c r="F913" i="11"/>
  <c r="I912" i="11"/>
  <c r="F912" i="11"/>
  <c r="I911" i="11"/>
  <c r="F911" i="11"/>
  <c r="I910" i="11"/>
  <c r="F910" i="11"/>
  <c r="I909" i="11"/>
  <c r="F909" i="11"/>
  <c r="I908" i="11"/>
  <c r="F908" i="11"/>
  <c r="I907" i="11"/>
  <c r="F907" i="11"/>
  <c r="I906" i="11"/>
  <c r="F906" i="11"/>
  <c r="I905" i="11"/>
  <c r="F905" i="11"/>
  <c r="I904" i="11"/>
  <c r="F904" i="11"/>
  <c r="I903" i="11"/>
  <c r="F903" i="11"/>
  <c r="I902" i="11"/>
  <c r="F902" i="11"/>
  <c r="I901" i="11"/>
  <c r="F901" i="11"/>
  <c r="I900" i="11"/>
  <c r="F900" i="11"/>
  <c r="I899" i="11"/>
  <c r="F899" i="11"/>
  <c r="I898" i="11"/>
  <c r="F898" i="11"/>
  <c r="I897" i="11"/>
  <c r="F897" i="11"/>
  <c r="I896" i="11"/>
  <c r="F896" i="11"/>
  <c r="I895" i="11"/>
  <c r="F895" i="11"/>
  <c r="I894" i="11"/>
  <c r="F894" i="11"/>
  <c r="I893" i="11"/>
  <c r="F893" i="11"/>
  <c r="I892" i="11"/>
  <c r="F892" i="11"/>
  <c r="I891" i="11"/>
  <c r="F891" i="11"/>
  <c r="I890" i="11"/>
  <c r="F890" i="11"/>
  <c r="I889" i="11"/>
  <c r="F889" i="11"/>
  <c r="I888" i="11"/>
  <c r="F888" i="11"/>
  <c r="I887" i="11"/>
  <c r="F887" i="11"/>
  <c r="I886" i="11"/>
  <c r="F886" i="11"/>
  <c r="I885" i="11"/>
  <c r="F885" i="11"/>
  <c r="I884" i="11"/>
  <c r="F884" i="11"/>
  <c r="I883" i="11"/>
  <c r="F883" i="11"/>
  <c r="I882" i="11"/>
  <c r="F882" i="11"/>
  <c r="I881" i="11"/>
  <c r="F881" i="11"/>
  <c r="I880" i="11"/>
  <c r="F880" i="11"/>
  <c r="I879" i="11"/>
  <c r="F879" i="11"/>
  <c r="I878" i="11"/>
  <c r="F878" i="11"/>
  <c r="I877" i="11"/>
  <c r="F877" i="11"/>
  <c r="I876" i="11"/>
  <c r="F876" i="11"/>
  <c r="I875" i="11"/>
  <c r="F875" i="11"/>
  <c r="I874" i="11"/>
  <c r="F874" i="11"/>
  <c r="I873" i="11"/>
  <c r="F873" i="11"/>
  <c r="I872" i="11"/>
  <c r="F872" i="11"/>
  <c r="I871" i="11"/>
  <c r="F871" i="11"/>
  <c r="I870" i="11"/>
  <c r="F870" i="11"/>
  <c r="I869" i="11"/>
  <c r="F869" i="11"/>
  <c r="I868" i="11"/>
  <c r="F868" i="11"/>
  <c r="I867" i="11"/>
  <c r="F867" i="11"/>
  <c r="I866" i="11"/>
  <c r="F866" i="11"/>
  <c r="I865" i="11"/>
  <c r="F865" i="11"/>
  <c r="I864" i="11"/>
  <c r="F864" i="11"/>
  <c r="I863" i="11"/>
  <c r="F863" i="11"/>
  <c r="I862" i="11"/>
  <c r="F862" i="11"/>
  <c r="I861" i="11"/>
  <c r="F861" i="11"/>
  <c r="I860" i="11"/>
  <c r="F860" i="11"/>
  <c r="I859" i="11"/>
  <c r="F859" i="11"/>
  <c r="I858" i="11"/>
  <c r="F858" i="11"/>
  <c r="I857" i="11"/>
  <c r="F857" i="11"/>
  <c r="I856" i="11"/>
  <c r="F856" i="11"/>
  <c r="I855" i="11"/>
  <c r="F855" i="11"/>
  <c r="I854" i="11"/>
  <c r="F854" i="11"/>
  <c r="I853" i="11"/>
  <c r="F853" i="11"/>
  <c r="I852" i="11"/>
  <c r="F852" i="11"/>
  <c r="I851" i="11"/>
  <c r="F851" i="11"/>
  <c r="I850" i="11"/>
  <c r="F850" i="11"/>
  <c r="I849" i="11"/>
  <c r="F849" i="11"/>
  <c r="I848" i="11"/>
  <c r="F848" i="11"/>
  <c r="I847" i="11"/>
  <c r="F847" i="11"/>
  <c r="I846" i="11"/>
  <c r="F846" i="11"/>
  <c r="I845" i="11"/>
  <c r="F845" i="11"/>
  <c r="I844" i="11"/>
  <c r="F844" i="11"/>
  <c r="I843" i="11"/>
  <c r="F843" i="11"/>
  <c r="I842" i="11"/>
  <c r="F842" i="11"/>
  <c r="I841" i="11"/>
  <c r="F841" i="11"/>
  <c r="I840" i="11"/>
  <c r="F840" i="11"/>
  <c r="I839" i="11"/>
  <c r="F839" i="11"/>
  <c r="I838" i="11"/>
  <c r="F838" i="11"/>
  <c r="I837" i="11"/>
  <c r="F837" i="11"/>
  <c r="I836" i="11"/>
  <c r="F836" i="11"/>
  <c r="I835" i="11"/>
  <c r="F835" i="11"/>
  <c r="I834" i="11"/>
  <c r="F834" i="11"/>
  <c r="I833" i="11"/>
  <c r="F833" i="11"/>
  <c r="I832" i="11"/>
  <c r="F832" i="11"/>
  <c r="I831" i="11"/>
  <c r="F831" i="11"/>
  <c r="I830" i="11"/>
  <c r="F830" i="11"/>
  <c r="I829" i="11"/>
  <c r="F829" i="11"/>
  <c r="I828" i="11"/>
  <c r="F828" i="11"/>
  <c r="I827" i="11"/>
  <c r="F827" i="11"/>
  <c r="I826" i="11"/>
  <c r="F826" i="11"/>
  <c r="I825" i="11"/>
  <c r="F825" i="11"/>
  <c r="I824" i="11"/>
  <c r="F824" i="11"/>
  <c r="I823" i="11"/>
  <c r="F823" i="11"/>
  <c r="I822" i="11"/>
  <c r="F822" i="11"/>
  <c r="I821" i="11"/>
  <c r="F821" i="11"/>
  <c r="I820" i="11"/>
  <c r="F820" i="11"/>
  <c r="I819" i="11"/>
  <c r="F819" i="11"/>
  <c r="I818" i="11"/>
  <c r="F818" i="11"/>
  <c r="I817" i="11"/>
  <c r="F817" i="11"/>
  <c r="I816" i="11"/>
  <c r="F816" i="11"/>
  <c r="I815" i="11"/>
  <c r="F815" i="11"/>
  <c r="I814" i="11"/>
  <c r="F814" i="11"/>
  <c r="I813" i="11"/>
  <c r="F813" i="11"/>
  <c r="I812" i="11"/>
  <c r="F812" i="11"/>
  <c r="I811" i="11"/>
  <c r="F811" i="11"/>
  <c r="I810" i="11"/>
  <c r="F810" i="11"/>
  <c r="I809" i="11"/>
  <c r="F809" i="11"/>
  <c r="I808" i="11"/>
  <c r="F808" i="11"/>
  <c r="I807" i="11"/>
  <c r="F807" i="11"/>
  <c r="I806" i="11"/>
  <c r="F806" i="11"/>
  <c r="I805" i="11"/>
  <c r="F805" i="11"/>
  <c r="I804" i="11"/>
  <c r="F804" i="11"/>
  <c r="I803" i="11"/>
  <c r="F803" i="11"/>
  <c r="I802" i="11"/>
  <c r="F802" i="11"/>
  <c r="I801" i="11"/>
  <c r="F801" i="11"/>
  <c r="I800" i="11"/>
  <c r="F800" i="11"/>
  <c r="I799" i="11"/>
  <c r="F799" i="11"/>
  <c r="I798" i="11"/>
  <c r="F798" i="11"/>
  <c r="I797" i="11"/>
  <c r="F797" i="11"/>
  <c r="I796" i="11"/>
  <c r="F796" i="11"/>
  <c r="I795" i="11"/>
  <c r="F795" i="11"/>
  <c r="I794" i="11"/>
  <c r="F794" i="11"/>
  <c r="I793" i="11"/>
  <c r="F793" i="11"/>
  <c r="I792" i="11"/>
  <c r="F792" i="11"/>
  <c r="I791" i="11"/>
  <c r="F791" i="11"/>
  <c r="I790" i="11"/>
  <c r="F790" i="11"/>
  <c r="I789" i="11"/>
  <c r="F789" i="11"/>
  <c r="I788" i="11"/>
  <c r="F788" i="11"/>
  <c r="I787" i="11"/>
  <c r="F787" i="11"/>
  <c r="I786" i="11"/>
  <c r="F786" i="11"/>
  <c r="I785" i="11"/>
  <c r="F785" i="11"/>
  <c r="I784" i="11"/>
  <c r="F784" i="11"/>
  <c r="I783" i="11"/>
  <c r="F783" i="11"/>
  <c r="I782" i="11"/>
  <c r="F782" i="11"/>
  <c r="I781" i="11"/>
  <c r="F781" i="11"/>
  <c r="I780" i="11"/>
  <c r="F780" i="11"/>
  <c r="I779" i="11"/>
  <c r="F779" i="11"/>
  <c r="I778" i="11"/>
  <c r="F778" i="11"/>
  <c r="I777" i="11"/>
  <c r="F777" i="11"/>
  <c r="I776" i="11"/>
  <c r="F776" i="11"/>
  <c r="I775" i="11"/>
  <c r="F775" i="11"/>
  <c r="I774" i="11"/>
  <c r="F774" i="11"/>
  <c r="I773" i="11"/>
  <c r="F773" i="11"/>
  <c r="I772" i="11"/>
  <c r="F772" i="11"/>
  <c r="I771" i="11"/>
  <c r="F771" i="11"/>
  <c r="I770" i="11"/>
  <c r="F770" i="11"/>
  <c r="I769" i="11"/>
  <c r="F769" i="11"/>
  <c r="I768" i="11"/>
  <c r="F768" i="11"/>
  <c r="I767" i="11"/>
  <c r="F767" i="11"/>
  <c r="I766" i="11"/>
  <c r="F766" i="11"/>
  <c r="I765" i="11"/>
  <c r="F765" i="11"/>
  <c r="I764" i="11"/>
  <c r="F764" i="11"/>
  <c r="I763" i="11"/>
  <c r="F763" i="11"/>
  <c r="I762" i="11"/>
  <c r="F762" i="11"/>
  <c r="I761" i="11"/>
  <c r="F761" i="11"/>
  <c r="I760" i="11"/>
  <c r="F760" i="11"/>
  <c r="I759" i="11"/>
  <c r="F759" i="11"/>
  <c r="I758" i="11"/>
  <c r="F758" i="11"/>
  <c r="I757" i="11"/>
  <c r="F757" i="11"/>
  <c r="I756" i="11"/>
  <c r="F756" i="11"/>
  <c r="I755" i="11"/>
  <c r="F755" i="11"/>
  <c r="I754" i="11"/>
  <c r="F754" i="11"/>
  <c r="I753" i="11"/>
  <c r="F753" i="11"/>
  <c r="I752" i="11"/>
  <c r="F752" i="11"/>
  <c r="I751" i="11"/>
  <c r="F751" i="11"/>
  <c r="I750" i="11"/>
  <c r="F750" i="11"/>
  <c r="I749" i="11"/>
  <c r="F749" i="11"/>
  <c r="I748" i="11"/>
  <c r="F748" i="11"/>
  <c r="I747" i="11"/>
  <c r="F747" i="11"/>
  <c r="I746" i="11"/>
  <c r="F746" i="11"/>
  <c r="I745" i="11"/>
  <c r="F745" i="11"/>
  <c r="I744" i="11"/>
  <c r="F744" i="11"/>
  <c r="I743" i="11"/>
  <c r="F743" i="11"/>
  <c r="I742" i="11"/>
  <c r="F742" i="11"/>
  <c r="I741" i="11"/>
  <c r="F741" i="11"/>
  <c r="I740" i="11"/>
  <c r="F740" i="11"/>
  <c r="I739" i="11"/>
  <c r="F739" i="11"/>
  <c r="I738" i="11"/>
  <c r="F738" i="11"/>
  <c r="I737" i="11"/>
  <c r="F737" i="11"/>
  <c r="I736" i="11"/>
  <c r="F736" i="11"/>
  <c r="I735" i="11"/>
  <c r="F735" i="11"/>
  <c r="I734" i="11"/>
  <c r="F734" i="11"/>
  <c r="I733" i="11"/>
  <c r="F733" i="11"/>
  <c r="I732" i="11"/>
  <c r="F732" i="11"/>
  <c r="I731" i="11"/>
  <c r="F731" i="11"/>
  <c r="I730" i="11"/>
  <c r="F730" i="11"/>
  <c r="I729" i="11"/>
  <c r="F729" i="11"/>
  <c r="I728" i="11"/>
  <c r="F728" i="11"/>
  <c r="I727" i="11"/>
  <c r="F727" i="11"/>
  <c r="I726" i="11"/>
  <c r="F726" i="11"/>
  <c r="I725" i="11"/>
  <c r="F725" i="11"/>
  <c r="I724" i="11"/>
  <c r="F724" i="11"/>
  <c r="I723" i="11"/>
  <c r="F723" i="11"/>
  <c r="I722" i="11"/>
  <c r="F722" i="11"/>
  <c r="I721" i="11"/>
  <c r="F721" i="11"/>
  <c r="I720" i="11"/>
  <c r="F720" i="11"/>
  <c r="I719" i="11"/>
  <c r="F719" i="11"/>
  <c r="I718" i="11"/>
  <c r="F718" i="11"/>
  <c r="I717" i="11"/>
  <c r="F717" i="11"/>
  <c r="I716" i="11"/>
  <c r="F716" i="11"/>
  <c r="I715" i="11"/>
  <c r="F715" i="11"/>
  <c r="I714" i="11"/>
  <c r="F714" i="11"/>
  <c r="I713" i="11"/>
  <c r="F713" i="11"/>
  <c r="I712" i="11"/>
  <c r="F712" i="11"/>
  <c r="I711" i="11"/>
  <c r="F711" i="11"/>
  <c r="I710" i="11"/>
  <c r="F710" i="11"/>
  <c r="I709" i="11"/>
  <c r="F709" i="11"/>
  <c r="I708" i="11"/>
  <c r="F708" i="11"/>
  <c r="I707" i="11"/>
  <c r="F707" i="11"/>
  <c r="I706" i="11"/>
  <c r="F706" i="11"/>
  <c r="I705" i="11"/>
  <c r="F705" i="11"/>
  <c r="I704" i="11"/>
  <c r="F704" i="11"/>
  <c r="I703" i="11"/>
  <c r="F703" i="11"/>
  <c r="I702" i="11"/>
  <c r="F702" i="11"/>
  <c r="I701" i="11"/>
  <c r="F701" i="11"/>
  <c r="I700" i="11"/>
  <c r="F700" i="11"/>
  <c r="I699" i="11"/>
  <c r="F699" i="11"/>
  <c r="I698" i="11"/>
  <c r="F698" i="11"/>
  <c r="I697" i="11"/>
  <c r="F697" i="11"/>
  <c r="I696" i="11"/>
  <c r="F696" i="11"/>
  <c r="I695" i="11"/>
  <c r="F695" i="11"/>
  <c r="I694" i="11"/>
  <c r="F694" i="11"/>
  <c r="I693" i="11"/>
  <c r="F693" i="11"/>
  <c r="I692" i="11"/>
  <c r="F692" i="11"/>
  <c r="I691" i="11"/>
  <c r="F691" i="11"/>
  <c r="I690" i="11"/>
  <c r="F690" i="11"/>
  <c r="I689" i="11"/>
  <c r="F689" i="11"/>
  <c r="I688" i="11"/>
  <c r="F688" i="11"/>
  <c r="I687" i="11"/>
  <c r="F687" i="11"/>
  <c r="I686" i="11"/>
  <c r="F686" i="11"/>
  <c r="I685" i="11"/>
  <c r="F685" i="11"/>
  <c r="I684" i="11"/>
  <c r="F684" i="11"/>
  <c r="I683" i="11"/>
  <c r="F683" i="11"/>
  <c r="I682" i="11"/>
  <c r="F682" i="11"/>
  <c r="I681" i="11"/>
  <c r="F681" i="11"/>
  <c r="I680" i="11"/>
  <c r="F680" i="11"/>
  <c r="I679" i="11"/>
  <c r="F679" i="11"/>
  <c r="I678" i="11"/>
  <c r="F678" i="11"/>
  <c r="I677" i="11"/>
  <c r="F677" i="11"/>
  <c r="I676" i="11"/>
  <c r="F676" i="11"/>
  <c r="I675" i="11"/>
  <c r="F675" i="11"/>
  <c r="I674" i="11"/>
  <c r="F674" i="11"/>
  <c r="I673" i="11"/>
  <c r="F673" i="11"/>
  <c r="I672" i="11"/>
  <c r="F672" i="11"/>
  <c r="I671" i="11"/>
  <c r="F671" i="11"/>
  <c r="I670" i="11"/>
  <c r="F670" i="11"/>
  <c r="I669" i="11"/>
  <c r="F669" i="11"/>
  <c r="I668" i="11"/>
  <c r="F668" i="11"/>
  <c r="I667" i="11"/>
  <c r="F667" i="11"/>
  <c r="I666" i="11"/>
  <c r="F666" i="11"/>
  <c r="I665" i="11"/>
  <c r="F665" i="11"/>
  <c r="I664" i="11"/>
  <c r="F664" i="11"/>
  <c r="I663" i="11"/>
  <c r="F663" i="11"/>
  <c r="I662" i="11"/>
  <c r="F662" i="11"/>
  <c r="I661" i="11"/>
  <c r="F661" i="11"/>
  <c r="I660" i="11"/>
  <c r="F660" i="11"/>
  <c r="I659" i="11"/>
  <c r="F659" i="11"/>
  <c r="I658" i="11"/>
  <c r="F658" i="11"/>
  <c r="I657" i="11"/>
  <c r="F657" i="11"/>
  <c r="I656" i="11"/>
  <c r="F656" i="11"/>
  <c r="I655" i="11"/>
  <c r="F655" i="11"/>
  <c r="I654" i="11"/>
  <c r="F654" i="11"/>
  <c r="I653" i="11"/>
  <c r="F653" i="11"/>
  <c r="I652" i="11"/>
  <c r="F652" i="11"/>
  <c r="I651" i="11"/>
  <c r="F651" i="11"/>
  <c r="I650" i="11"/>
  <c r="F650" i="11"/>
  <c r="I649" i="11"/>
  <c r="F649" i="11"/>
  <c r="I648" i="11"/>
  <c r="F648" i="11"/>
  <c r="I647" i="11"/>
  <c r="F647" i="11"/>
  <c r="I646" i="11"/>
  <c r="F646" i="11"/>
  <c r="I645" i="11"/>
  <c r="F645" i="11"/>
  <c r="I644" i="11"/>
  <c r="F644" i="11"/>
  <c r="I643" i="11"/>
  <c r="F643" i="11"/>
  <c r="I642" i="11"/>
  <c r="F642" i="11"/>
  <c r="I641" i="11"/>
  <c r="F641" i="11"/>
  <c r="I640" i="11"/>
  <c r="F640" i="11"/>
  <c r="I639" i="11"/>
  <c r="F639" i="11"/>
  <c r="I638" i="11"/>
  <c r="F638" i="11"/>
  <c r="I637" i="11"/>
  <c r="F637" i="11"/>
  <c r="I636" i="11"/>
  <c r="F636" i="11"/>
  <c r="I635" i="11"/>
  <c r="F635" i="11"/>
  <c r="I634" i="11"/>
  <c r="F634" i="11"/>
  <c r="I633" i="11"/>
  <c r="F633" i="11"/>
  <c r="I632" i="11"/>
  <c r="F632" i="11"/>
  <c r="I631" i="11"/>
  <c r="F631" i="11"/>
  <c r="I630" i="11"/>
  <c r="F630" i="11"/>
  <c r="I629" i="11"/>
  <c r="F629" i="11"/>
  <c r="I628" i="11"/>
  <c r="F628" i="11"/>
  <c r="I627" i="11"/>
  <c r="F627" i="11"/>
  <c r="I626" i="11"/>
  <c r="F626" i="11"/>
  <c r="I625" i="11"/>
  <c r="F625" i="11"/>
  <c r="I624" i="11"/>
  <c r="F624" i="11"/>
  <c r="I623" i="11"/>
  <c r="F623" i="11"/>
  <c r="I622" i="11"/>
  <c r="F622" i="11"/>
  <c r="I621" i="11"/>
  <c r="F621" i="11"/>
  <c r="I620" i="11"/>
  <c r="F620" i="11"/>
  <c r="I619" i="11"/>
  <c r="F619" i="11"/>
  <c r="I618" i="11"/>
  <c r="F618" i="11"/>
  <c r="I617" i="11"/>
  <c r="F617" i="11"/>
  <c r="I616" i="11"/>
  <c r="F616" i="11"/>
  <c r="I615" i="11"/>
  <c r="F615" i="11"/>
  <c r="I614" i="11"/>
  <c r="F614" i="11"/>
  <c r="I613" i="11"/>
  <c r="F613" i="11"/>
  <c r="I612" i="11"/>
  <c r="F612" i="11"/>
  <c r="I611" i="11"/>
  <c r="F611" i="11"/>
  <c r="I610" i="11"/>
  <c r="F610" i="11"/>
  <c r="I609" i="11"/>
  <c r="F609" i="11"/>
  <c r="I608" i="11"/>
  <c r="F608" i="11"/>
  <c r="I607" i="11"/>
  <c r="F607" i="11"/>
  <c r="I606" i="11"/>
  <c r="F606" i="11"/>
  <c r="I605" i="11"/>
  <c r="F605" i="11"/>
  <c r="I604" i="11"/>
  <c r="F604" i="11"/>
  <c r="I603" i="11"/>
  <c r="F603" i="11"/>
  <c r="I602" i="11"/>
  <c r="F602" i="11"/>
  <c r="I601" i="11"/>
  <c r="F601" i="11"/>
  <c r="I600" i="11"/>
  <c r="F600" i="11"/>
  <c r="I599" i="11"/>
  <c r="F599" i="11"/>
  <c r="I598" i="11"/>
  <c r="F598" i="11"/>
  <c r="I597" i="11"/>
  <c r="F597" i="11"/>
  <c r="I596" i="11"/>
  <c r="F596" i="11"/>
  <c r="I595" i="11"/>
  <c r="F595" i="11"/>
  <c r="I594" i="11"/>
  <c r="F594" i="11"/>
  <c r="I593" i="11"/>
  <c r="F593" i="11"/>
  <c r="I592" i="11"/>
  <c r="F592" i="11"/>
  <c r="I591" i="11"/>
  <c r="F591" i="11"/>
  <c r="I590" i="11"/>
  <c r="F590" i="11"/>
  <c r="I589" i="11"/>
  <c r="F589" i="11"/>
  <c r="I588" i="11"/>
  <c r="F588" i="11"/>
  <c r="I587" i="11"/>
  <c r="F587" i="11"/>
  <c r="I586" i="11"/>
  <c r="F586" i="11"/>
  <c r="I585" i="11"/>
  <c r="F585" i="11"/>
  <c r="I584" i="11"/>
  <c r="F584" i="11"/>
  <c r="I583" i="11"/>
  <c r="F583" i="11"/>
  <c r="I582" i="11"/>
  <c r="F582" i="11"/>
  <c r="I581" i="11"/>
  <c r="F581" i="11"/>
  <c r="I580" i="11"/>
  <c r="F580" i="11"/>
  <c r="I579" i="11"/>
  <c r="F579" i="11"/>
  <c r="I578" i="11"/>
  <c r="F578" i="11"/>
  <c r="I577" i="11"/>
  <c r="F577" i="11"/>
  <c r="I576" i="11"/>
  <c r="F576" i="11"/>
  <c r="I575" i="11"/>
  <c r="F575" i="11"/>
  <c r="I574" i="11"/>
  <c r="F574" i="11"/>
  <c r="I573" i="11"/>
  <c r="F573" i="11"/>
  <c r="I572" i="11"/>
  <c r="F572" i="11"/>
  <c r="I571" i="11"/>
  <c r="F571" i="11"/>
  <c r="I570" i="11"/>
  <c r="F570" i="11"/>
  <c r="I569" i="11"/>
  <c r="F569" i="11"/>
  <c r="I568" i="11"/>
  <c r="F568" i="11"/>
  <c r="I567" i="11"/>
  <c r="F567" i="11"/>
  <c r="I566" i="11"/>
  <c r="F566" i="11"/>
  <c r="I565" i="11"/>
  <c r="F565" i="11"/>
  <c r="I564" i="11"/>
  <c r="F564" i="11"/>
  <c r="I563" i="11"/>
  <c r="F563" i="11"/>
  <c r="I562" i="11"/>
  <c r="F562" i="11"/>
  <c r="I561" i="11"/>
  <c r="F561" i="11"/>
  <c r="I560" i="11"/>
  <c r="F560" i="11"/>
  <c r="I559" i="11"/>
  <c r="F559" i="11"/>
  <c r="I558" i="11"/>
  <c r="F558" i="11"/>
  <c r="I557" i="11"/>
  <c r="F557" i="11"/>
  <c r="I556" i="11"/>
  <c r="F556" i="11"/>
  <c r="I555" i="11"/>
  <c r="F555" i="11"/>
  <c r="I554" i="11"/>
  <c r="F554" i="11"/>
  <c r="I553" i="11"/>
  <c r="F553" i="11"/>
  <c r="I552" i="11"/>
  <c r="F552" i="11"/>
  <c r="I551" i="11"/>
  <c r="F551" i="11"/>
  <c r="I550" i="11"/>
  <c r="F550" i="11"/>
  <c r="I549" i="11"/>
  <c r="F549" i="11"/>
  <c r="I548" i="11"/>
  <c r="F548" i="11"/>
  <c r="I547" i="11"/>
  <c r="F547" i="11"/>
  <c r="I546" i="11"/>
  <c r="F546" i="11"/>
  <c r="I545" i="11"/>
  <c r="F545" i="11"/>
  <c r="I544" i="11"/>
  <c r="F544" i="11"/>
  <c r="I543" i="11"/>
  <c r="F543" i="11"/>
  <c r="I542" i="11"/>
  <c r="F542" i="11"/>
  <c r="I541" i="11"/>
  <c r="F541" i="11"/>
  <c r="I540" i="11"/>
  <c r="F540" i="11"/>
  <c r="I539" i="11"/>
  <c r="F539" i="11"/>
  <c r="I538" i="11"/>
  <c r="F538" i="11"/>
  <c r="I537" i="11"/>
  <c r="F537" i="11"/>
  <c r="I536" i="11"/>
  <c r="F536" i="11"/>
  <c r="I535" i="11"/>
  <c r="F535" i="11"/>
  <c r="I534" i="11"/>
  <c r="F534" i="11"/>
  <c r="I533" i="11"/>
  <c r="F533" i="11"/>
  <c r="I532" i="11"/>
  <c r="F532" i="11"/>
  <c r="I531" i="11"/>
  <c r="F531" i="11"/>
  <c r="I530" i="11"/>
  <c r="F530" i="11"/>
  <c r="I529" i="11"/>
  <c r="F529" i="11"/>
  <c r="I528" i="11"/>
  <c r="F528" i="11"/>
  <c r="I527" i="11"/>
  <c r="F527" i="11"/>
  <c r="I526" i="11"/>
  <c r="F526" i="11"/>
  <c r="I525" i="11"/>
  <c r="F525" i="11"/>
  <c r="I524" i="11"/>
  <c r="F524" i="11"/>
  <c r="I523" i="11"/>
  <c r="F523" i="11"/>
  <c r="I522" i="11"/>
  <c r="F522" i="11"/>
  <c r="I521" i="11"/>
  <c r="F521" i="11"/>
  <c r="I520" i="11"/>
  <c r="F520" i="11"/>
  <c r="I519" i="11"/>
  <c r="F519" i="11"/>
  <c r="I518" i="11"/>
  <c r="F518" i="11"/>
  <c r="I517" i="11"/>
  <c r="F517" i="11"/>
  <c r="I516" i="11"/>
  <c r="F516" i="11"/>
  <c r="I515" i="11"/>
  <c r="F515" i="11"/>
  <c r="I514" i="11"/>
  <c r="F514" i="11"/>
  <c r="I513" i="11"/>
  <c r="F513" i="11"/>
  <c r="I512" i="11"/>
  <c r="F512" i="11"/>
  <c r="I511" i="11"/>
  <c r="F511" i="11"/>
  <c r="I510" i="11"/>
  <c r="F510" i="11"/>
  <c r="I509" i="11"/>
  <c r="F509" i="11"/>
  <c r="I508" i="11"/>
  <c r="F508" i="11"/>
  <c r="I507" i="11"/>
  <c r="F507" i="11"/>
  <c r="I506" i="11"/>
  <c r="F506" i="11"/>
  <c r="I505" i="11"/>
  <c r="F505" i="11"/>
  <c r="I504" i="11"/>
  <c r="F504" i="11"/>
  <c r="I503" i="11"/>
  <c r="F503" i="11"/>
  <c r="I502" i="11"/>
  <c r="F502" i="11"/>
  <c r="I501" i="11"/>
  <c r="F501" i="11"/>
  <c r="I500" i="11"/>
  <c r="F500" i="11"/>
  <c r="I499" i="11"/>
  <c r="F499" i="11"/>
  <c r="I498" i="11"/>
  <c r="F498" i="11"/>
  <c r="I497" i="11"/>
  <c r="F497" i="11"/>
  <c r="I496" i="11"/>
  <c r="F496" i="11"/>
  <c r="I495" i="11"/>
  <c r="F495" i="11"/>
  <c r="I494" i="11"/>
  <c r="F494" i="11"/>
  <c r="I493" i="11"/>
  <c r="F493" i="11"/>
  <c r="I492" i="11"/>
  <c r="F492" i="11"/>
  <c r="I491" i="11"/>
  <c r="F491" i="11"/>
  <c r="I490" i="11"/>
  <c r="F490" i="11"/>
  <c r="I489" i="11"/>
  <c r="F489" i="11"/>
  <c r="I488" i="11"/>
  <c r="F488" i="11"/>
  <c r="I487" i="11"/>
  <c r="F487" i="11"/>
  <c r="I486" i="11"/>
  <c r="F486" i="11"/>
  <c r="I485" i="11"/>
  <c r="F485" i="11"/>
  <c r="I484" i="11"/>
  <c r="F484" i="11"/>
  <c r="I483" i="11"/>
  <c r="F483" i="11"/>
  <c r="I482" i="11"/>
  <c r="F482" i="11"/>
  <c r="I481" i="11"/>
  <c r="F481" i="11"/>
  <c r="I480" i="11"/>
  <c r="F480" i="11"/>
  <c r="I479" i="11"/>
  <c r="F479" i="11"/>
  <c r="I478" i="11"/>
  <c r="F478" i="11"/>
  <c r="I477" i="11"/>
  <c r="F477" i="11"/>
  <c r="I476" i="11"/>
  <c r="F476" i="11"/>
  <c r="I475" i="11"/>
  <c r="F475" i="11"/>
  <c r="I474" i="11"/>
  <c r="F474" i="11"/>
  <c r="I473" i="11"/>
  <c r="F473" i="11"/>
  <c r="I472" i="11"/>
  <c r="F472" i="11"/>
  <c r="I471" i="11"/>
  <c r="F471" i="11"/>
  <c r="I470" i="11"/>
  <c r="F470" i="11"/>
  <c r="I469" i="11"/>
  <c r="F469" i="11"/>
  <c r="I468" i="11"/>
  <c r="F468" i="11"/>
  <c r="I467" i="11"/>
  <c r="F467" i="11"/>
  <c r="I466" i="11"/>
  <c r="F466" i="11"/>
  <c r="I465" i="11"/>
  <c r="F465" i="11"/>
  <c r="I464" i="11"/>
  <c r="F464" i="11"/>
  <c r="I463" i="11"/>
  <c r="F463" i="11"/>
  <c r="I462" i="11"/>
  <c r="F462" i="11"/>
  <c r="I461" i="11"/>
  <c r="F461" i="11"/>
  <c r="I460" i="11"/>
  <c r="F460" i="11"/>
  <c r="I459" i="11"/>
  <c r="F459" i="11"/>
  <c r="I458" i="11"/>
  <c r="F458" i="11"/>
  <c r="I457" i="11"/>
  <c r="F457" i="11"/>
  <c r="I456" i="11"/>
  <c r="F456" i="11"/>
  <c r="I455" i="11"/>
  <c r="F455" i="11"/>
  <c r="I454" i="11"/>
  <c r="F454" i="11"/>
  <c r="I453" i="11"/>
  <c r="F453" i="11"/>
  <c r="I452" i="11"/>
  <c r="F452" i="11"/>
  <c r="I451" i="11"/>
  <c r="F451" i="11"/>
  <c r="I450" i="11"/>
  <c r="F450" i="11"/>
  <c r="I449" i="11"/>
  <c r="F449" i="11"/>
  <c r="I448" i="11"/>
  <c r="F448" i="11"/>
  <c r="I447" i="11"/>
  <c r="F447" i="11"/>
  <c r="I446" i="11"/>
  <c r="F446" i="11"/>
  <c r="I445" i="11"/>
  <c r="F445" i="11"/>
  <c r="I444" i="11"/>
  <c r="F444" i="11"/>
  <c r="I443" i="11"/>
  <c r="F443" i="11"/>
  <c r="I442" i="11"/>
  <c r="F442" i="11"/>
  <c r="I441" i="11"/>
  <c r="F441" i="11"/>
  <c r="I440" i="11"/>
  <c r="F440" i="11"/>
  <c r="I439" i="11"/>
  <c r="F439" i="11"/>
  <c r="I438" i="11"/>
  <c r="F438" i="11"/>
  <c r="I437" i="11"/>
  <c r="F437" i="11"/>
  <c r="I436" i="11"/>
  <c r="F436" i="11"/>
  <c r="I435" i="11"/>
  <c r="F435" i="11"/>
  <c r="I434" i="11"/>
  <c r="F434" i="11"/>
  <c r="I433" i="11"/>
  <c r="F433" i="11"/>
  <c r="I432" i="11"/>
  <c r="F432" i="11"/>
  <c r="I431" i="11"/>
  <c r="F431" i="11"/>
  <c r="I430" i="11"/>
  <c r="F430" i="11"/>
  <c r="I429" i="11"/>
  <c r="F429" i="11"/>
  <c r="I428" i="11"/>
  <c r="F428" i="11"/>
  <c r="I427" i="11"/>
  <c r="F427" i="11"/>
  <c r="I426" i="11"/>
  <c r="F426" i="11"/>
  <c r="I425" i="11"/>
  <c r="F425" i="11"/>
  <c r="I424" i="11"/>
  <c r="F424" i="11"/>
  <c r="I423" i="11"/>
  <c r="F423" i="11"/>
  <c r="I422" i="11"/>
  <c r="F422" i="11"/>
  <c r="I421" i="11"/>
  <c r="F421" i="11"/>
  <c r="I420" i="11"/>
  <c r="F420" i="11"/>
  <c r="I419" i="11"/>
  <c r="F419" i="11"/>
  <c r="I418" i="11"/>
  <c r="F418" i="11"/>
  <c r="I417" i="11"/>
  <c r="F417" i="11"/>
  <c r="I416" i="11"/>
  <c r="F416" i="11"/>
  <c r="I415" i="11"/>
  <c r="F415" i="11"/>
  <c r="I414" i="11"/>
  <c r="F414" i="11"/>
  <c r="I413" i="11"/>
  <c r="F413" i="11"/>
  <c r="I412" i="11"/>
  <c r="F412" i="11"/>
  <c r="I411" i="11"/>
  <c r="F411" i="11"/>
  <c r="I410" i="11"/>
  <c r="F410" i="11"/>
  <c r="I409" i="11"/>
  <c r="F409" i="11"/>
  <c r="I408" i="11"/>
  <c r="F408" i="11"/>
  <c r="I407" i="11"/>
  <c r="F407" i="11"/>
  <c r="I406" i="11"/>
  <c r="F406" i="11"/>
  <c r="I405" i="11"/>
  <c r="F405" i="11"/>
  <c r="I404" i="11"/>
  <c r="F404" i="11"/>
  <c r="I403" i="11"/>
  <c r="F403" i="11"/>
  <c r="I402" i="11"/>
  <c r="F402" i="11"/>
  <c r="I401" i="11"/>
  <c r="F401" i="11"/>
  <c r="I400" i="11"/>
  <c r="F400" i="11"/>
  <c r="I399" i="11"/>
  <c r="F399" i="11"/>
  <c r="I398" i="11"/>
  <c r="F398" i="11"/>
  <c r="I397" i="11"/>
  <c r="F397" i="11"/>
  <c r="I396" i="11"/>
  <c r="F396" i="11"/>
  <c r="I395" i="11"/>
  <c r="F395" i="11"/>
  <c r="I394" i="11"/>
  <c r="F394" i="11"/>
  <c r="I393" i="11"/>
  <c r="F393" i="11"/>
  <c r="I392" i="11"/>
  <c r="F392" i="11"/>
  <c r="I391" i="11"/>
  <c r="F391" i="11"/>
  <c r="I390" i="11"/>
  <c r="F390" i="11"/>
  <c r="I389" i="11"/>
  <c r="F389" i="11"/>
  <c r="I388" i="11"/>
  <c r="F388" i="11"/>
  <c r="I387" i="11"/>
  <c r="F387" i="11"/>
  <c r="I386" i="11"/>
  <c r="F386" i="11"/>
  <c r="I385" i="11"/>
  <c r="F385" i="11"/>
  <c r="I384" i="11"/>
  <c r="F384" i="11"/>
  <c r="I383" i="11"/>
  <c r="F383" i="11"/>
  <c r="I382" i="11"/>
  <c r="F382" i="11"/>
  <c r="I381" i="11"/>
  <c r="F381" i="11"/>
  <c r="I380" i="11"/>
  <c r="F380" i="11"/>
  <c r="I379" i="11"/>
  <c r="F379" i="11"/>
  <c r="I378" i="11"/>
  <c r="F378" i="11"/>
  <c r="I377" i="11"/>
  <c r="F377" i="11"/>
  <c r="I376" i="11"/>
  <c r="F376" i="11"/>
  <c r="I375" i="11"/>
  <c r="F375" i="11"/>
  <c r="I374" i="11"/>
  <c r="F374" i="11"/>
  <c r="I373" i="11"/>
  <c r="F373" i="11"/>
  <c r="I372" i="11"/>
  <c r="F372" i="11"/>
  <c r="I371" i="11"/>
  <c r="F371" i="11"/>
  <c r="I370" i="11"/>
  <c r="F370" i="11"/>
  <c r="I369" i="11"/>
  <c r="F369" i="11"/>
  <c r="I368" i="11"/>
  <c r="F368" i="11"/>
  <c r="I367" i="11"/>
  <c r="F367" i="11"/>
  <c r="I366" i="11"/>
  <c r="F366" i="11"/>
  <c r="I365" i="11"/>
  <c r="F365" i="11"/>
  <c r="I364" i="11"/>
  <c r="F364" i="11"/>
  <c r="I363" i="11"/>
  <c r="F363" i="11"/>
  <c r="I362" i="11"/>
  <c r="F362" i="11"/>
  <c r="I361" i="11"/>
  <c r="F361" i="11"/>
  <c r="I360" i="11"/>
  <c r="F360" i="11"/>
  <c r="I359" i="11"/>
  <c r="F359" i="11"/>
  <c r="I358" i="11"/>
  <c r="F358" i="11"/>
  <c r="I357" i="11"/>
  <c r="F357" i="11"/>
  <c r="I356" i="11"/>
  <c r="F356" i="11"/>
  <c r="I355" i="11"/>
  <c r="F355" i="11"/>
  <c r="I354" i="11"/>
  <c r="F354" i="11"/>
  <c r="I353" i="11"/>
  <c r="F353" i="11"/>
  <c r="I352" i="11"/>
  <c r="F352" i="11"/>
  <c r="I351" i="11"/>
  <c r="F351" i="11"/>
  <c r="I350" i="11"/>
  <c r="F350" i="11"/>
  <c r="I349" i="11"/>
  <c r="F349" i="11"/>
  <c r="I348" i="11"/>
  <c r="F348" i="11"/>
  <c r="I347" i="11"/>
  <c r="F347" i="11"/>
  <c r="I346" i="11"/>
  <c r="F346" i="11"/>
  <c r="I345" i="11"/>
  <c r="F345" i="11"/>
  <c r="I344" i="11"/>
  <c r="F344" i="11"/>
  <c r="I343" i="11"/>
  <c r="F343" i="11"/>
  <c r="I342" i="11"/>
  <c r="F342" i="11"/>
  <c r="I341" i="11"/>
  <c r="F341" i="11"/>
  <c r="I340" i="11"/>
  <c r="F340" i="11"/>
  <c r="I339" i="11"/>
  <c r="F339" i="11"/>
  <c r="I338" i="11"/>
  <c r="F338" i="11"/>
  <c r="I337" i="11"/>
  <c r="F337" i="11"/>
  <c r="I336" i="11"/>
  <c r="F336" i="11"/>
  <c r="I335" i="11"/>
  <c r="F335" i="11"/>
  <c r="I334" i="11"/>
  <c r="F334" i="11"/>
  <c r="I333" i="11"/>
  <c r="F333" i="11"/>
  <c r="I332" i="11"/>
  <c r="F332" i="11"/>
  <c r="I331" i="11"/>
  <c r="F331" i="11"/>
  <c r="I330" i="11"/>
  <c r="F330" i="11"/>
  <c r="I329" i="11"/>
  <c r="F329" i="11"/>
  <c r="I328" i="11"/>
  <c r="F328" i="11"/>
  <c r="I327" i="11"/>
  <c r="F327" i="11"/>
  <c r="I326" i="11"/>
  <c r="F326" i="11"/>
  <c r="I325" i="11"/>
  <c r="F325" i="11"/>
  <c r="I324" i="11"/>
  <c r="F324" i="11"/>
  <c r="I323" i="11"/>
  <c r="F323" i="11"/>
  <c r="I322" i="11"/>
  <c r="F322" i="11"/>
  <c r="I321" i="11"/>
  <c r="F321" i="11"/>
  <c r="I320" i="11"/>
  <c r="F320" i="11"/>
  <c r="I319" i="11"/>
  <c r="F319" i="11"/>
  <c r="I318" i="11"/>
  <c r="F318" i="11"/>
  <c r="I317" i="11"/>
  <c r="F317" i="11"/>
  <c r="I316" i="11"/>
  <c r="F316" i="11"/>
  <c r="I315" i="11"/>
  <c r="F315" i="11"/>
  <c r="I314" i="11"/>
  <c r="F314" i="11"/>
  <c r="I313" i="11"/>
  <c r="F313" i="11"/>
  <c r="I312" i="11"/>
  <c r="F312" i="11"/>
  <c r="I311" i="11"/>
  <c r="F311" i="11"/>
  <c r="I310" i="11"/>
  <c r="F310" i="11"/>
  <c r="I309" i="11"/>
  <c r="F309" i="11"/>
  <c r="I308" i="11"/>
  <c r="F308" i="11"/>
  <c r="I307" i="11"/>
  <c r="F307" i="11"/>
  <c r="I306" i="11"/>
  <c r="F306" i="11"/>
  <c r="I305" i="11"/>
  <c r="F305" i="11"/>
  <c r="I304" i="11"/>
  <c r="F304" i="11"/>
  <c r="I303" i="11"/>
  <c r="F303" i="11"/>
  <c r="I302" i="11"/>
  <c r="F302" i="11"/>
  <c r="I301" i="11"/>
  <c r="F301" i="11"/>
  <c r="I300" i="11"/>
  <c r="F300" i="11"/>
  <c r="I299" i="11"/>
  <c r="F299" i="11"/>
  <c r="I298" i="11"/>
  <c r="F298" i="11"/>
  <c r="I297" i="11"/>
  <c r="F297" i="11"/>
  <c r="I296" i="11"/>
  <c r="F296" i="11"/>
  <c r="I295" i="11"/>
  <c r="F295" i="11"/>
  <c r="I294" i="11"/>
  <c r="F294" i="11"/>
  <c r="I293" i="11"/>
  <c r="F293" i="11"/>
  <c r="I292" i="11"/>
  <c r="F292" i="11"/>
  <c r="I291" i="11"/>
  <c r="F291" i="11"/>
  <c r="I290" i="11"/>
  <c r="F290" i="11"/>
  <c r="I289" i="11"/>
  <c r="F289" i="11"/>
  <c r="I288" i="11"/>
  <c r="F288" i="11"/>
  <c r="I287" i="11"/>
  <c r="F287" i="11"/>
  <c r="I286" i="11"/>
  <c r="F286" i="11"/>
  <c r="I285" i="11"/>
  <c r="F285" i="11"/>
  <c r="I284" i="11"/>
  <c r="F284" i="11"/>
  <c r="I283" i="11"/>
  <c r="F283" i="11"/>
  <c r="I282" i="11"/>
  <c r="F282" i="11"/>
  <c r="I281" i="11"/>
  <c r="F281" i="11"/>
  <c r="I280" i="11"/>
  <c r="F280" i="11"/>
  <c r="I279" i="11"/>
  <c r="F279" i="11"/>
  <c r="I278" i="11"/>
  <c r="F278" i="11"/>
  <c r="I277" i="11"/>
  <c r="F277" i="11"/>
  <c r="I276" i="11"/>
  <c r="F276" i="11"/>
  <c r="I275" i="11"/>
  <c r="F275" i="11"/>
  <c r="I274" i="11"/>
  <c r="F274" i="11"/>
  <c r="I273" i="11"/>
  <c r="F273" i="11"/>
  <c r="I272" i="11"/>
  <c r="F272" i="11"/>
  <c r="I271" i="11"/>
  <c r="F271" i="11"/>
  <c r="I270" i="11"/>
  <c r="F270" i="11"/>
  <c r="I269" i="11"/>
  <c r="F269" i="11"/>
  <c r="I268" i="11"/>
  <c r="F268" i="11"/>
  <c r="I267" i="11"/>
  <c r="F267" i="11"/>
  <c r="I266" i="11"/>
  <c r="F266" i="11"/>
  <c r="I265" i="11"/>
  <c r="F265" i="11"/>
  <c r="I264" i="11"/>
  <c r="F264" i="11"/>
  <c r="I263" i="11"/>
  <c r="F263" i="11"/>
  <c r="I262" i="11"/>
  <c r="F262" i="11"/>
  <c r="I261" i="11"/>
  <c r="F261" i="11"/>
  <c r="I260" i="11"/>
  <c r="F260" i="11"/>
  <c r="I259" i="11"/>
  <c r="F259" i="11"/>
  <c r="I258" i="11"/>
  <c r="F258" i="11"/>
  <c r="I257" i="11"/>
  <c r="F257" i="11"/>
  <c r="I256" i="11"/>
  <c r="F256" i="11"/>
  <c r="I255" i="11"/>
  <c r="F255" i="11"/>
  <c r="I254" i="11"/>
  <c r="F254" i="11"/>
  <c r="I253" i="11"/>
  <c r="F253" i="11"/>
  <c r="I252" i="11"/>
  <c r="F252" i="11"/>
  <c r="I251" i="11"/>
  <c r="F251" i="11"/>
  <c r="I250" i="11"/>
  <c r="F250" i="11"/>
  <c r="I249" i="11"/>
  <c r="F249" i="11"/>
  <c r="I248" i="11"/>
  <c r="F248" i="11"/>
  <c r="I247" i="11"/>
  <c r="F247" i="11"/>
  <c r="I246" i="11"/>
  <c r="F246" i="11"/>
  <c r="I245" i="11"/>
  <c r="F245" i="11"/>
  <c r="I244" i="11"/>
  <c r="F244" i="11"/>
  <c r="I243" i="11"/>
  <c r="F243" i="11"/>
  <c r="I242" i="11"/>
  <c r="F242" i="11"/>
  <c r="I241" i="11"/>
  <c r="F241" i="11"/>
  <c r="I240" i="11"/>
  <c r="F240" i="11"/>
  <c r="I239" i="11"/>
  <c r="F239" i="11"/>
  <c r="I238" i="11"/>
  <c r="F238" i="11"/>
  <c r="I237" i="11"/>
  <c r="F237" i="11"/>
  <c r="I236" i="11"/>
  <c r="F236" i="11"/>
  <c r="I235" i="11"/>
  <c r="F235" i="11"/>
  <c r="I234" i="11"/>
  <c r="F234" i="11"/>
  <c r="I233" i="11"/>
  <c r="F233" i="11"/>
  <c r="I232" i="11"/>
  <c r="F232" i="11"/>
  <c r="I231" i="11"/>
  <c r="F231" i="11"/>
  <c r="I230" i="11"/>
  <c r="F230" i="11"/>
  <c r="I229" i="11"/>
  <c r="F229" i="11"/>
  <c r="I228" i="11"/>
  <c r="F228" i="11"/>
  <c r="I227" i="11"/>
  <c r="F227" i="11"/>
  <c r="I226" i="11"/>
  <c r="F226" i="11"/>
  <c r="I225" i="11"/>
  <c r="F225" i="11"/>
  <c r="I224" i="11"/>
  <c r="F224" i="11"/>
  <c r="I223" i="11"/>
  <c r="F223" i="11"/>
  <c r="I222" i="11"/>
  <c r="F222" i="11"/>
  <c r="I221" i="11"/>
  <c r="F221" i="11"/>
  <c r="I220" i="11"/>
  <c r="F220" i="11"/>
  <c r="I219" i="11"/>
  <c r="F219" i="11"/>
  <c r="I218" i="11"/>
  <c r="F218" i="11"/>
  <c r="I217" i="11"/>
  <c r="F217" i="11"/>
  <c r="I216" i="11"/>
  <c r="F216" i="11"/>
  <c r="I215" i="11"/>
  <c r="F215" i="11"/>
  <c r="I214" i="11"/>
  <c r="F214" i="11"/>
  <c r="I213" i="11"/>
  <c r="F213" i="11"/>
  <c r="I212" i="11"/>
  <c r="F212" i="11"/>
  <c r="I211" i="11"/>
  <c r="F211" i="11"/>
  <c r="I210" i="11"/>
  <c r="F210" i="11"/>
  <c r="I209" i="11"/>
  <c r="F209" i="11"/>
  <c r="I208" i="11"/>
  <c r="F208" i="11"/>
  <c r="I207" i="11"/>
  <c r="F207" i="11"/>
  <c r="I206" i="11"/>
  <c r="F206" i="11"/>
  <c r="I205" i="11"/>
  <c r="F205" i="11"/>
  <c r="I204" i="11"/>
  <c r="F204" i="11"/>
  <c r="I203" i="11"/>
  <c r="F203" i="11"/>
  <c r="I202" i="11"/>
  <c r="F202" i="11"/>
  <c r="I201" i="11"/>
  <c r="F201" i="11"/>
  <c r="I200" i="11"/>
  <c r="F200" i="11"/>
  <c r="I199" i="11"/>
  <c r="F199" i="11"/>
  <c r="I198" i="11"/>
  <c r="F198" i="11"/>
  <c r="I197" i="11"/>
  <c r="F197" i="11"/>
  <c r="I196" i="11"/>
  <c r="F196" i="11"/>
  <c r="I195" i="11"/>
  <c r="F195" i="11"/>
  <c r="I194" i="11"/>
  <c r="F194" i="11"/>
  <c r="I193" i="11"/>
  <c r="F193" i="11"/>
  <c r="I192" i="11"/>
  <c r="F192" i="11"/>
  <c r="I191" i="11"/>
  <c r="F191" i="11"/>
  <c r="I190" i="11"/>
  <c r="F190" i="11"/>
  <c r="I189" i="11"/>
  <c r="F189" i="11"/>
  <c r="I188" i="11"/>
  <c r="F188" i="11"/>
  <c r="I187" i="11"/>
  <c r="F187" i="11"/>
  <c r="I186" i="11"/>
  <c r="F186" i="11"/>
  <c r="I185" i="11"/>
  <c r="F185" i="11"/>
  <c r="I184" i="11"/>
  <c r="F184" i="11"/>
  <c r="I183" i="11"/>
  <c r="F183" i="11"/>
  <c r="I182" i="11"/>
  <c r="F182" i="11"/>
  <c r="I181" i="11"/>
  <c r="F181" i="11"/>
  <c r="I180" i="11"/>
  <c r="F180" i="11"/>
  <c r="I179" i="11"/>
  <c r="F179" i="11"/>
  <c r="I178" i="11"/>
  <c r="F178" i="11"/>
  <c r="I177" i="11"/>
  <c r="F177" i="11"/>
  <c r="I176" i="11"/>
  <c r="F176" i="11"/>
  <c r="I175" i="11"/>
  <c r="F175" i="11"/>
  <c r="I174" i="11"/>
  <c r="F174" i="11"/>
  <c r="I173" i="11"/>
  <c r="F173" i="11"/>
  <c r="I172" i="11"/>
  <c r="F172" i="11"/>
  <c r="I171" i="11"/>
  <c r="F171" i="11"/>
  <c r="I170" i="11"/>
  <c r="F170" i="11"/>
  <c r="I169" i="11"/>
  <c r="F169" i="11"/>
  <c r="I168" i="11"/>
  <c r="F168" i="11"/>
  <c r="I167" i="11"/>
  <c r="F167" i="11"/>
  <c r="I166" i="11"/>
  <c r="F166" i="11"/>
  <c r="I165" i="11"/>
  <c r="F165" i="11"/>
  <c r="I164" i="11"/>
  <c r="F164" i="11"/>
  <c r="I163" i="11"/>
  <c r="F163" i="11"/>
  <c r="I162" i="11"/>
  <c r="F162" i="11"/>
  <c r="I161" i="11"/>
  <c r="F161" i="11"/>
  <c r="I160" i="11"/>
  <c r="F160" i="11"/>
  <c r="I159" i="11"/>
  <c r="F159" i="11"/>
  <c r="I158" i="11"/>
  <c r="F158" i="11"/>
  <c r="I157" i="11"/>
  <c r="F157" i="11"/>
  <c r="I156" i="11"/>
  <c r="F156" i="11"/>
  <c r="I155" i="11"/>
  <c r="F155" i="11"/>
  <c r="I154" i="11"/>
  <c r="F154" i="11"/>
  <c r="I153" i="11"/>
  <c r="F153" i="11"/>
  <c r="I152" i="11"/>
  <c r="F152" i="11"/>
  <c r="I151" i="11"/>
  <c r="F151" i="11"/>
  <c r="I150" i="11"/>
  <c r="F150" i="11"/>
  <c r="I149" i="11"/>
  <c r="F149" i="11"/>
  <c r="I148" i="11"/>
  <c r="F148" i="11"/>
  <c r="I147" i="11"/>
  <c r="F147" i="11"/>
  <c r="I146" i="11"/>
  <c r="F146" i="11"/>
  <c r="I145" i="11"/>
  <c r="F145" i="11"/>
  <c r="I144" i="11"/>
  <c r="F144" i="11"/>
  <c r="I143" i="11"/>
  <c r="F143" i="11"/>
  <c r="I142" i="11"/>
  <c r="F142" i="11"/>
  <c r="I141" i="11"/>
  <c r="F141" i="11"/>
  <c r="I140" i="11"/>
  <c r="F140" i="11"/>
  <c r="I139" i="11"/>
  <c r="F139" i="11"/>
  <c r="I138" i="11"/>
  <c r="F138" i="11"/>
  <c r="I137" i="11"/>
  <c r="F137" i="11"/>
  <c r="I136" i="11"/>
  <c r="F136" i="11"/>
  <c r="I135" i="11"/>
  <c r="F135" i="11"/>
  <c r="I134" i="11"/>
  <c r="F134" i="11"/>
  <c r="I133" i="11"/>
  <c r="F133" i="11"/>
  <c r="I132" i="11"/>
  <c r="F132" i="11"/>
  <c r="I131" i="11"/>
  <c r="F131" i="11"/>
  <c r="I130" i="11"/>
  <c r="F130" i="11"/>
  <c r="I129" i="11"/>
  <c r="F129" i="11"/>
  <c r="I128" i="11"/>
  <c r="F128" i="11"/>
  <c r="I127" i="11"/>
  <c r="F127" i="11"/>
  <c r="I126" i="11"/>
  <c r="F126" i="11"/>
  <c r="I125" i="11"/>
  <c r="F125" i="11"/>
  <c r="I124" i="11"/>
  <c r="F124" i="11"/>
  <c r="I123" i="11"/>
  <c r="F123" i="11"/>
  <c r="I122" i="11"/>
  <c r="F122" i="11"/>
  <c r="I121" i="11"/>
  <c r="F121" i="11"/>
  <c r="I120" i="11"/>
  <c r="F120" i="11"/>
  <c r="I119" i="11"/>
  <c r="F119" i="11"/>
  <c r="I118" i="11"/>
  <c r="F118" i="11"/>
  <c r="I117" i="11"/>
  <c r="F117" i="11"/>
  <c r="I116" i="11"/>
  <c r="F116" i="11"/>
  <c r="I115" i="11"/>
  <c r="F115" i="11"/>
  <c r="I114" i="11"/>
  <c r="F114" i="11"/>
  <c r="I113" i="11"/>
  <c r="F113" i="11"/>
  <c r="I112" i="11"/>
  <c r="F112" i="11"/>
  <c r="I111" i="11"/>
  <c r="F111" i="11"/>
  <c r="I110" i="11"/>
  <c r="F110" i="11"/>
  <c r="I109" i="11"/>
  <c r="F109" i="11"/>
  <c r="I108" i="11"/>
  <c r="F108" i="11"/>
  <c r="I107" i="11"/>
  <c r="F107" i="11"/>
  <c r="I106" i="11"/>
  <c r="F106" i="11"/>
  <c r="I105" i="11"/>
  <c r="F105" i="11"/>
  <c r="I104" i="11"/>
  <c r="F104" i="11"/>
  <c r="I103" i="11"/>
  <c r="F103" i="11"/>
  <c r="I102" i="11"/>
  <c r="F102" i="11"/>
  <c r="I101" i="11"/>
  <c r="F101" i="11"/>
  <c r="I100" i="11"/>
  <c r="F100" i="11"/>
  <c r="I99" i="11"/>
  <c r="F99" i="11"/>
  <c r="I98" i="11"/>
  <c r="F98" i="11"/>
  <c r="I97" i="11"/>
  <c r="F97" i="11"/>
  <c r="I96" i="11"/>
  <c r="F96" i="11"/>
  <c r="I95" i="11"/>
  <c r="F95" i="11"/>
  <c r="I94" i="11"/>
  <c r="F94" i="11"/>
  <c r="I93" i="11"/>
  <c r="F93" i="11"/>
  <c r="I92" i="11"/>
  <c r="F92" i="11"/>
  <c r="I91" i="11"/>
  <c r="F91" i="11"/>
  <c r="I90" i="11"/>
  <c r="F90" i="11"/>
  <c r="I89" i="11"/>
  <c r="F89" i="11"/>
  <c r="I88" i="11"/>
  <c r="F88" i="11"/>
  <c r="I87" i="11"/>
  <c r="F87" i="11"/>
  <c r="I86" i="11"/>
  <c r="F86" i="11"/>
  <c r="I85" i="11"/>
  <c r="F85" i="11"/>
  <c r="I84" i="11"/>
  <c r="F84" i="11"/>
  <c r="I83" i="11"/>
  <c r="F83" i="11"/>
  <c r="I82" i="11"/>
  <c r="F82" i="11"/>
  <c r="I81" i="11"/>
  <c r="F81" i="11"/>
  <c r="I80" i="11"/>
  <c r="F80" i="11"/>
  <c r="I79" i="11"/>
  <c r="F79" i="11"/>
  <c r="I78" i="11"/>
  <c r="F78" i="11"/>
  <c r="I77" i="11"/>
  <c r="F77" i="11"/>
  <c r="I76" i="11"/>
  <c r="F76" i="11"/>
  <c r="I75" i="11"/>
  <c r="F75" i="11"/>
  <c r="I74" i="11"/>
  <c r="F74" i="11"/>
  <c r="I73" i="11"/>
  <c r="F73" i="11"/>
  <c r="I72" i="11"/>
  <c r="F72" i="11"/>
  <c r="I71" i="11"/>
  <c r="F71" i="11"/>
  <c r="I70" i="11"/>
  <c r="F70" i="11"/>
  <c r="I69" i="11"/>
  <c r="F69" i="11"/>
  <c r="I68" i="11"/>
  <c r="F68" i="11"/>
  <c r="I67" i="11"/>
  <c r="F67" i="11"/>
  <c r="I66" i="11"/>
  <c r="F66" i="11"/>
  <c r="I65" i="11"/>
  <c r="F65" i="11"/>
  <c r="I64" i="11"/>
  <c r="F64" i="11"/>
  <c r="I63" i="11"/>
  <c r="F63" i="11"/>
  <c r="I62" i="11"/>
  <c r="F62" i="11"/>
  <c r="I61" i="11"/>
  <c r="F61" i="11"/>
  <c r="I60" i="11"/>
  <c r="F60" i="11"/>
  <c r="I59" i="11"/>
  <c r="F59" i="11"/>
  <c r="I58" i="11"/>
  <c r="F58" i="11"/>
  <c r="I57" i="11"/>
  <c r="F57" i="11"/>
  <c r="I56" i="11"/>
  <c r="F56" i="11"/>
  <c r="I55" i="11"/>
  <c r="F55" i="11"/>
  <c r="I54" i="11"/>
  <c r="F54" i="11"/>
  <c r="I53" i="11"/>
  <c r="F53" i="11"/>
  <c r="I52" i="11"/>
  <c r="F52" i="11"/>
  <c r="I51" i="11"/>
  <c r="F51" i="11"/>
  <c r="I50" i="11"/>
  <c r="F50" i="11"/>
  <c r="I49" i="11"/>
  <c r="F49" i="11"/>
  <c r="I48" i="11"/>
  <c r="F48" i="11"/>
  <c r="I47" i="11"/>
  <c r="F47" i="11"/>
  <c r="I46" i="11"/>
  <c r="F46" i="11"/>
  <c r="I45" i="11"/>
  <c r="F45" i="11"/>
  <c r="I44" i="11"/>
  <c r="F44" i="11"/>
  <c r="I43" i="11"/>
  <c r="F43" i="11"/>
  <c r="I42" i="11"/>
  <c r="F42" i="11"/>
  <c r="I41" i="11"/>
  <c r="F41" i="11"/>
  <c r="I40" i="11"/>
  <c r="F40" i="11"/>
  <c r="I39" i="11"/>
  <c r="F39" i="11"/>
  <c r="I38" i="11"/>
  <c r="F38" i="11"/>
  <c r="I37" i="11"/>
  <c r="F37" i="11"/>
  <c r="I36" i="11"/>
  <c r="F36" i="11"/>
  <c r="I35" i="11"/>
  <c r="F35" i="11"/>
  <c r="I34" i="11"/>
  <c r="F34" i="11"/>
  <c r="I33" i="11"/>
  <c r="F33" i="11"/>
  <c r="I32" i="11"/>
  <c r="F32" i="11"/>
  <c r="I31" i="11"/>
  <c r="F31" i="11"/>
  <c r="I30" i="11"/>
  <c r="F30" i="11"/>
  <c r="I29" i="11"/>
  <c r="F29" i="11"/>
  <c r="I28" i="11"/>
  <c r="F28" i="11"/>
  <c r="I27" i="11"/>
  <c r="F27" i="11"/>
  <c r="I26" i="11"/>
  <c r="F26" i="11"/>
  <c r="I25" i="11"/>
  <c r="F25" i="11"/>
  <c r="I24" i="11"/>
  <c r="F24" i="11"/>
  <c r="I23" i="11"/>
  <c r="F23" i="11"/>
  <c r="I22" i="11"/>
  <c r="F22" i="11"/>
  <c r="I21" i="11"/>
  <c r="F21" i="11"/>
  <c r="I20" i="11"/>
  <c r="F20" i="11"/>
  <c r="I19" i="11"/>
  <c r="F19" i="11"/>
  <c r="I18" i="11"/>
  <c r="F18" i="11"/>
  <c r="I16" i="11"/>
  <c r="F16" i="11"/>
  <c r="I15" i="11"/>
  <c r="F15" i="11"/>
  <c r="I14" i="11"/>
  <c r="F14" i="11"/>
  <c r="I13" i="11"/>
  <c r="F13" i="11"/>
  <c r="I12" i="11"/>
  <c r="F12" i="11"/>
  <c r="I11" i="11"/>
  <c r="F11" i="11"/>
  <c r="I10" i="11"/>
  <c r="F10" i="11"/>
  <c r="I9" i="11"/>
  <c r="F9" i="11"/>
  <c r="I8" i="11"/>
  <c r="F8" i="11"/>
  <c r="I7" i="11"/>
  <c r="F7" i="11"/>
  <c r="I6" i="11"/>
  <c r="F6" i="11"/>
  <c r="I5" i="11"/>
  <c r="F5" i="11"/>
  <c r="I4" i="11"/>
  <c r="F4" i="11"/>
  <c r="I3" i="11"/>
  <c r="F3" i="11"/>
  <c r="F2" i="11"/>
  <c r="E12" i="14" l="1"/>
  <c r="E4" i="14"/>
  <c r="E3" i="14"/>
  <c r="E6" i="14"/>
  <c r="H6" i="14" s="1"/>
  <c r="E11" i="14"/>
  <c r="H11" i="14" s="1"/>
  <c r="G2" i="14"/>
  <c r="H3" i="14"/>
  <c r="H12" i="14"/>
  <c r="G4" i="14"/>
  <c r="H4" i="14"/>
  <c r="G6" i="14"/>
  <c r="G3" i="14"/>
  <c r="G12" i="14"/>
  <c r="H2" i="14"/>
  <c r="E10" i="14"/>
  <c r="H10" i="14" s="1"/>
  <c r="F2" i="14"/>
  <c r="F12" i="14"/>
  <c r="F4" i="14"/>
  <c r="E9" i="14"/>
  <c r="G9" i="14" s="1"/>
  <c r="E8" i="14"/>
  <c r="H8" i="14" s="1"/>
  <c r="E7" i="14"/>
  <c r="H7" i="14" s="1"/>
  <c r="F3" i="14"/>
  <c r="E13" i="14"/>
  <c r="G13" i="14" s="1"/>
  <c r="E5" i="14"/>
  <c r="H5" i="14" s="1"/>
  <c r="F9" i="14" l="1"/>
  <c r="F13" i="14"/>
  <c r="F11" i="14"/>
  <c r="G11" i="14"/>
  <c r="F6" i="14"/>
  <c r="H9" i="14"/>
  <c r="F10" i="14"/>
  <c r="G10" i="14"/>
  <c r="F7" i="14"/>
  <c r="G5" i="14"/>
  <c r="F8" i="14"/>
  <c r="F5" i="14"/>
  <c r="H13" i="14"/>
  <c r="G8" i="14"/>
  <c r="G7" i="14"/>
</calcChain>
</file>

<file path=xl/sharedStrings.xml><?xml version="1.0" encoding="utf-8"?>
<sst xmlns="http://schemas.openxmlformats.org/spreadsheetml/2006/main" count="15077" uniqueCount="2113">
  <si>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</si>
  <si>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</si>
  <si>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</si>
  <si>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</si>
  <si>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</si>
  <si>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</si>
  <si>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</si>
  <si>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</si>
  <si>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</si>
  <si>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</si>
  <si>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</si>
  <si>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</si>
  <si>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</si>
  <si>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</si>
  <si>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</si>
  <si>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</si>
  <si>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</si>
  <si>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</si>
  <si>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</si>
  <si>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</si>
  <si>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</si>
  <si>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</si>
  <si>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</si>
  <si>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</si>
  <si>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</si>
  <si>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</si>
  <si>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</si>
  <si>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</si>
  <si>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</si>
  <si>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</si>
  <si>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</si>
  <si>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</si>
  <si>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</si>
  <si>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</si>
  <si>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</si>
  <si>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</si>
  <si>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</si>
  <si>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</si>
  <si>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</si>
  <si>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</si>
  <si>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</si>
  <si>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</si>
  <si>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</si>
  <si>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</si>
  <si>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</si>
  <si>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</si>
  <si>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</si>
  <si>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</si>
  <si>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</si>
  <si>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</si>
  <si>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</si>
  <si>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</si>
  <si>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</si>
  <si>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</si>
  <si>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</si>
  <si>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</si>
  <si>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</si>
  <si>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</si>
  <si>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</si>
  <si>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</si>
  <si>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</si>
  <si>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</si>
  <si>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</si>
  <si>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</si>
  <si>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</si>
  <si>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</si>
  <si>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</si>
  <si>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</si>
  <si>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</si>
  <si>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</si>
  <si>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</si>
  <si>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</si>
  <si>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</si>
  <si>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</si>
  <si>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</si>
  <si>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</si>
  <si>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</si>
  <si>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</si>
  <si>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</si>
  <si>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</si>
  <si>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</si>
  <si>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</si>
  <si>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</si>
  <si>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</si>
  <si>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</si>
  <si>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</si>
  <si>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</si>
  <si>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</si>
  <si>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</si>
  <si>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</si>
  <si>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</si>
  <si>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</si>
  <si>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</si>
  <si>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</si>
  <si>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</si>
  <si>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</si>
  <si>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</si>
  <si>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</si>
  <si>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</si>
  <si>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</si>
  <si>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</si>
  <si>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</si>
  <si>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</si>
  <si>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</si>
  <si>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</si>
  <si>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</si>
  <si>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</si>
  <si>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</si>
  <si>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</si>
  <si>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</si>
  <si>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</si>
  <si>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</si>
  <si>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</si>
  <si>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</si>
  <si>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</si>
  <si>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</si>
  <si>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</si>
  <si>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</si>
  <si>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</si>
  <si>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</si>
  <si>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</si>
  <si>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</si>
  <si>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</si>
  <si>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</si>
  <si>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</si>
  <si>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</si>
  <si>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</si>
  <si>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</si>
  <si>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</si>
  <si>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</si>
  <si>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</si>
  <si>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</si>
  <si>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</si>
  <si>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</si>
  <si>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</si>
  <si>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</si>
  <si>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</si>
  <si>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</si>
  <si>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</si>
  <si>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</si>
  <si>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</si>
  <si>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</si>
  <si>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</si>
  <si>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</si>
  <si>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</si>
  <si>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</si>
  <si>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</si>
  <si>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</si>
  <si>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</si>
  <si>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</si>
  <si>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</si>
  <si>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</si>
  <si>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</si>
  <si>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</si>
  <si>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</si>
  <si>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</si>
  <si>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</si>
  <si>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</si>
  <si>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</si>
  <si>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</si>
  <si>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</si>
  <si>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</si>
  <si>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</si>
  <si>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</si>
  <si>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</si>
  <si>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</si>
  <si>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</si>
  <si>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</si>
  <si>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</si>
  <si>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</si>
  <si>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</si>
  <si>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</si>
  <si>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</si>
  <si>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</si>
  <si>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</si>
  <si>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</si>
  <si>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</si>
  <si>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</si>
  <si>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</si>
  <si>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</si>
  <si>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</si>
  <si>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</si>
  <si>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</si>
  <si>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</si>
  <si>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</si>
  <si>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</si>
  <si>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</si>
  <si>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</si>
  <si>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</si>
  <si>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</si>
  <si>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</si>
  <si>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</si>
  <si>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</si>
  <si>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</si>
  <si>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</si>
  <si>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</si>
  <si>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</si>
  <si>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</si>
  <si>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</si>
  <si>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</si>
  <si>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</si>
  <si>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</si>
  <si>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</si>
  <si>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</si>
  <si>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</si>
  <si>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</si>
  <si>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</si>
  <si>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</si>
  <si>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</si>
  <si>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</si>
  <si>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</si>
  <si>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</si>
  <si>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</si>
  <si>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</si>
  <si>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</si>
  <si>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</si>
  <si>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</si>
  <si>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</si>
  <si>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</si>
  <si>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</si>
  <si>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</si>
  <si>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</si>
  <si>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</si>
  <si>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</si>
  <si>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</si>
  <si>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</si>
  <si>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</si>
  <si>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</si>
  <si>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</si>
  <si>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</si>
  <si>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</si>
  <si>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</si>
  <si>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</si>
  <si>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</si>
  <si>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</si>
  <si>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</si>
  <si>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</si>
  <si>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</si>
  <si>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</si>
  <si>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</si>
  <si>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</si>
  <si>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</si>
  <si>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</si>
  <si>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</si>
  <si>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</si>
  <si>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</si>
  <si>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</si>
  <si>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</si>
  <si>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</si>
  <si>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</si>
  <si>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</si>
  <si>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</si>
  <si>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</si>
  <si>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</si>
  <si>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</si>
  <si>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</si>
  <si>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</si>
  <si>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</si>
  <si>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</si>
  <si>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</si>
  <si>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</si>
  <si>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</si>
  <si>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</si>
  <si>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</si>
  <si>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</si>
  <si>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</si>
  <si>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</si>
  <si>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</si>
  <si>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</si>
  <si>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</si>
  <si>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</si>
  <si>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</si>
  <si>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</si>
  <si>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</si>
  <si>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</si>
  <si>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</si>
  <si>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</si>
  <si>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</si>
  <si>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</si>
  <si>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</si>
  <si>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</si>
  <si>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</si>
  <si>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</si>
  <si>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</si>
  <si>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</si>
  <si>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</si>
  <si>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</si>
  <si>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</si>
  <si>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</si>
  <si>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</si>
  <si>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</si>
  <si>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</si>
  <si>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</si>
  <si>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</si>
  <si>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</si>
  <si>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</si>
  <si>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</si>
  <si>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</si>
  <si>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</si>
  <si>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</si>
  <si>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</si>
  <si>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</si>
  <si>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</si>
  <si>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</si>
  <si>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</si>
  <si>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</si>
  <si>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</si>
  <si>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</si>
  <si>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</si>
  <si>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</si>
  <si>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</si>
  <si>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</si>
  <si>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</si>
  <si>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</si>
  <si>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</si>
  <si>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</si>
  <si>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</si>
  <si>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</si>
  <si>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</si>
  <si>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</si>
  <si>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</si>
  <si>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</si>
  <si>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</si>
  <si>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</si>
  <si>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</si>
  <si>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</si>
  <si>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</si>
  <si>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</si>
  <si>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</si>
  <si>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</si>
  <si>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</si>
  <si>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</si>
  <si>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</si>
  <si>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</si>
  <si>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</si>
  <si>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</si>
  <si>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</si>
  <si>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</si>
  <si>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</si>
  <si>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</si>
  <si>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</si>
  <si>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</si>
  <si>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</si>
  <si>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</si>
  <si>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</si>
  <si>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</si>
  <si>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</si>
  <si>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</si>
  <si>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</si>
  <si>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</si>
  <si>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</si>
  <si>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</si>
  <si>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</si>
  <si>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</si>
  <si>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</si>
  <si>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</si>
  <si>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</si>
  <si>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</si>
  <si>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</si>
  <si>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</si>
  <si>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</si>
  <si>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</si>
  <si>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</si>
  <si>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</si>
  <si>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</si>
  <si>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</si>
  <si>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</si>
  <si>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</si>
  <si>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</si>
  <si>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</si>
  <si>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</si>
  <si>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</si>
  <si>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</si>
  <si>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</si>
  <si>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</si>
  <si>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</si>
  <si>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</si>
  <si>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</si>
  <si>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</si>
  <si>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</si>
  <si>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</si>
  <si>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</si>
  <si>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</si>
  <si>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</si>
  <si>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</si>
  <si>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</si>
  <si>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</si>
  <si>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</si>
  <si>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</si>
  <si>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</si>
  <si>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</si>
  <si>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</si>
  <si>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</si>
  <si>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</si>
  <si>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</si>
  <si>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</si>
  <si>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</si>
  <si>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</si>
  <si>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</si>
  <si>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</si>
  <si>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</si>
  <si>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</si>
  <si>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</si>
  <si>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</si>
  <si>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</si>
  <si>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</si>
  <si>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</si>
  <si>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</si>
  <si>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</si>
  <si>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</si>
  <si>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</si>
  <si>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</si>
  <si>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</si>
  <si>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</si>
  <si>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</si>
  <si>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</si>
  <si>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</si>
  <si>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</si>
  <si>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</si>
  <si>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</si>
  <si>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</si>
  <si>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</si>
  <si>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</si>
  <si>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</si>
  <si>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</si>
  <si>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</si>
  <si>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</si>
  <si>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</si>
  <si>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</si>
  <si>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</si>
  <si>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</si>
  <si>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</si>
  <si>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</si>
  <si>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</si>
  <si>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</si>
  <si>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</si>
  <si>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</si>
  <si>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</si>
  <si>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</si>
  <si>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</si>
  <si>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</si>
  <si>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</si>
  <si>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</si>
  <si>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</si>
  <si>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</si>
  <si>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</si>
  <si>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</si>
  <si>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</si>
  <si>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</si>
  <si>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</si>
  <si>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</si>
  <si>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</si>
  <si>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</si>
  <si>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</si>
  <si>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</si>
  <si>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</si>
  <si>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</si>
  <si>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</si>
  <si>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</si>
  <si>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</si>
  <si>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</si>
  <si>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</si>
  <si>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</si>
  <si>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</si>
  <si>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</si>
  <si>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</si>
  <si>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</si>
  <si>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</si>
  <si>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</si>
  <si>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</si>
  <si>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</si>
  <si>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</si>
  <si>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</si>
  <si>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</si>
  <si>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</si>
  <si>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</si>
  <si>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</si>
  <si>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</si>
  <si>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</si>
  <si>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</si>
  <si>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</si>
  <si>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</si>
  <si>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</si>
  <si>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</si>
  <si>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</si>
  <si>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</si>
  <si>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</si>
  <si>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</si>
  <si>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</si>
  <si>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</si>
  <si>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</si>
  <si>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</si>
  <si>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</si>
  <si>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</si>
  <si>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</si>
  <si>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</si>
  <si>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</si>
  <si>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</si>
  <si>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</si>
  <si>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</si>
  <si>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</si>
  <si>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</si>
  <si>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</si>
  <si>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</si>
  <si>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</si>
  <si>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</si>
  <si>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</si>
  <si>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</si>
  <si>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</si>
  <si>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</si>
  <si>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</si>
  <si>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</si>
  <si>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</si>
  <si>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</si>
  <si>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</si>
  <si>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</si>
  <si>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</si>
  <si>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</si>
  <si>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</si>
  <si>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</si>
  <si>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</si>
  <si>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</si>
  <si>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</si>
  <si>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</si>
  <si>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</si>
  <si>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</si>
  <si>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</si>
  <si>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</si>
  <si>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</si>
  <si>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</si>
  <si>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</si>
  <si>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</si>
  <si>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</si>
  <si>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</si>
  <si>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</si>
  <si>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</si>
  <si>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</si>
  <si>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</si>
  <si>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</si>
  <si>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</si>
  <si>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</si>
  <si>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</si>
  <si>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</si>
  <si>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</si>
  <si>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</si>
  <si>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</si>
  <si>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</si>
  <si>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</si>
  <si>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</si>
  <si>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</si>
  <si>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</si>
  <si>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</si>
  <si>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</si>
  <si>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</si>
  <si>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</si>
  <si>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</si>
  <si>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</si>
  <si>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</si>
  <si>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</si>
  <si>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</si>
  <si>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</si>
  <si>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</si>
  <si>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</si>
  <si>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</si>
  <si>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</si>
  <si>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</si>
  <si>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</si>
  <si>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</si>
  <si>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</si>
  <si>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</si>
  <si>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</si>
  <si>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</si>
  <si>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</si>
  <si>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</si>
  <si>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</si>
  <si>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</si>
  <si>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</si>
  <si>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</si>
  <si>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</si>
  <si>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</si>
  <si>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</si>
  <si>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</si>
  <si>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</si>
  <si>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</si>
  <si>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</si>
  <si>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</si>
  <si>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</si>
  <si>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</si>
  <si>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</si>
  <si>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</si>
  <si>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</si>
  <si>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</si>
  <si>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</si>
  <si>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</si>
  <si>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</si>
  <si>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</si>
  <si>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</si>
  <si>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</si>
  <si>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</si>
  <si>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</si>
  <si>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</si>
  <si>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</si>
  <si>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</si>
  <si>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</si>
  <si>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</si>
  <si>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</si>
  <si>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</si>
  <si>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</si>
  <si>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</si>
  <si>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</si>
  <si>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</si>
  <si>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</si>
  <si>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</si>
  <si>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</si>
  <si>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</si>
  <si>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</si>
  <si>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</si>
  <si>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</si>
  <si>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</si>
  <si>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</si>
  <si>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</si>
  <si>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</si>
  <si>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</si>
  <si>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</si>
  <si>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</si>
  <si>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</si>
  <si>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</si>
  <si>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</si>
  <si>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</si>
  <si>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</si>
  <si>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</si>
  <si>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</si>
  <si>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</si>
  <si>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</si>
  <si>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</si>
  <si>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</si>
  <si>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</si>
  <si>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</si>
  <si>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</si>
  <si>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</si>
  <si>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</si>
  <si>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</si>
  <si>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</si>
  <si>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</si>
  <si>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</si>
  <si>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</si>
  <si>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</si>
  <si>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</si>
  <si>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</si>
  <si>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</si>
  <si>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</si>
  <si>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</si>
  <si>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</si>
  <si>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</si>
  <si>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</si>
  <si>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</si>
  <si>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</si>
  <si>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</si>
  <si>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</si>
  <si>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</si>
  <si>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</si>
  <si>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</si>
  <si>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</si>
  <si>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</si>
  <si>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</si>
  <si>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</si>
  <si>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</si>
  <si>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</si>
  <si>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</si>
  <si>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</si>
  <si>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</si>
  <si>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</si>
  <si>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</si>
  <si>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</si>
  <si>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</si>
  <si>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</si>
  <si>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</si>
  <si>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</si>
  <si>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</si>
  <si>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</si>
  <si>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</si>
  <si>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</si>
  <si>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</si>
  <si>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</si>
  <si>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</si>
  <si>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</si>
  <si>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</si>
  <si>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</si>
  <si>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</si>
  <si>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</si>
  <si>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</si>
  <si>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</si>
  <si>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</si>
  <si>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</si>
  <si>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</si>
  <si>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</si>
  <si>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</si>
  <si>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</si>
  <si>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</si>
  <si>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</si>
  <si>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</si>
  <si>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</si>
  <si>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</si>
  <si>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</si>
  <si>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</si>
  <si>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</si>
  <si>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</si>
  <si>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</si>
  <si>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</si>
  <si>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</si>
  <si>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</si>
  <si>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</si>
  <si>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</si>
  <si>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</si>
  <si>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</si>
  <si>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</si>
  <si>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</si>
  <si>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</si>
  <si>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</si>
  <si>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</si>
  <si>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</si>
  <si>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</si>
  <si>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</si>
  <si>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</si>
  <si>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</si>
  <si>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</si>
  <si>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</si>
  <si>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</si>
  <si>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</si>
  <si>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</si>
  <si>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</si>
  <si>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</si>
  <si>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</si>
  <si>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</si>
  <si>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</si>
  <si>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</si>
  <si>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</si>
  <si>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</si>
  <si>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</si>
  <si>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</si>
  <si>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</si>
  <si>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</si>
  <si>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</si>
  <si>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</si>
  <si>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</si>
  <si>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</si>
  <si>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</si>
  <si>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</si>
  <si>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</si>
  <si>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</si>
  <si>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</si>
  <si>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</si>
  <si>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</si>
  <si>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</si>
  <si>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</si>
  <si>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</si>
  <si>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</si>
  <si>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</si>
  <si>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</si>
  <si>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</si>
  <si>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</si>
  <si>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</si>
  <si>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</si>
  <si>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</si>
  <si>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</si>
  <si>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</si>
  <si>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</si>
  <si>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</si>
  <si>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</si>
  <si>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</si>
  <si>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</si>
  <si>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</si>
  <si>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</si>
  <si>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</si>
  <si>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</si>
  <si>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</si>
  <si>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</si>
  <si>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</si>
  <si>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</si>
  <si>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</si>
  <si>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</si>
  <si>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</si>
  <si>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</si>
  <si>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</si>
  <si>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</si>
  <si>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</si>
  <si>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</si>
  <si>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</si>
  <si>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</si>
  <si>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</si>
  <si>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</si>
  <si>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</si>
  <si>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</si>
  <si>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</si>
  <si>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</si>
  <si>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</si>
  <si>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</si>
  <si>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</si>
  <si>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</si>
  <si>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</si>
  <si>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</si>
  <si>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</si>
  <si>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</si>
  <si>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</si>
  <si>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</si>
  <si>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</si>
  <si>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</si>
  <si>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</si>
  <si>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</si>
  <si>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</si>
  <si>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</si>
  <si>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</si>
  <si>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</si>
  <si>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</si>
  <si>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</si>
  <si>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</si>
  <si>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</si>
  <si>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</si>
  <si>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</si>
  <si>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</si>
  <si>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</si>
  <si>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</si>
  <si>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</si>
  <si>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</si>
  <si>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</si>
  <si>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</si>
  <si>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</si>
  <si>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</si>
  <si>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</si>
  <si>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</si>
  <si>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</si>
  <si>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</si>
  <si>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</si>
  <si>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</si>
  <si>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</si>
  <si>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</si>
  <si>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</si>
  <si>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</si>
  <si>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</si>
  <si>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</si>
  <si>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</si>
  <si>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</si>
  <si>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</si>
  <si>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</si>
  <si>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</si>
  <si>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</si>
  <si>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</si>
  <si>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</si>
  <si>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</si>
  <si>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</si>
  <si>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</si>
  <si>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</si>
  <si>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</si>
  <si>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</si>
  <si>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</si>
  <si>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</si>
  <si>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</si>
  <si>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</si>
  <si>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</si>
  <si>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</si>
  <si>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</si>
  <si>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</si>
  <si>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</si>
  <si>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</si>
  <si>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</si>
  <si>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</si>
  <si>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</si>
  <si>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</si>
  <si>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</si>
  <si>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</si>
  <si>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</si>
  <si>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</si>
  <si>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</si>
  <si>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</si>
  <si>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</si>
  <si>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</si>
  <si>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</si>
  <si>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</si>
  <si>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</si>
  <si>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</si>
  <si>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</si>
  <si>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</si>
  <si>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</si>
  <si>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</si>
  <si>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</si>
  <si>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</si>
  <si>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</si>
  <si>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</si>
  <si>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</si>
  <si>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</si>
  <si>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</si>
  <si>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</si>
  <si>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</si>
  <si>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</si>
  <si>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</si>
  <si>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</si>
  <si>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</si>
  <si>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</si>
  <si>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</si>
  <si>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</si>
  <si>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</si>
  <si>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</si>
  <si>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</si>
  <si>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</si>
  <si>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</si>
  <si>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</si>
  <si>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</si>
  <si>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</si>
  <si>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</si>
  <si>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</si>
  <si>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</si>
  <si>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</si>
  <si>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</si>
  <si>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</si>
  <si>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</si>
  <si>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</si>
  <si>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</si>
  <si>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</si>
  <si>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</si>
  <si>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</si>
  <si>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</si>
  <si>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</si>
  <si>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</si>
  <si>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</si>
  <si>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</si>
  <si>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</si>
  <si>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</si>
  <si>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</si>
  <si>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</si>
  <si>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</si>
  <si>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</si>
  <si>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</si>
  <si>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</si>
  <si>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</si>
  <si>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</si>
  <si>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</si>
  <si>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</si>
  <si>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</si>
  <si>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</si>
  <si>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</si>
  <si>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</si>
  <si>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</si>
  <si>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</si>
  <si>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</si>
  <si>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</si>
  <si>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</si>
  <si>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</si>
  <si>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</si>
  <si>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</si>
  <si>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</si>
  <si>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</si>
  <si>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</si>
  <si>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</si>
  <si>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</si>
  <si>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</si>
  <si>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</si>
  <si>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</si>
  <si>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</si>
  <si>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</si>
  <si>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</si>
  <si>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</si>
  <si>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</si>
  <si>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</si>
  <si>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</si>
  <si>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</si>
  <si>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</si>
  <si>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</si>
  <si>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</si>
  <si>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</si>
  <si>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</si>
  <si>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</si>
  <si>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</si>
  <si>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</si>
  <si>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</si>
  <si>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</si>
  <si>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</si>
  <si>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</si>
  <si>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</si>
  <si>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</si>
  <si>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</si>
  <si>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</si>
  <si>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</si>
  <si>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</si>
  <si>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</si>
  <si>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</si>
  <si>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</si>
  <si>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</si>
  <si>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</si>
  <si>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</si>
  <si>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</si>
  <si>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</si>
  <si>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</si>
  <si>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</si>
  <si>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</si>
  <si>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</si>
  <si>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</si>
  <si>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</si>
  <si>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</si>
  <si>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</si>
  <si>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</si>
  <si>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</si>
  <si>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</si>
  <si>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</si>
  <si>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</si>
  <si>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</si>
  <si>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</si>
  <si>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</si>
  <si>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</si>
  <si>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</si>
  <si>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</si>
  <si>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</si>
  <si>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</si>
  <si>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</si>
  <si>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</si>
  <si>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</si>
  <si>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</si>
  <si>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</si>
  <si>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</si>
  <si>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</si>
  <si>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</si>
  <si>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</si>
  <si>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</si>
  <si>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</si>
  <si>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</si>
  <si>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</si>
  <si>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</si>
  <si>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</si>
  <si>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</si>
  <si>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</si>
  <si>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</si>
  <si>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</si>
  <si>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</si>
  <si>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</si>
  <si>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</si>
  <si>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</si>
  <si>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</si>
  <si>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</si>
  <si>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</si>
  <si>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</si>
  <si>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</si>
  <si>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</si>
  <si>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</si>
  <si>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</si>
  <si>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</si>
  <si>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</si>
  <si>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</si>
  <si>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</si>
  <si>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</si>
  <si>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</si>
  <si>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</si>
  <si>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</si>
  <si>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</si>
  <si>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</si>
  <si>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</si>
  <si>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</si>
  <si>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</si>
  <si>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</si>
  <si>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</si>
  <si>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</si>
  <si>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</si>
  <si>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</si>
  <si>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</si>
  <si>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</si>
  <si>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</si>
  <si>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</si>
  <si>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</si>
  <si>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</si>
  <si>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</si>
  <si>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</si>
  <si>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</si>
  <si>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</si>
  <si>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</si>
  <si>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</si>
  <si>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</si>
  <si>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</si>
  <si>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</si>
  <si>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</si>
  <si>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</si>
  <si>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</si>
  <si>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</si>
  <si>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</si>
  <si>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</si>
  <si>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</si>
  <si>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</si>
  <si>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</si>
  <si>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</si>
  <si>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</si>
  <si>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</si>
  <si>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</si>
  <si>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</si>
  <si>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</si>
  <si>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</si>
  <si>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</si>
  <si>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</si>
  <si>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</si>
  <si>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</si>
  <si>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</si>
  <si>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</si>
  <si>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</si>
  <si>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</si>
  <si>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</si>
  <si>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</si>
  <si>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</si>
  <si>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</si>
  <si>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</si>
  <si>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</si>
  <si>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</si>
  <si>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</si>
  <si>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</si>
  <si>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</si>
  <si>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</si>
  <si>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</si>
  <si>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</si>
  <si>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</si>
  <si>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</si>
  <si>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</si>
  <si>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</si>
  <si>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</si>
  <si>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</si>
  <si>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</si>
  <si>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</si>
  <si>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</si>
  <si>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</si>
  <si>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</si>
  <si>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</si>
  <si>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</si>
  <si>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</si>
  <si>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</si>
  <si>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</si>
  <si>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</si>
  <si>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</si>
  <si>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</si>
  <si>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</si>
  <si>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</si>
  <si>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</si>
  <si>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</si>
  <si>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</si>
  <si>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</si>
  <si>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</si>
  <si>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</si>
  <si>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</si>
  <si>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</si>
  <si>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</si>
  <si>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</si>
  <si>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</si>
  <si>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</si>
  <si>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</si>
  <si>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</si>
  <si>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</si>
  <si>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</si>
  <si>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</si>
  <si>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</si>
  <si>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</si>
  <si>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</si>
  <si>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</si>
  <si>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</si>
  <si>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</si>
  <si>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</si>
  <si>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</si>
  <si>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</si>
  <si>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</si>
  <si>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</si>
  <si>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</si>
  <si>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</si>
  <si>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</si>
  <si>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</si>
  <si>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</si>
  <si>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</si>
  <si>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</si>
  <si>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</si>
  <si>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</si>
  <si>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</si>
  <si>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</si>
  <si>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</si>
  <si>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</si>
  <si>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</si>
  <si>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</si>
  <si>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</si>
  <si>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</si>
  <si>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</si>
  <si>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</si>
  <si>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</si>
  <si>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</si>
  <si>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</si>
  <si>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</si>
  <si>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</si>
  <si>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</si>
  <si>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</si>
  <si>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</si>
  <si>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</si>
  <si>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</si>
  <si>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</si>
  <si>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</si>
  <si>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</si>
  <si>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</si>
  <si>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</si>
  <si>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</si>
  <si>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</si>
  <si>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</si>
  <si>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</si>
  <si>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</si>
  <si>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</si>
  <si>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</si>
  <si>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</si>
  <si>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</si>
  <si>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</si>
  <si>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</si>
  <si>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</si>
  <si>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</si>
  <si>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</si>
  <si>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</si>
  <si>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</si>
  <si>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</si>
  <si>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</si>
  <si>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</si>
  <si>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</si>
  <si>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</si>
  <si>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</si>
  <si>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</si>
  <si>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</si>
  <si>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</si>
  <si>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</si>
  <si>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</si>
  <si>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</si>
  <si>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</si>
  <si>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</si>
  <si>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</si>
  <si>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</si>
  <si>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</si>
  <si>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</si>
  <si>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</si>
  <si>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</si>
  <si>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</si>
  <si>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</si>
  <si>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</si>
  <si>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</si>
  <si>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</si>
  <si>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</si>
  <si>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</si>
  <si>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</si>
  <si>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</si>
  <si>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</si>
  <si>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</si>
  <si>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</si>
  <si>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</si>
  <si>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</si>
  <si>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</si>
  <si>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</si>
  <si>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</si>
  <si>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</si>
  <si>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</si>
  <si>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</si>
  <si>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</si>
  <si>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</si>
  <si>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</si>
  <si>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</si>
  <si>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</si>
  <si>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</si>
  <si>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</si>
  <si>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</si>
  <si>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</si>
  <si>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</si>
  <si>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</si>
  <si>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</si>
  <si>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</si>
  <si>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</si>
  <si>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</si>
  <si>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</si>
  <si>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</si>
  <si>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</si>
  <si>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</si>
  <si>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</si>
  <si>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</si>
  <si>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</si>
  <si>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</si>
  <si>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</si>
  <si>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</si>
  <si>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</si>
  <si>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</si>
  <si>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</si>
  <si>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</si>
  <si>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</si>
  <si>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</si>
  <si>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</si>
  <si>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</si>
  <si>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</si>
  <si>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</si>
  <si>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</si>
  <si>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</si>
  <si>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</si>
  <si>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</si>
  <si>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</si>
  <si>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</si>
  <si>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</si>
  <si>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</si>
  <si>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</si>
  <si>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</si>
  <si>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</si>
  <si>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</si>
  <si>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</si>
  <si>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</si>
  <si>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</si>
  <si>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</si>
  <si>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</si>
  <si>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</si>
  <si>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</si>
  <si>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</si>
  <si>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</si>
  <si>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</si>
  <si>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</si>
  <si>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</si>
  <si>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</si>
  <si>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</si>
  <si>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</si>
  <si>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</si>
  <si>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</si>
  <si>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</si>
  <si>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</si>
  <si>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</si>
  <si>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</si>
  <si>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</si>
  <si>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</si>
  <si>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</si>
  <si>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</si>
  <si>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</si>
  <si>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</si>
  <si>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</si>
  <si>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</si>
  <si>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</si>
  <si>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</si>
  <si>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</si>
  <si>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</si>
  <si>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</si>
  <si>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</si>
  <si>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</si>
  <si>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</si>
  <si>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</si>
  <si>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</si>
  <si>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</si>
  <si>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</si>
  <si>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</si>
  <si>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</si>
  <si>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</si>
  <si>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</si>
  <si>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</si>
  <si>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</si>
  <si>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</si>
  <si>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</si>
  <si>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</si>
  <si>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</si>
  <si>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</si>
  <si>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</si>
  <si>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</si>
  <si>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</si>
  <si>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</si>
  <si>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</si>
  <si>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</si>
  <si>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</si>
  <si>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</si>
  <si>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</si>
  <si>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</si>
  <si>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</si>
  <si>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</si>
  <si>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</si>
  <si>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</si>
  <si>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</si>
  <si>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</si>
  <si>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</si>
  <si>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</si>
  <si>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</si>
  <si>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</si>
  <si>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</si>
  <si>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</si>
  <si>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</si>
  <si>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</si>
  <si>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</si>
  <si>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</si>
  <si>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</si>
  <si>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</si>
  <si>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</si>
  <si>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</si>
  <si>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</si>
  <si>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</si>
  <si>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</si>
  <si>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</si>
  <si>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</si>
  <si>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</si>
  <si>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</si>
  <si>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</si>
  <si>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</si>
  <si>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</si>
  <si>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</si>
  <si>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</si>
  <si>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</si>
  <si>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</si>
  <si>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</si>
  <si>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</si>
  <si>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</si>
  <si>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</si>
  <si>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</si>
  <si>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</si>
  <si>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</si>
  <si>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</si>
  <si>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</si>
  <si>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</si>
  <si>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</si>
  <si>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</si>
  <si>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</si>
  <si>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</si>
  <si>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</si>
  <si>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</si>
  <si>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</si>
  <si>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</si>
  <si>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</si>
  <si>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</si>
  <si>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</si>
  <si>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</si>
  <si>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</si>
  <si>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</si>
  <si>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</si>
  <si>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</si>
  <si>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</si>
  <si>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</si>
  <si>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</si>
  <si>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</si>
  <si>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</si>
  <si>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</si>
  <si>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</si>
  <si>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</si>
  <si>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</si>
  <si>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</si>
  <si>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</si>
  <si>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</si>
  <si>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</si>
  <si>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</si>
  <si>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</si>
  <si>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</si>
  <si>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</si>
  <si>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</si>
  <si>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</si>
  <si>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</si>
  <si>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</si>
  <si>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</si>
  <si>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</si>
  <si>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</si>
  <si>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</si>
  <si>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</si>
  <si>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</si>
  <si>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</si>
  <si>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</si>
  <si>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</si>
  <si>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</si>
  <si>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</si>
  <si>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</si>
  <si>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</si>
  <si>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</si>
  <si>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</si>
  <si>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</si>
  <si>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</si>
  <si>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</si>
  <si>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</si>
  <si>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</si>
  <si>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</si>
  <si>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</si>
  <si>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</si>
  <si>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</si>
  <si>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</si>
  <si>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</si>
  <si>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</si>
  <si>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</si>
  <si>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</si>
  <si>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</si>
  <si>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</si>
  <si>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</si>
  <si>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</si>
  <si>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</si>
  <si>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</si>
  <si>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</si>
  <si>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</si>
  <si>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</si>
  <si>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</si>
  <si>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</si>
  <si>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</si>
  <si>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</si>
  <si>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</si>
  <si>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</si>
  <si>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</si>
  <si>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</si>
  <si>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</si>
  <si>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</si>
  <si>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</si>
  <si>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</si>
  <si>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</si>
  <si>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</si>
  <si>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</si>
  <si>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</si>
  <si>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</si>
  <si>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</si>
  <si>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</si>
  <si>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</si>
  <si>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</si>
  <si>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</si>
  <si>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</si>
  <si>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</si>
  <si>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</si>
  <si>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</si>
  <si>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</si>
  <si>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</si>
  <si>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</si>
  <si>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</si>
  <si>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</si>
  <si>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</si>
  <si>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</si>
  <si>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</si>
  <si>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</si>
  <si>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</si>
  <si>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</si>
  <si>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</si>
  <si>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</si>
  <si>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</si>
  <si>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</si>
  <si>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</si>
  <si>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</si>
  <si>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</si>
  <si>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</si>
  <si>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</si>
  <si>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</si>
  <si>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</si>
  <si>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</si>
  <si>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</si>
  <si>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</si>
  <si>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</si>
  <si>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</si>
  <si>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</si>
  <si>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</si>
  <si>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</si>
  <si>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</si>
  <si>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</si>
  <si>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</si>
  <si>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</si>
  <si>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</si>
  <si>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</si>
  <si>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</si>
  <si>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</si>
  <si>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</si>
  <si>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</si>
  <si>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</si>
  <si>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</si>
  <si>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</si>
  <si>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</si>
  <si>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</si>
  <si>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</si>
  <si>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</si>
  <si>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</si>
  <si>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</si>
  <si>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</si>
  <si>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</si>
  <si>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</si>
  <si>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</si>
  <si>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</si>
  <si>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</si>
  <si>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</si>
  <si>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</si>
  <si>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</si>
  <si>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</si>
  <si>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</si>
  <si>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</si>
  <si>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</si>
  <si>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</si>
  <si>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</si>
  <si>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</si>
  <si>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</si>
  <si>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</si>
  <si>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</si>
  <si>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</si>
  <si>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</si>
  <si>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</si>
  <si>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</si>
  <si>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</si>
  <si>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</si>
  <si>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</si>
  <si>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</si>
  <si>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</si>
  <si>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</si>
  <si>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</si>
  <si>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</si>
  <si>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</si>
  <si>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</si>
  <si>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</si>
  <si>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</si>
  <si>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</si>
  <si>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</si>
  <si>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</si>
  <si>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</si>
  <si>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</si>
  <si>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</si>
  <si>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</si>
  <si>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</si>
  <si>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</si>
  <si>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</si>
  <si>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</si>
  <si>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</si>
  <si>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</si>
  <si>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</si>
  <si>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</si>
  <si>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</si>
  <si>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</si>
  <si>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</si>
  <si>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</si>
  <si>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</si>
  <si>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</si>
  <si>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</si>
  <si>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</si>
  <si>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</si>
  <si>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</si>
  <si>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</si>
  <si>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</si>
  <si>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</si>
  <si>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</si>
  <si>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</si>
  <si>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</si>
  <si>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</si>
  <si>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</si>
  <si>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</si>
  <si>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</si>
  <si>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</si>
  <si>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</si>
  <si>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</si>
  <si>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</si>
  <si>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</si>
  <si>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</si>
  <si>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</si>
  <si>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</si>
  <si>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</si>
  <si>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</si>
  <si>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</si>
  <si>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</si>
  <si>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</si>
  <si>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</si>
  <si>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</si>
  <si>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</si>
  <si>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</si>
  <si>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</si>
  <si>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</si>
  <si>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</si>
  <si>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</si>
  <si>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</si>
  <si>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</si>
  <si>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</si>
  <si>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</si>
  <si>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</si>
  <si>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</si>
  <si>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</si>
  <si>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</si>
  <si>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</si>
  <si>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</si>
  <si>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</si>
  <si>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</si>
  <si>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</si>
  <si>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</si>
  <si>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</si>
  <si>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</si>
  <si>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</si>
  <si>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</si>
  <si>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</si>
  <si>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</si>
  <si>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</si>
  <si>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</si>
  <si>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</si>
  <si>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</si>
  <si>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</si>
  <si>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</si>
  <si>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</si>
  <si>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</si>
  <si>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</si>
  <si>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</si>
  <si>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</si>
  <si>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</si>
  <si>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</si>
  <si>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</si>
  <si>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</si>
  <si>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</si>
  <si>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</si>
  <si>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</si>
  <si>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</si>
  <si>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</si>
  <si>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</si>
  <si>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</si>
  <si>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</si>
  <si>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</si>
  <si>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</si>
  <si>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</si>
  <si>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</si>
  <si>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</si>
  <si>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</si>
  <si>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</si>
  <si>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</si>
  <si>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</si>
  <si>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</si>
  <si>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</si>
  <si>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</si>
  <si>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</si>
  <si>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</si>
  <si>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</si>
  <si>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</si>
  <si>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</si>
  <si>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</si>
  <si>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</si>
  <si>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</si>
  <si>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</si>
  <si>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</si>
  <si>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</si>
  <si>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</si>
  <si>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</si>
  <si>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</si>
  <si>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</si>
  <si>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</si>
  <si>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</si>
  <si>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</si>
  <si>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</si>
  <si>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</si>
  <si>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</si>
  <si>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</si>
  <si>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</si>
  <si>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</si>
  <si>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</si>
  <si>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</si>
  <si>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</si>
  <si>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</si>
  <si>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</si>
  <si>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</si>
  <si>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</si>
  <si>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</si>
  <si>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</si>
  <si>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</si>
  <si>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</si>
  <si>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</si>
  <si>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</si>
  <si>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</si>
  <si>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</si>
  <si>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</si>
  <si>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</si>
  <si>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</si>
  <si>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</si>
  <si>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</si>
  <si>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</si>
  <si>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</si>
  <si>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</si>
  <si>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</si>
  <si>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</si>
  <si>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</si>
  <si>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</si>
  <si>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</si>
  <si>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</si>
  <si>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</si>
  <si>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</si>
  <si>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</si>
  <si>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</si>
  <si>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</si>
  <si>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</si>
  <si>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</si>
  <si>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</si>
  <si>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</si>
  <si>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</si>
  <si>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</si>
  <si>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</si>
  <si>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</si>
  <si>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</si>
  <si>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</si>
  <si>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</si>
  <si>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</si>
  <si>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</si>
  <si>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</si>
  <si>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</si>
  <si>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</si>
  <si>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</si>
  <si>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</si>
  <si>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</si>
  <si>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</si>
  <si>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</si>
  <si>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</si>
  <si>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</si>
  <si>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</si>
  <si>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</si>
  <si>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</si>
  <si>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</si>
  <si>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</si>
  <si>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</si>
  <si>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</si>
  <si>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</si>
  <si>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</si>
  <si>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</si>
  <si>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</si>
  <si>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</si>
  <si>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</si>
  <si>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</si>
  <si>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</si>
  <si>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</si>
  <si>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</si>
  <si>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</si>
  <si>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</si>
  <si>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</si>
  <si>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</si>
  <si>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</si>
  <si>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</si>
  <si>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</si>
  <si>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</si>
  <si>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</si>
  <si>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</si>
  <si>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</si>
  <si>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</si>
  <si>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</si>
  <si>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</si>
  <si>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</si>
  <si>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</si>
  <si>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</si>
  <si>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</si>
  <si>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</si>
  <si>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</si>
  <si>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</si>
  <si>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</si>
  <si>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</si>
  <si>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</si>
  <si>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</si>
  <si>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</si>
  <si>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</si>
  <si>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</si>
  <si>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</si>
  <si>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</si>
  <si>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</si>
  <si>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</si>
  <si>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</si>
  <si>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</si>
  <si>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</si>
  <si>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</si>
  <si>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</si>
  <si>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</si>
  <si>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</si>
  <si>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</si>
  <si>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</si>
  <si>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</si>
  <si>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</si>
  <si>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</si>
  <si>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</si>
  <si>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</si>
  <si>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</si>
  <si>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</si>
  <si>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</si>
  <si>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</si>
  <si>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</si>
  <si>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</si>
  <si>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</si>
  <si>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</si>
  <si>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</si>
  <si>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</si>
  <si>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</si>
  <si>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</si>
  <si>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</si>
  <si>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</si>
  <si>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</si>
  <si>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</si>
  <si>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</si>
  <si>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</si>
  <si>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</si>
  <si>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</si>
  <si>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</si>
  <si>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</si>
  <si>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</si>
  <si>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</si>
  <si>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</si>
  <si>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</si>
  <si>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</si>
  <si>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</si>
  <si>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</si>
  <si>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</si>
  <si>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</si>
  <si>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</si>
  <si>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</si>
  <si>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</si>
  <si>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</si>
  <si>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</si>
  <si>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</si>
  <si>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</si>
  <si>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</si>
  <si>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</si>
  <si>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</si>
  <si>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</si>
  <si>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</si>
  <si>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</si>
  <si>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</si>
  <si>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</si>
  <si>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</si>
  <si>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</si>
  <si>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</si>
  <si>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</si>
  <si>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</si>
  <si>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</si>
  <si>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</si>
  <si>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</si>
  <si>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</si>
  <si>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</si>
  <si>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</si>
  <si>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</si>
  <si>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</si>
  <si>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</si>
  <si>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</si>
  <si>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</si>
  <si>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</si>
  <si>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</si>
  <si>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</si>
  <si>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</si>
  <si>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</si>
  <si>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</si>
  <si>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</si>
  <si>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</si>
  <si>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</si>
  <si>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</si>
  <si>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</si>
  <si>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</si>
  <si>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</si>
  <si>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</si>
  <si>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</si>
  <si>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</si>
  <si>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</si>
  <si>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</si>
  <si>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</si>
  <si>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</si>
  <si>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</si>
  <si>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</si>
  <si>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</si>
  <si>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</si>
  <si>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</si>
  <si>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</si>
  <si>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</si>
  <si>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</si>
  <si>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</si>
  <si>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</si>
  <si>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</si>
  <si>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</si>
  <si>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</si>
  <si>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</si>
  <si>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</si>
  <si>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</si>
  <si>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</si>
  <si>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</si>
  <si>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</si>
  <si>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</si>
  <si>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</si>
  <si>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</si>
  <si>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</si>
  <si>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</si>
  <si>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</si>
  <si>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</si>
  <si>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</si>
  <si>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</si>
  <si>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</si>
  <si>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</si>
  <si>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</si>
  <si>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</si>
  <si>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</si>
  <si>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</si>
  <si>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</si>
  <si>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</si>
  <si>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</si>
  <si>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</si>
  <si>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</si>
  <si>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</si>
  <si>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</si>
  <si>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</si>
  <si>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</si>
  <si>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</si>
  <si>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</si>
  <si>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</si>
  <si>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</si>
  <si>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</si>
  <si>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</si>
  <si>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</si>
  <si>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</si>
  <si>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</si>
  <si>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</si>
  <si>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</si>
  <si>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</si>
  <si>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</si>
  <si>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</si>
  <si>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</si>
  <si>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</si>
  <si>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</si>
  <si>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</si>
  <si>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</si>
  <si>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</si>
  <si>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</si>
  <si>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</si>
  <si>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</si>
  <si>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</si>
  <si>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</si>
  <si>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</si>
  <si>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</si>
  <si>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</si>
  <si>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</si>
  <si>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</si>
  <si>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</si>
  <si>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</si>
  <si>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</si>
  <si>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</si>
  <si>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</si>
  <si>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</si>
  <si>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</si>
  <si>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</si>
  <si>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</si>
  <si>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</si>
  <si>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</si>
  <si>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</si>
  <si>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</si>
  <si>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</si>
  <si>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</si>
  <si>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</si>
  <si>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</si>
  <si>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</si>
  <si>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</si>
  <si>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</si>
  <si>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</si>
  <si>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</si>
  <si>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</si>
  <si>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</si>
  <si>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</si>
  <si>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</si>
  <si>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</si>
  <si>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</si>
  <si>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</si>
  <si>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</si>
  <si>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</si>
  <si>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</si>
  <si>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</si>
  <si>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</si>
  <si>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</si>
  <si>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</si>
  <si>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</si>
  <si>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</si>
  <si>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</si>
  <si>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</si>
  <si>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</si>
  <si>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</si>
  <si>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</si>
  <si>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</si>
  <si>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publishing</t>
  </si>
  <si>
    <t>nonfiction</t>
  </si>
  <si>
    <t>animation</t>
  </si>
  <si>
    <t>wearables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</si>
  <si>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</si>
  <si>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</si>
  <si>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</si>
  <si>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</si>
  <si>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</si>
  <si>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</si>
  <si>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</si>
  <si>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</si>
  <si>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</si>
  <si>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</si>
  <si>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</si>
  <si>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</si>
  <si>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</si>
  <si>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</si>
  <si>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</si>
  <si>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</si>
  <si>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</si>
  <si>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category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</si>
  <si>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</si>
  <si>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</si>
  <si>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</si>
  <si>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</si>
  <si>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</si>
  <si>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</si>
  <si>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</si>
  <si>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</si>
  <si>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</si>
  <si>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</si>
  <si>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</si>
  <si>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</si>
  <si>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</si>
  <si>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</si>
  <si>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</si>
  <si>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</si>
  <si>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</si>
  <si>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</si>
  <si>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</si>
  <si>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</si>
  <si>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</si>
  <si>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</si>
  <si>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</si>
  <si>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</si>
  <si>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</si>
  <si>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</si>
  <si>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</si>
  <si>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</si>
  <si>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</si>
  <si>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</si>
  <si>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</si>
  <si>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</si>
  <si>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</si>
  <si>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</si>
  <si>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</si>
  <si>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</si>
  <si>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</si>
  <si>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</si>
  <si>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</si>
  <si>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</si>
  <si>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Mean</t>
  </si>
  <si>
    <t>Median</t>
  </si>
  <si>
    <t>Min</t>
  </si>
  <si>
    <t>Max</t>
  </si>
  <si>
    <t>Var</t>
  </si>
  <si>
    <t>StdDev</t>
  </si>
  <si>
    <t>Median is more 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</si>
</sst>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800]dddd\,\ mmmm\ dd\,\ yyyy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</font>
    <font>
      <sz val="12"/>
      <color theme="1"/>
      <name val="Calibri"/>
      <family val="2"/>
    </font>
    <font>
      <sz val="14"/>
      <color rgb="FF2B2B2B"/>
      <name val="Arial"/>
      <family val="2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9" fontId="0" fillId="0" borderId="0" xfId="43" applyFont="1"/>
    <xf numFmtId="44" fontId="0" fillId="0" borderId="0" xfId="42" applyFont="1"/>
    <xf numFmtId="9" fontId="16" fillId="0" borderId="0" xfId="43" applyFont="1" applyFill="1" applyAlignment="1">
      <alignment horizontal="center"/>
    </xf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/>
    <xf numFmtId="164" fontId="19" fillId="0" borderId="0" xfId="0" applyNumberFormat="1" applyFont="1"/>
    <xf numFmtId="0" fontId="20" fillId="0" borderId="0" xfId="0" applyFont="1"/>
    <xf numFmtId="0" fontId="21" fillId="0" borderId="0" xfId="0" applyFont="1"/>
    <xf numFmtId="9" fontId="21" fillId="0" borderId="0" xfId="43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86DC9B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rgb="FF86DC9B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86DC9B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86DC9B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86DC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by Month!PivotTable10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669728783902018E-2"/>
          <c:y val="4.2910478140010935E-2"/>
          <c:w val="0.74853036473889045"/>
          <c:h val="0.89837067543377291"/>
        </c:manualLayout>
      </c:layout>
      <c:lineChart>
        <c:grouping val="standard"/>
        <c:varyColors val="0"/>
        <c:ser>
          <c:idx val="0"/>
          <c:order val="0"/>
          <c:tx>
            <c:strRef>
              <c:f>'Campaign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'Campaign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6-1047-BBD8-DC6922F0CADC}"/>
            </c:ext>
          </c:extLst>
        </c:ser>
        <c:ser>
          <c:idx val="1"/>
          <c:order val="1"/>
          <c:tx>
            <c:strRef>
              <c:f>'Campaign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'Campaign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34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6-1047-BBD8-DC6922F0CADC}"/>
            </c:ext>
          </c:extLst>
        </c:ser>
        <c:ser>
          <c:idx val="2"/>
          <c:order val="2"/>
          <c:tx>
            <c:strRef>
              <c:f>'Campaign by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'Campaign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by Month'!$D$6:$D$18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6-1047-BBD8-DC6922F0CADC}"/>
            </c:ext>
          </c:extLst>
        </c:ser>
        <c:ser>
          <c:idx val="3"/>
          <c:order val="3"/>
          <c:tx>
            <c:strRef>
              <c:f>'Campaign by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'Campaign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by Month'!$E$6:$E$18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6-1047-BBD8-DC6922F0C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430368"/>
        <c:axId val="988432096"/>
      </c:lineChart>
      <c:catAx>
        <c:axId val="98843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32096"/>
        <c:crosses val="autoZero"/>
        <c:auto val="1"/>
        <c:lblAlgn val="ctr"/>
        <c:lblOffset val="100"/>
        <c:noMultiLvlLbl val="0"/>
      </c:catAx>
      <c:valAx>
        <c:axId val="9884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3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by Parent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by 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by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by Parent Category'!$B$6:$B$15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F-0042-AF83-7357F6505B33}"/>
            </c:ext>
          </c:extLst>
        </c:ser>
        <c:ser>
          <c:idx val="1"/>
          <c:order val="1"/>
          <c:tx>
            <c:strRef>
              <c:f>'Campaign by 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by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by Parent Category'!$C$6:$C$15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45</c:v>
                </c:pt>
                <c:pt idx="5">
                  <c:v>6</c:v>
                </c:pt>
                <c:pt idx="6">
                  <c:v>18</c:v>
                </c:pt>
                <c:pt idx="7">
                  <c:v>23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BF-0042-AF83-7357F6505B33}"/>
            </c:ext>
          </c:extLst>
        </c:ser>
        <c:ser>
          <c:idx val="2"/>
          <c:order val="2"/>
          <c:tx>
            <c:strRef>
              <c:f>'Campaign by 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by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by Parent Category'!$D$6:$D$15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BF-0042-AF83-7357F6505B33}"/>
            </c:ext>
          </c:extLst>
        </c:ser>
        <c:ser>
          <c:idx val="3"/>
          <c:order val="3"/>
          <c:tx>
            <c:strRef>
              <c:f>'Campaign by 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by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by Parent Category'!$E$6:$E$15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BF-0042-AF83-7357F6505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8610864"/>
        <c:axId val="910829456"/>
      </c:barChart>
      <c:catAx>
        <c:axId val="94861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29456"/>
        <c:crosses val="autoZero"/>
        <c:auto val="1"/>
        <c:lblAlgn val="ctr"/>
        <c:lblOffset val="100"/>
        <c:noMultiLvlLbl val="0"/>
      </c:catAx>
      <c:valAx>
        <c:axId val="9108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6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by sub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890749719749858E-2"/>
          <c:y val="6.5437337574182533E-2"/>
          <c:w val="0.89687362407314875"/>
          <c:h val="0.768787673092587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'Campaign by sub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by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by sub 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D-5349-960D-08277E839762}"/>
            </c:ext>
          </c:extLst>
        </c:ser>
        <c:ser>
          <c:idx val="1"/>
          <c:order val="1"/>
          <c:tx>
            <c:strRef>
              <c:f>'Campaign by sub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by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by sub 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20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D-5349-960D-08277E839762}"/>
            </c:ext>
          </c:extLst>
        </c:ser>
        <c:ser>
          <c:idx val="2"/>
          <c:order val="2"/>
          <c:tx>
            <c:strRef>
              <c:f>'Campaign by sub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by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by sub 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9D-5349-960D-08277E839762}"/>
            </c:ext>
          </c:extLst>
        </c:ser>
        <c:ser>
          <c:idx val="3"/>
          <c:order val="3"/>
          <c:tx>
            <c:strRef>
              <c:f>'Campaign by sub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by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by sub 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9D-5349-960D-08277E839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9338480"/>
        <c:axId val="949448608"/>
      </c:barChart>
      <c:catAx>
        <c:axId val="9493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48608"/>
        <c:crosses val="autoZero"/>
        <c:auto val="1"/>
        <c:lblAlgn val="ctr"/>
        <c:lblOffset val="100"/>
        <c:noMultiLvlLbl val="0"/>
      </c:catAx>
      <c:valAx>
        <c:axId val="9494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'Percent Success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'Percent Success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'Percent Success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0.7142857142857143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C7-514C-9094-B41B32807C88}"/>
            </c:ext>
          </c:extLst>
        </c:ser>
        <c:ser>
          <c:idx val="5"/>
          <c:order val="1"/>
          <c:tx>
            <c:strRef>
              <c:f>'Percent Success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'Percent Success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'Percent Success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0.53289473684210531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C7-514C-9094-B41B32807C88}"/>
            </c:ext>
          </c:extLst>
        </c:ser>
        <c:ser>
          <c:idx val="6"/>
          <c:order val="2"/>
          <c:tx>
            <c:strRef>
              <c:f>'Percent Success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'Percent Success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'Percent Success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9.2105263157894732E-2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C7-514C-9094-B41B32807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320464"/>
        <c:axId val="1021670928"/>
      </c:lineChart>
      <c:catAx>
        <c:axId val="102232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0928"/>
        <c:crosses val="autoZero"/>
        <c:auto val="1"/>
        <c:lblAlgn val="ctr"/>
        <c:lblOffset val="100"/>
        <c:noMultiLvlLbl val="0"/>
      </c:catAx>
      <c:valAx>
        <c:axId val="10216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F3D20F50-A201-CE4C-B8E1-30FF28EE519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4D68E16F-3783-FE48-A340-565A53A3D10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25400</xdr:rowOff>
    </xdr:from>
    <xdr:to>
      <xdr:col>15</xdr:col>
      <xdr:colOff>787400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A7CC9-BC4F-4B64-9747-1D6C9D693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</xdr:row>
      <xdr:rowOff>152400</xdr:rowOff>
    </xdr:from>
    <xdr:to>
      <xdr:col>24</xdr:col>
      <xdr:colOff>342900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81BC3-A7F0-828C-5DFE-39C73D649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63500</xdr:rowOff>
    </xdr:from>
    <xdr:to>
      <xdr:col>16</xdr:col>
      <xdr:colOff>241300</xdr:colOff>
      <xdr:row>26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64739D-BA26-893F-318B-F42FB76C9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13</xdr:row>
      <xdr:rowOff>12700</xdr:rowOff>
    </xdr:from>
    <xdr:to>
      <xdr:col>7</xdr:col>
      <xdr:colOff>876300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8FB1B-4B6F-22AF-4D95-03078D5C9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6</xdr:row>
      <xdr:rowOff>184150</xdr:rowOff>
    </xdr:from>
    <xdr:to>
      <xdr:col>4</xdr:col>
      <xdr:colOff>749300</xdr:colOff>
      <xdr:row>20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8CD0C06-38B4-D127-5D65-D0FE7D01A2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5950" y="1403350"/>
              <a:ext cx="23304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114300</xdr:colOff>
      <xdr:row>6</xdr:row>
      <xdr:rowOff>184150</xdr:rowOff>
    </xdr:from>
    <xdr:to>
      <xdr:col>10</xdr:col>
      <xdr:colOff>0</xdr:colOff>
      <xdr:row>20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56F3A43-5641-F657-1374-B10A9DAC7E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7900" y="1403350"/>
              <a:ext cx="23622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7.710892708332" createdVersion="8" refreshedVersion="8" minRefreshableVersion="3" recordCount="1000" xr:uid="{81AA137D-7801-0C4F-BB94-F39C565F8B28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4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8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7.715037615744" createdVersion="8" refreshedVersion="8" minRefreshableVersion="3" recordCount="1008" xr:uid="{8C100A7A-2C31-5C4C-B696-C8D54AEB1A94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/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nonfiction"/>
        <s v="animation"/>
        <s v="wearables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7.733304976849" createdVersion="8" refreshedVersion="8" minRefreshableVersion="3" recordCount="1292" xr:uid="{0C273B3B-20F7-6B4F-9627-FCBB3762056E}">
  <cacheSource type="worksheet">
    <worksheetSource ref="A1:T1048576" sheet="Crowdfunding (2)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164">
      <sharedItems containsNonDate="0" containsDate="1" containsString="0" containsBlank="1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9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/>
    </cacheField>
    <cacheField name="sub category" numFmtId="0">
      <sharedItems containsBlank="1"/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s v="indie rock"/>
  </r>
  <r>
    <n v="15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s v="indie rock"/>
  </r>
  <r>
    <n v="16"/>
    <s v="Hines Inc"/>
    <s v="Cross-platform systemic adapter"/>
    <n v="1700"/>
    <n v="11041"/>
    <n v="6.4947058823529416"/>
    <x v="1"/>
    <n v="100"/>
    <n v="110.41"/>
    <x v="1"/>
    <s v="USD"/>
    <x v="15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6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x v="17"/>
    <n v="15370740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x v="18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19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0"/>
    <n v="13163220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x v="21"/>
    <n v="15240276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2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3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4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5"/>
    <n v="15353460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x v="26"/>
    <n v="14445396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7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8"/>
    <n v="15355188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x v="29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x v="30"/>
    <n v="14543928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1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2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x v="33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4"/>
    <n v="15515064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x v="35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6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7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x v="38"/>
    <n v="13629780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39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0"/>
    <n v="13489812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x v="41"/>
    <n v="13105332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2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3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x v="44"/>
    <n v="14793624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5"/>
    <n v="12805524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6"/>
    <n v="13986612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x v="47"/>
    <n v="14362452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x v="48"/>
    <n v="15754392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x v="49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1"/>
    <n v="12848724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2"/>
    <n v="14039316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3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4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5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6"/>
    <n v="15052788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7"/>
    <n v="14439348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x v="58"/>
    <n v="14985396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59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0"/>
    <n v="13017204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x v="61"/>
    <n v="14335668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x v="62"/>
    <n v="14938740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3"/>
    <n v="15318036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4"/>
    <n v="12967128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5"/>
    <n v="14289012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6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7"/>
    <n v="15051924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8"/>
    <n v="12956760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x v="69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0"/>
    <n v="15754392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1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2"/>
    <n v="14804856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x v="73"/>
    <n v="14591412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4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5"/>
    <n v="14262228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x v="76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7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8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79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0"/>
    <n v="15135768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1"/>
    <n v="15483096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2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3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4"/>
    <n v="13164084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x v="85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6"/>
    <n v="13005108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7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8"/>
    <n v="12714804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x v="89"/>
    <n v="14563800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1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2"/>
    <n v="13510548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3"/>
    <n v="15555636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4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x v="95"/>
    <n v="13008564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7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6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7"/>
    <n v="14194008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x v="98"/>
    <n v="13205556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x v="99"/>
    <n v="14251032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x v="1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1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2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3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4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5"/>
    <n v="15259284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6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7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8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09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x v="110"/>
    <n v="14101524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1"/>
    <n v="15057972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x v="112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3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x v="114"/>
    <n v="14426388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5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6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7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8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2"/>
    <n v="14136084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19"/>
    <n v="14194008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0"/>
    <n v="14486040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1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2"/>
    <n v="15376788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3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4"/>
    <n v="12738996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x v="125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6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7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8"/>
    <n v="13868280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x v="129"/>
    <n v="15171192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x v="130"/>
    <n v="13150260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x v="131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2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3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x v="134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x v="135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6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7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8"/>
    <n v="14346036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6"/>
    <n v="13372308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x v="139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0"/>
    <n v="15614388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x v="141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2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3"/>
    <n v="14663124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4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5"/>
    <n v="13615128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x v="146"/>
    <n v="15450264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7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8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49"/>
    <n v="13511412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1"/>
    <n v="12707892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2"/>
    <n v="15723252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3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4"/>
    <n v="14496408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5"/>
    <n v="15552180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x v="156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7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8"/>
    <n v="15468408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x v="159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0"/>
    <n v="15075252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x v="161"/>
    <n v="15043284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2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x v="163"/>
    <n v="13717044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4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5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6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x v="167"/>
    <n v="13971924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x v="168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69"/>
    <n v="13693716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1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2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3"/>
    <n v="12919608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4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5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6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7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8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79"/>
    <n v="12851316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0"/>
    <n v="15569460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1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2"/>
    <n v="14021172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3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4"/>
    <n v="14175864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5"/>
    <n v="14570712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x v="186"/>
    <n v="13704084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7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8"/>
    <n v="14041908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89"/>
    <n v="15235092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0"/>
    <n v="14435892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1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x v="172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2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3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4"/>
    <n v="14365908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x v="0"/>
    <s v="CAD"/>
    <x v="151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5"/>
    <n v="14078196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6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7"/>
    <n v="14848056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x v="198"/>
    <n v="13026708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x v="199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x v="201"/>
    <n v="15371604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2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3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4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5"/>
    <n v="13796532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6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7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8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09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1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2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3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x v="214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5"/>
    <n v="13404276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x v="216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7"/>
    <n v="14593140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8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19"/>
    <n v="13990932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x v="22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1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1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2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3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4"/>
    <n v="13741236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5"/>
    <n v="14695092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6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x v="227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8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29"/>
    <n v="15620436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1"/>
    <n v="15153912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2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3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3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4"/>
    <n v="14952564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5"/>
    <n v="15204024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6"/>
    <n v="14098068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7"/>
    <n v="13969332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8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39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1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x v="66"/>
    <n v="12674232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2"/>
    <n v="13552056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3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4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5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6"/>
    <n v="12982680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x v="247"/>
    <n v="14568120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x v="248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49"/>
    <n v="14829048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x v="135"/>
    <n v="13498452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1"/>
    <n v="12830580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2"/>
    <n v="13042260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x v="253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x v="254"/>
    <n v="13620312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5"/>
    <n v="14556024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6"/>
    <n v="14181912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7"/>
    <n v="13524408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x v="258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59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1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2"/>
    <n v="15648948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3"/>
    <n v="15058836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4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5"/>
    <n v="15552180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x v="266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7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8"/>
    <n v="13560696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69"/>
    <n v="15362100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x v="27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1"/>
    <n v="13332564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2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2"/>
    <n v="14650164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3"/>
    <n v="13362804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4"/>
    <n v="14767668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5"/>
    <n v="14804856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6"/>
    <n v="14301972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x v="277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8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79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0"/>
    <n v="13190004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x v="281"/>
    <n v="13334292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x v="282"/>
    <n v="12870324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x v="283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4"/>
    <n v="13839768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5"/>
    <n v="15505560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6"/>
    <n v="13904568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7"/>
    <n v="14580180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8"/>
    <n v="14618196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x v="3"/>
    <s v="DKK"/>
    <x v="289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1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2"/>
    <n v="14525784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3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x v="294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5"/>
    <n v="15002676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6"/>
    <n v="13406868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7"/>
    <n v="13031892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x v="298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299"/>
    <n v="12721716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x v="246"/>
    <n v="12988728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x v="243"/>
    <n v="13832820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x v="300"/>
    <n v="13304952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7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1"/>
    <n v="14034132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2"/>
    <n v="15742296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x v="303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4"/>
    <n v="13925304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x v="305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x v="306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7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8"/>
    <n v="12917880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09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0"/>
    <n v="14358996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8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1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2"/>
    <n v="15673140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3"/>
    <n v="15445080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4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5"/>
    <n v="15127992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x v="316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7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8"/>
    <n v="15451128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1"/>
    <n v="15161688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x v="319"/>
    <n v="15749208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0"/>
    <n v="12924792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x v="321"/>
    <n v="15735384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2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3"/>
    <n v="15028596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4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5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6"/>
    <n v="13753332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7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8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29"/>
    <n v="14365044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x v="33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1"/>
    <n v="14257080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2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5"/>
    <n v="15026004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x v="1"/>
    <s v="USD"/>
    <x v="333"/>
    <n v="14336532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4"/>
    <n v="14416020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5"/>
    <n v="14475672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6"/>
    <n v="15623892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x v="337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8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39"/>
    <n v="13272984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1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2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3"/>
    <n v="12950712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4"/>
    <n v="15094260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4"/>
    <n v="12993912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5"/>
    <n v="13250520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6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7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8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49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1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2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3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4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5"/>
    <n v="15036372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6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7"/>
    <n v="14499000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x v="358"/>
    <n v="14051412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x v="359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1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2"/>
    <n v="14377140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3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09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4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5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6"/>
    <n v="12785652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7"/>
    <n v="13399092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x v="368"/>
    <n v="13258296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69"/>
    <n v="12905784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x v="37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x v="286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1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2"/>
    <n v="15003540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3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4"/>
    <n v="13234104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5"/>
    <n v="15394068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x v="376"/>
    <n v="13698036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7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8"/>
    <n v="12972312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x v="379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x v="380"/>
    <n v="15721524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1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4"/>
    <n v="12767508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2"/>
    <n v="15108984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x v="383"/>
    <n v="15324084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4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x v="385"/>
    <n v="15715476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6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7"/>
    <n v="14928372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6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8"/>
    <n v="14962068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89"/>
    <n v="13895928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1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2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3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4"/>
    <n v="15432984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5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6"/>
    <n v="13250520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7"/>
    <n v="14995764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8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399"/>
    <n v="12732084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5"/>
    <n v="13168404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1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2"/>
    <n v="13625496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3"/>
    <n v="14133492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4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5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6"/>
    <n v="15726708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7"/>
    <n v="15311124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8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09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x v="41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1"/>
    <n v="14196600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2"/>
    <n v="15558228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x v="413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4"/>
    <n v="13649652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5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6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x v="417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8"/>
    <n v="15057108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19"/>
    <n v="12874644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x v="42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1"/>
    <n v="12931704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2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3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4"/>
    <n v="13660884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x v="425"/>
    <n v="15533172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x v="0"/>
    <s v="CAD"/>
    <x v="426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7"/>
    <n v="15031188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8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x v="429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1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2"/>
    <n v="14765940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3"/>
    <n v="12735540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4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5"/>
    <n v="14003892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4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6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7"/>
    <n v="15195384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x v="438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x v="439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0"/>
    <n v="14488632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x v="441"/>
    <n v="15566004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x v="442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4"/>
    <n v="14821272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x v="443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4"/>
    <n v="15569460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5"/>
    <n v="15300756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x v="446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7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1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8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x v="449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0"/>
    <n v="15014772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x v="451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2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3"/>
    <n v="13310136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4"/>
    <n v="15767352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x v="455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6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7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8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59"/>
    <n v="14559480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x v="46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x v="461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2"/>
    <n v="13749012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3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x v="464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5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6"/>
    <n v="14027220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7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8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69"/>
    <n v="14202648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x v="471"/>
    <n v="13698036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2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3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1"/>
    <n v="14374548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2"/>
    <n v="14320116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4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5"/>
    <n v="13697172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1"/>
    <n v="15346548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x v="476"/>
    <n v="13370580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7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8"/>
    <n v="15648948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x v="479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79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0"/>
    <n v="13867416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x v="481"/>
    <n v="13247928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3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2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x v="483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4"/>
    <n v="14219064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4"/>
    <n v="15559092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5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6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7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8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89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1"/>
    <n v="14543064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x v="49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1"/>
    <n v="13890744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x v="492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3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4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5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6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7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8"/>
    <n v="15286068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499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1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2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3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4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5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6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7"/>
    <n v="14533560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8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09"/>
    <n v="15374196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x v="510"/>
    <n v="14232024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x v="511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2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x v="513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4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5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6"/>
    <n v="12940344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7"/>
    <n v="14826456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x v="518"/>
    <n v="13990932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x v="519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x v="521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2"/>
    <n v="14707188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x v="523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4"/>
    <n v="13190004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7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5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6"/>
    <n v="14270868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7"/>
    <n v="13230648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1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8"/>
    <n v="14051412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29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4"/>
    <n v="14195736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1"/>
    <n v="14387508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2"/>
    <n v="14447988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8"/>
    <n v="13991796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3"/>
    <n v="15765624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2"/>
    <n v="14008212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4"/>
    <n v="15109848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x v="535"/>
    <n v="13020660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6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7"/>
    <n v="13137300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8"/>
    <n v="13940856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39"/>
    <n v="13053492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x v="504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1"/>
    <n v="13365396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x v="542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3"/>
    <n v="12916152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4"/>
    <n v="15523668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x v="151"/>
    <n v="12721716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4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5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x v="546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7"/>
    <n v="14022036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8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49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0"/>
    <n v="12705300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x v="551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1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2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3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x v="4"/>
    <s v="GBP"/>
    <x v="554"/>
    <n v="13761972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x v="547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1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5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6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6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x v="557"/>
    <n v="14582772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8"/>
    <n v="13957236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5"/>
    <n v="15521976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59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0"/>
    <n v="13568472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1"/>
    <n v="13757652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2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3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4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5"/>
    <n v="14627700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6"/>
    <n v="13797396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x v="567"/>
    <n v="14027220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8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69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1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x v="572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3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4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5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6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7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8"/>
    <n v="14679540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79"/>
    <n v="15576372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0"/>
    <n v="15539220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x v="581"/>
    <n v="14164632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5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2"/>
    <n v="14916276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x v="583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4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5"/>
    <n v="14797944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x v="586"/>
    <n v="12812436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7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8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89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1"/>
    <n v="14898996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x v="592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3"/>
    <n v="15397524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4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x v="595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6"/>
    <n v="15008724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7"/>
    <n v="12885012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x v="598"/>
    <n v="14071284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599"/>
    <n v="13943448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x v="600"/>
    <n v="14740884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1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4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2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3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4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5"/>
    <n v="14428980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4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6"/>
    <n v="14409108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7"/>
    <n v="13355028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8"/>
    <n v="15446808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x v="609"/>
    <n v="12884148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x v="540"/>
    <n v="13305816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1"/>
    <n v="13783572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2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3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4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89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5"/>
    <n v="12808980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6"/>
    <n v="15224724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7"/>
    <n v="14625108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8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x v="619"/>
    <n v="15687828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1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4"/>
    <n v="15480504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x v="622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3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4"/>
    <n v="13249656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5"/>
    <n v="13875192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x v="626"/>
    <n v="15372468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x v="627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8"/>
    <n v="14423796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29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x v="63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1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x v="632"/>
    <n v="13840632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3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x v="634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5"/>
    <n v="15642036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6"/>
    <n v="15096852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x v="637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8"/>
    <n v="14488632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39"/>
    <n v="14295924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1"/>
    <n v="13233240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x v="229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x v="66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2"/>
    <n v="13018068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3"/>
    <n v="13749012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4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5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5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6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8"/>
    <n v="15473592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x v="647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6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8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7"/>
    <n v="14537880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x v="570"/>
    <n v="14714964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x v="649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1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2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3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x v="654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5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6"/>
    <n v="15233364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x v="264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x v="657"/>
    <n v="14587092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8"/>
    <n v="14141268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59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x v="661"/>
    <n v="14651028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2"/>
    <n v="13601304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3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4"/>
    <n v="15008724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5"/>
    <n v="14921460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2"/>
    <n v="14073012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6"/>
    <n v="14866200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7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8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69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x v="670"/>
    <n v="14180184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x v="671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2"/>
    <n v="14863608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x v="673"/>
    <n v="12746772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4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5"/>
    <n v="14459220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x v="341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6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x v="677"/>
    <n v="13185684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8"/>
    <n v="12843540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79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x v="681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2"/>
    <n v="14594868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3"/>
    <n v="12825396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3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4"/>
    <n v="13559832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4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5"/>
    <n v="14222520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6"/>
    <n v="13055220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7"/>
    <n v="14149044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8"/>
    <n v="15204024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x v="689"/>
    <n v="15671412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0"/>
    <n v="15011316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x v="691"/>
    <n v="13550328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x v="692"/>
    <n v="13394772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3"/>
    <n v="13059540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4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2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5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x v="625"/>
    <n v="13880376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6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7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8"/>
    <n v="15508152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699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0"/>
    <n v="14929236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x v="701"/>
    <n v="14675220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x v="702"/>
    <n v="14161176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3"/>
    <n v="15637716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0"/>
    <n v="13192596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4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5"/>
    <n v="14403060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6"/>
    <n v="14708052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7"/>
    <n v="12929112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8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09"/>
    <n v="13878648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6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29"/>
    <n v="15227316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1"/>
    <n v="13067316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2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2"/>
    <n v="14043636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3"/>
    <n v="12666456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x v="714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x v="715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7"/>
    <n v="13724820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x v="716"/>
    <n v="15149592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7"/>
    <n v="14782356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8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19"/>
    <n v="15481368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x v="720"/>
    <n v="13408596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x v="721"/>
    <n v="14544792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x v="5"/>
    <s v="CHF"/>
    <x v="138"/>
    <n v="14344308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2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3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3"/>
    <n v="15515064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4"/>
    <n v="15166008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59"/>
    <n v="14204376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x v="725"/>
    <n v="13329972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x v="726"/>
    <n v="15749208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7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x v="728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29"/>
    <n v="15127128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0"/>
    <n v="14524920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x v="77"/>
    <n v="15242868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x v="731"/>
    <n v="13469076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x v="732"/>
    <n v="14644980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3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5"/>
    <n v="13921848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4"/>
    <n v="15593652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x v="735"/>
    <n v="15491736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6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1"/>
    <n v="15339636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7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8"/>
    <n v="13950324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2"/>
    <n v="14124852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39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x v="144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1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1"/>
    <n v="15375924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2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3"/>
    <n v="15200568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4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5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6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1"/>
    <n v="13724820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7"/>
    <n v="14256216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x v="748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2"/>
    <n v="13058676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49"/>
    <n v="15388020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1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2"/>
    <n v="14572440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3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4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5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6"/>
    <n v="15295572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x v="757"/>
    <n v="15352596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8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59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x v="761"/>
    <n v="13229784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3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2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3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4"/>
    <n v="15763896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x v="765"/>
    <n v="13110516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x v="766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7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8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69"/>
    <n v="13636692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1"/>
    <n v="12698388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2"/>
    <n v="13125204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3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x v="774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5"/>
    <n v="14115348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6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7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8"/>
    <n v="13825044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79"/>
    <n v="12783060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4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4"/>
    <n v="15110712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x v="269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1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2"/>
    <n v="12949848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3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4"/>
    <n v="14695956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5"/>
    <n v="15811416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6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7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29"/>
    <n v="14389236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x v="1"/>
    <s v="USD"/>
    <x v="788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89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0"/>
    <n v="13993524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x v="791"/>
    <n v="12790836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2"/>
    <n v="12843540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3"/>
    <n v="14411700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4"/>
    <n v="14935284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x v="795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6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7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8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799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x v="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1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2"/>
    <n v="13108788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x v="211"/>
    <n v="15566004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3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4"/>
    <n v="13826772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x v="805"/>
    <n v="14111892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x v="806"/>
    <n v="15346548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1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6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8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7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8"/>
    <n v="13044852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3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3"/>
    <n v="15304212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09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0"/>
    <n v="15681780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x v="811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2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3"/>
    <n v="13766292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79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4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x v="815"/>
    <n v="13113108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x v="473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x v="816"/>
    <n v="15107256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7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8"/>
    <n v="13302360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x v="608"/>
    <n v="15451128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x v="546"/>
    <n v="12791700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19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0"/>
    <n v="15070932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0"/>
    <n v="14633748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1"/>
    <n v="13445748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2"/>
    <n v="13890744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x v="823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4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5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6"/>
    <n v="13947732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7"/>
    <n v="13665204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8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29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1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x v="832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3"/>
    <n v="13062132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x v="834"/>
    <n v="13562424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5"/>
    <n v="12975768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x v="836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8"/>
    <n v="14145588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4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7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8"/>
    <n v="13083732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39"/>
    <n v="14123124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x v="84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1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x v="842"/>
    <n v="15558228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3"/>
    <n v="14828184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4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x v="845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09"/>
    <n v="13503636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x v="846"/>
    <n v="13539960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7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8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79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39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49"/>
    <n v="14581044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1"/>
    <n v="13862232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2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3"/>
    <n v="14317524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x v="66"/>
    <n v="12678552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4"/>
    <n v="14976756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6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3"/>
    <n v="12951576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x v="855"/>
    <n v="15775992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6"/>
    <n v="13050036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7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8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59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x v="169"/>
    <n v="13689396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1"/>
    <n v="12967128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2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3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6"/>
    <n v="14269140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4"/>
    <n v="14466168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x v="865"/>
    <n v="15170328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6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7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4"/>
    <n v="15701652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2"/>
    <n v="13031892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8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3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2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x v="288"/>
    <n v="14588820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x v="869"/>
    <n v="14119668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x v="87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x v="871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2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3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4"/>
    <n v="13596984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5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6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7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8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s v="food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s v="music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s v="technology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s v="music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s v="theater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s v="theater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s v="film &amp; video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s v="theater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s v="theater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s v="music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s v="film &amp; video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s v="theater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s v="film &amp; video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s v="music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s v="music"/>
    <x v="7"/>
  </r>
  <r>
    <n v="15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s v="music"/>
    <x v="7"/>
  </r>
  <r>
    <n v="16"/>
    <s v="Hines Inc"/>
    <s v="Cross-platform systemic adapter"/>
    <n v="1700"/>
    <n v="11041"/>
    <n v="6.4947058823529416"/>
    <x v="1"/>
    <n v="100"/>
    <n v="110.41"/>
    <x v="1"/>
    <s v="USD"/>
    <x v="15"/>
    <n v="1392271200"/>
    <b v="0"/>
    <b v="0"/>
    <s v="publishing/nonfiction"/>
    <s v="publishing"/>
    <x v="8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6"/>
    <n v="1294898400"/>
    <b v="0"/>
    <b v="0"/>
    <s v="film &amp; video/animation"/>
    <s v="film &amp; video"/>
    <x v="9"/>
  </r>
  <r>
    <n v="18"/>
    <s v="Johnson-Gould"/>
    <s v="Exclusive needs-based adapter"/>
    <n v="9100"/>
    <n v="6089"/>
    <n v="0.66912087912087914"/>
    <x v="3"/>
    <n v="135"/>
    <n v="45.103703703703701"/>
    <x v="1"/>
    <s v="USD"/>
    <x v="17"/>
    <n v="1537074000"/>
    <b v="0"/>
    <b v="0"/>
    <s v="theater/plays"/>
    <s v="theater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8"/>
    <n v="1553490000"/>
    <b v="0"/>
    <b v="1"/>
    <s v="theater/plays"/>
    <s v="theater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19"/>
    <n v="1406523600"/>
    <b v="0"/>
    <b v="0"/>
    <s v="film &amp; video/drama"/>
    <s v="film &amp; video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0"/>
    <n v="1316322000"/>
    <b v="0"/>
    <b v="0"/>
    <s v="theater/plays"/>
    <s v="theater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1"/>
    <n v="1524027600"/>
    <b v="0"/>
    <b v="0"/>
    <s v="theater/plays"/>
    <s v="theater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2"/>
    <n v="1554699600"/>
    <b v="0"/>
    <b v="0"/>
    <s v="film &amp; video/documentary"/>
    <s v="film &amp; video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3"/>
    <n v="1403499600"/>
    <b v="0"/>
    <b v="0"/>
    <s v="technology/wearables"/>
    <s v="technology"/>
    <x v="10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4"/>
    <n v="1307422800"/>
    <b v="0"/>
    <b v="1"/>
    <s v="games/video games"/>
    <s v="games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5"/>
    <n v="1535346000"/>
    <b v="0"/>
    <b v="0"/>
    <s v="theater/plays"/>
    <s v="theater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6"/>
    <n v="1444539600"/>
    <b v="0"/>
    <b v="0"/>
    <s v="music/rock"/>
    <s v="music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7"/>
    <n v="1267682400"/>
    <b v="0"/>
    <b v="1"/>
    <s v="theater/plays"/>
    <s v="theater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8"/>
    <n v="1535518800"/>
    <b v="0"/>
    <b v="0"/>
    <s v="film &amp; video/shorts"/>
    <s v="film &amp; video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29"/>
    <n v="1559106000"/>
    <b v="0"/>
    <b v="0"/>
    <s v="film &amp; video/animation"/>
    <s v="film &amp; video"/>
    <x v="9"/>
  </r>
  <r>
    <n v="31"/>
    <s v="Schroeder Ltd"/>
    <s v="Progressive needs-based focus group"/>
    <n v="3500"/>
    <n v="10850"/>
    <n v="3.1"/>
    <x v="1"/>
    <n v="226"/>
    <n v="48.008849557522126"/>
    <x v="4"/>
    <s v="GBP"/>
    <x v="30"/>
    <n v="1454392800"/>
    <b v="0"/>
    <b v="0"/>
    <s v="games/video games"/>
    <s v="games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1"/>
    <n v="1517896800"/>
    <b v="0"/>
    <b v="0"/>
    <s v="film &amp; video/documentary"/>
    <s v="film &amp; video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2"/>
    <n v="1415685600"/>
    <b v="0"/>
    <b v="0"/>
    <s v="theater/plays"/>
    <s v="theater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3"/>
    <n v="1490677200"/>
    <b v="0"/>
    <b v="0"/>
    <s v="film &amp; video/documentary"/>
    <s v="film &amp; video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4"/>
    <n v="1551506400"/>
    <b v="0"/>
    <b v="1"/>
    <s v="film &amp; video/drama"/>
    <s v="film &amp; video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5"/>
    <n v="1300856400"/>
    <b v="0"/>
    <b v="0"/>
    <s v="theater/plays"/>
    <s v="theater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6"/>
    <n v="1573192800"/>
    <b v="0"/>
    <b v="1"/>
    <s v="publishing/fiction"/>
    <s v="publishing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7"/>
    <n v="1287810000"/>
    <b v="0"/>
    <b v="0"/>
    <s v="photography/photography books"/>
    <s v="photography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8"/>
    <n v="1362978000"/>
    <b v="0"/>
    <b v="0"/>
    <s v="theater/plays"/>
    <s v="theater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39"/>
    <n v="1277355600"/>
    <b v="0"/>
    <b v="1"/>
    <s v="technology/wearables"/>
    <s v="technology"/>
    <x v="10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0"/>
    <n v="1348981200"/>
    <b v="0"/>
    <b v="1"/>
    <s v="music/rock"/>
    <s v="music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1"/>
    <n v="1310533200"/>
    <b v="0"/>
    <b v="0"/>
    <s v="food/food trucks"/>
    <s v="food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2"/>
    <n v="1407560400"/>
    <b v="0"/>
    <b v="0"/>
    <s v="publishing/radio &amp; podcasts"/>
    <s v="publishing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3"/>
    <n v="1552885200"/>
    <b v="0"/>
    <b v="0"/>
    <s v="publishing/fiction"/>
    <s v="publishing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4"/>
    <n v="1479362400"/>
    <b v="0"/>
    <b v="1"/>
    <s v="theater/plays"/>
    <s v="theater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5"/>
    <n v="1280552400"/>
    <b v="0"/>
    <b v="0"/>
    <s v="music/rock"/>
    <s v="music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6"/>
    <n v="1398661200"/>
    <b v="0"/>
    <b v="0"/>
    <s v="theater/plays"/>
    <s v="theater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7"/>
    <n v="1436245200"/>
    <b v="0"/>
    <b v="0"/>
    <s v="theater/plays"/>
    <s v="theater"/>
    <x v="3"/>
  </r>
  <r>
    <n v="49"/>
    <s v="Casey-Kelly"/>
    <s v="Sharable holistic interface"/>
    <n v="7200"/>
    <n v="13653"/>
    <n v="1.89625"/>
    <x v="1"/>
    <n v="303"/>
    <n v="45.059405940594061"/>
    <x v="1"/>
    <s v="USD"/>
    <x v="48"/>
    <n v="1575439200"/>
    <b v="0"/>
    <b v="0"/>
    <s v="music/rock"/>
    <s v="music"/>
    <x v="1"/>
  </r>
  <r>
    <n v="50"/>
    <s v="Jones, Taylor and Moore"/>
    <s v="Down-sized system-worthy secured line"/>
    <n v="100"/>
    <n v="2"/>
    <n v="0.02"/>
    <x v="0"/>
    <n v="1"/>
    <n v="2"/>
    <x v="6"/>
    <s v="EUR"/>
    <x v="49"/>
    <n v="1377752400"/>
    <b v="0"/>
    <b v="0"/>
    <s v="music/metal"/>
    <s v="music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0"/>
    <n v="1334206800"/>
    <b v="0"/>
    <b v="1"/>
    <s v="technology/wearables"/>
    <s v="technology"/>
    <x v="10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1"/>
    <n v="1284872400"/>
    <b v="0"/>
    <b v="0"/>
    <s v="theater/plays"/>
    <s v="theater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2"/>
    <n v="1403931600"/>
    <b v="0"/>
    <b v="0"/>
    <s v="film &amp; video/drama"/>
    <s v="film &amp; video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3"/>
    <n v="1521262800"/>
    <b v="0"/>
    <b v="0"/>
    <s v="technology/wearables"/>
    <s v="technology"/>
    <x v="10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4"/>
    <n v="1533358800"/>
    <b v="0"/>
    <b v="0"/>
    <s v="music/jazz"/>
    <s v="music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5"/>
    <n v="1421474400"/>
    <b v="0"/>
    <b v="0"/>
    <s v="technology/wearables"/>
    <s v="technology"/>
    <x v="10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6"/>
    <n v="1505278800"/>
    <b v="0"/>
    <b v="0"/>
    <s v="games/video games"/>
    <s v="games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7"/>
    <n v="1443934800"/>
    <b v="0"/>
    <b v="0"/>
    <s v="theater/plays"/>
    <s v="theater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8"/>
    <n v="1498539600"/>
    <b v="0"/>
    <b v="1"/>
    <s v="theater/plays"/>
    <s v="theater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59"/>
    <n v="1342760400"/>
    <b v="0"/>
    <b v="0"/>
    <s v="theater/plays"/>
    <s v="theater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0"/>
    <n v="1301720400"/>
    <b v="0"/>
    <b v="0"/>
    <s v="theater/plays"/>
    <s v="theater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1"/>
    <n v="1433566800"/>
    <b v="0"/>
    <b v="0"/>
    <s v="technology/web"/>
    <s v="technology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2"/>
    <n v="1493874000"/>
    <b v="0"/>
    <b v="0"/>
    <s v="theater/plays"/>
    <s v="theater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3"/>
    <n v="1531803600"/>
    <b v="0"/>
    <b v="1"/>
    <s v="technology/web"/>
    <s v="technology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4"/>
    <n v="1296712800"/>
    <b v="0"/>
    <b v="0"/>
    <s v="theater/plays"/>
    <s v="theater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5"/>
    <n v="1428901200"/>
    <b v="0"/>
    <b v="1"/>
    <s v="theater/plays"/>
    <s v="theater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6"/>
    <n v="1264831200"/>
    <b v="0"/>
    <b v="1"/>
    <s v="technology/wearables"/>
    <s v="technology"/>
    <x v="10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7"/>
    <n v="1505192400"/>
    <b v="0"/>
    <b v="1"/>
    <s v="theater/plays"/>
    <s v="theater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8"/>
    <n v="1295676000"/>
    <b v="0"/>
    <b v="0"/>
    <s v="theater/plays"/>
    <s v="theater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69"/>
    <n v="1292911200"/>
    <b v="0"/>
    <b v="1"/>
    <s v="theater/plays"/>
    <s v="theater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0"/>
    <n v="1575439200"/>
    <b v="0"/>
    <b v="0"/>
    <s v="theater/plays"/>
    <s v="theater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1"/>
    <n v="1438837200"/>
    <b v="0"/>
    <b v="0"/>
    <s v="film &amp; video/animation"/>
    <s v="film &amp; video"/>
    <x v="9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2"/>
    <n v="1480485600"/>
    <b v="0"/>
    <b v="0"/>
    <s v="music/jazz"/>
    <s v="music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3"/>
    <n v="1459141200"/>
    <b v="0"/>
    <b v="0"/>
    <s v="music/metal"/>
    <s v="music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4"/>
    <n v="1532322000"/>
    <b v="0"/>
    <b v="0"/>
    <s v="photography/photography books"/>
    <s v="photography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5"/>
    <n v="1426222800"/>
    <b v="1"/>
    <b v="1"/>
    <s v="theater/plays"/>
    <s v="theater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6"/>
    <n v="1286773200"/>
    <b v="0"/>
    <b v="1"/>
    <s v="film &amp; video/animation"/>
    <s v="film &amp; video"/>
    <x v="9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7"/>
    <n v="1523941200"/>
    <b v="0"/>
    <b v="0"/>
    <s v="publishing/translations"/>
    <s v="publishing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8"/>
    <n v="1529557200"/>
    <b v="0"/>
    <b v="0"/>
    <s v="theater/plays"/>
    <s v="theater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79"/>
    <n v="1506574800"/>
    <b v="0"/>
    <b v="0"/>
    <s v="games/video games"/>
    <s v="games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0"/>
    <n v="1513576800"/>
    <b v="0"/>
    <b v="0"/>
    <s v="music/rock"/>
    <s v="music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1"/>
    <n v="1548309600"/>
    <b v="0"/>
    <b v="1"/>
    <s v="games/video games"/>
    <s v="games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2"/>
    <n v="1471582800"/>
    <b v="0"/>
    <b v="0"/>
    <s v="music/electric music"/>
    <s v="music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3"/>
    <n v="1344315600"/>
    <b v="0"/>
    <b v="0"/>
    <s v="technology/wearables"/>
    <s v="technology"/>
    <x v="10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4"/>
    <n v="1316408400"/>
    <b v="0"/>
    <b v="0"/>
    <s v="music/indie rock"/>
    <s v="music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5"/>
    <n v="1431838800"/>
    <b v="1"/>
    <b v="0"/>
    <s v="theater/plays"/>
    <s v="theater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6"/>
    <n v="1300510800"/>
    <b v="0"/>
    <b v="1"/>
    <s v="music/rock"/>
    <s v="music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7"/>
    <n v="1431061200"/>
    <b v="0"/>
    <b v="0"/>
    <s v="publishing/translations"/>
    <s v="publishing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8"/>
    <n v="1271480400"/>
    <b v="0"/>
    <b v="0"/>
    <s v="theater/plays"/>
    <s v="theater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89"/>
    <n v="1456380000"/>
    <b v="0"/>
    <b v="1"/>
    <s v="theater/plays"/>
    <s v="theater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0"/>
    <n v="1472878800"/>
    <b v="0"/>
    <b v="0"/>
    <s v="publishing/translations"/>
    <s v="publishing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1"/>
    <n v="1277355600"/>
    <b v="0"/>
    <b v="1"/>
    <s v="games/video games"/>
    <s v="games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2"/>
    <n v="1351054800"/>
    <b v="0"/>
    <b v="1"/>
    <s v="theater/plays"/>
    <s v="theater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3"/>
    <n v="1555563600"/>
    <b v="0"/>
    <b v="0"/>
    <s v="technology/web"/>
    <s v="technology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4"/>
    <n v="1571634000"/>
    <b v="0"/>
    <b v="0"/>
    <s v="film &amp; video/documentary"/>
    <s v="film &amp; video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5"/>
    <n v="1300856400"/>
    <b v="0"/>
    <b v="0"/>
    <s v="theater/plays"/>
    <s v="theater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7"/>
    <n v="1439874000"/>
    <b v="0"/>
    <b v="0"/>
    <s v="food/food trucks"/>
    <s v="food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6"/>
    <n v="1438318800"/>
    <b v="0"/>
    <b v="0"/>
    <s v="games/video games"/>
    <s v="games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7"/>
    <n v="1419400800"/>
    <b v="0"/>
    <b v="0"/>
    <s v="theater/plays"/>
    <s v="theater"/>
    <x v="3"/>
  </r>
  <r>
    <n v="100"/>
    <s v="Tucker, Fox and Green"/>
    <s v="Upgradable fault-tolerant approach"/>
    <n v="100"/>
    <n v="1"/>
    <n v="0.01"/>
    <x v="0"/>
    <n v="1"/>
    <n v="1"/>
    <x v="1"/>
    <s v="USD"/>
    <x v="98"/>
    <n v="1320555600"/>
    <b v="0"/>
    <b v="0"/>
    <s v="theater/plays"/>
    <s v="theater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99"/>
    <n v="1425103200"/>
    <b v="0"/>
    <b v="1"/>
    <s v="music/electric music"/>
    <s v="music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0"/>
    <n v="1526878800"/>
    <b v="0"/>
    <b v="1"/>
    <s v="technology/wearables"/>
    <s v="technology"/>
    <x v="10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1"/>
    <n v="1288674000"/>
    <b v="0"/>
    <b v="0"/>
    <s v="music/electric music"/>
    <s v="music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2"/>
    <n v="1495602000"/>
    <b v="0"/>
    <b v="0"/>
    <s v="music/indie rock"/>
    <s v="music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3"/>
    <n v="1366434000"/>
    <b v="0"/>
    <b v="0"/>
    <s v="technology/web"/>
    <s v="technology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4"/>
    <n v="1568350800"/>
    <b v="0"/>
    <b v="0"/>
    <s v="theater/plays"/>
    <s v="theater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5"/>
    <n v="1525928400"/>
    <b v="0"/>
    <b v="1"/>
    <s v="theater/plays"/>
    <s v="theater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6"/>
    <n v="1336885200"/>
    <b v="0"/>
    <b v="0"/>
    <s v="film &amp; video/documentary"/>
    <s v="film &amp; video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7"/>
    <n v="1389679200"/>
    <b v="0"/>
    <b v="0"/>
    <s v="film &amp; video/television"/>
    <s v="film &amp; video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8"/>
    <n v="1538283600"/>
    <b v="0"/>
    <b v="0"/>
    <s v="food/food trucks"/>
    <s v="food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09"/>
    <n v="1348808400"/>
    <b v="0"/>
    <b v="0"/>
    <s v="publishing/radio &amp; podcasts"/>
    <s v="publishing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0"/>
    <n v="1410152400"/>
    <b v="0"/>
    <b v="0"/>
    <s v="technology/web"/>
    <s v="technology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1"/>
    <n v="1505797200"/>
    <b v="0"/>
    <b v="0"/>
    <s v="food/food trucks"/>
    <s v="food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2"/>
    <n v="1554872400"/>
    <b v="0"/>
    <b v="1"/>
    <s v="technology/wearables"/>
    <s v="technology"/>
    <x v="10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3"/>
    <n v="1513922400"/>
    <b v="0"/>
    <b v="0"/>
    <s v="publishing/fiction"/>
    <s v="publishing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4"/>
    <n v="1442638800"/>
    <b v="0"/>
    <b v="0"/>
    <s v="theater/plays"/>
    <s v="theater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5"/>
    <n v="1317186000"/>
    <b v="0"/>
    <b v="0"/>
    <s v="film &amp; video/television"/>
    <s v="film &amp; video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6"/>
    <n v="1391234400"/>
    <b v="0"/>
    <b v="0"/>
    <s v="photography/photography books"/>
    <s v="photography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7"/>
    <n v="1404363600"/>
    <b v="0"/>
    <b v="1"/>
    <s v="film &amp; video/documentary"/>
    <s v="film &amp; video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8"/>
    <n v="1429592400"/>
    <b v="0"/>
    <b v="1"/>
    <s v="games/mobile games"/>
    <s v="games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2"/>
    <n v="1413608400"/>
    <b v="0"/>
    <b v="0"/>
    <s v="games/video games"/>
    <s v="games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19"/>
    <n v="1419400800"/>
    <b v="0"/>
    <b v="0"/>
    <s v="publishing/fiction"/>
    <s v="publishing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0"/>
    <n v="1448604000"/>
    <b v="1"/>
    <b v="0"/>
    <s v="theater/plays"/>
    <s v="theater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1"/>
    <n v="1562302800"/>
    <b v="0"/>
    <b v="0"/>
    <s v="photography/photography books"/>
    <s v="photography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2"/>
    <n v="1537678800"/>
    <b v="0"/>
    <b v="0"/>
    <s v="theater/plays"/>
    <s v="theater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3"/>
    <n v="1473570000"/>
    <b v="0"/>
    <b v="1"/>
    <s v="theater/plays"/>
    <s v="theater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4"/>
    <n v="1273899600"/>
    <b v="0"/>
    <b v="0"/>
    <s v="theater/plays"/>
    <s v="theater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5"/>
    <n v="1284008400"/>
    <b v="0"/>
    <b v="0"/>
    <s v="music/rock"/>
    <s v="music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6"/>
    <n v="1425103200"/>
    <b v="0"/>
    <b v="0"/>
    <s v="food/food trucks"/>
    <s v="food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7"/>
    <n v="1320991200"/>
    <b v="0"/>
    <b v="0"/>
    <s v="film &amp; video/drama"/>
    <s v="film &amp; video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8"/>
    <n v="1386828000"/>
    <b v="0"/>
    <b v="0"/>
    <s v="technology/web"/>
    <s v="technology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29"/>
    <n v="1517119200"/>
    <b v="0"/>
    <b v="1"/>
    <s v="theater/plays"/>
    <s v="theater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0"/>
    <n v="1315026000"/>
    <b v="0"/>
    <b v="0"/>
    <s v="music/world music"/>
    <s v="music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1"/>
    <n v="1312693200"/>
    <b v="0"/>
    <b v="1"/>
    <s v="film &amp; video/documentary"/>
    <s v="film &amp; video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2"/>
    <n v="1363064400"/>
    <b v="0"/>
    <b v="1"/>
    <s v="theater/plays"/>
    <s v="theater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3"/>
    <n v="1403154000"/>
    <b v="0"/>
    <b v="1"/>
    <s v="film &amp; video/drama"/>
    <s v="film &amp; video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4"/>
    <n v="1286859600"/>
    <b v="0"/>
    <b v="0"/>
    <s v="publishing/nonfiction"/>
    <s v="publishing"/>
    <x v="8"/>
  </r>
  <r>
    <n v="138"/>
    <s v="Hogan Ltd"/>
    <s v="Stand-alone mission-critical moratorium"/>
    <n v="9600"/>
    <n v="9216"/>
    <n v="0.96"/>
    <x v="0"/>
    <n v="115"/>
    <n v="80.139130434782615"/>
    <x v="1"/>
    <s v="USD"/>
    <x v="135"/>
    <n v="1349326800"/>
    <b v="0"/>
    <b v="0"/>
    <s v="games/mobile games"/>
    <s v="games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6"/>
    <n v="1430974800"/>
    <b v="0"/>
    <b v="1"/>
    <s v="technology/wearables"/>
    <s v="technology"/>
    <x v="10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7"/>
    <n v="1519970400"/>
    <b v="0"/>
    <b v="0"/>
    <s v="film &amp; video/documentary"/>
    <s v="film &amp; video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8"/>
    <n v="1434603600"/>
    <b v="0"/>
    <b v="0"/>
    <s v="technology/web"/>
    <s v="technology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6"/>
    <n v="1337230800"/>
    <b v="0"/>
    <b v="0"/>
    <s v="technology/web"/>
    <s v="technology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39"/>
    <n v="1279429200"/>
    <b v="0"/>
    <b v="0"/>
    <s v="music/indie rock"/>
    <s v="music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0"/>
    <n v="1561438800"/>
    <b v="0"/>
    <b v="0"/>
    <s v="theater/plays"/>
    <s v="theater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1"/>
    <n v="1410498000"/>
    <b v="0"/>
    <b v="0"/>
    <s v="technology/wearables"/>
    <s v="technology"/>
    <x v="10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2"/>
    <n v="1322460000"/>
    <b v="0"/>
    <b v="0"/>
    <s v="theater/plays"/>
    <s v="theater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3"/>
    <n v="1466312400"/>
    <b v="0"/>
    <b v="1"/>
    <s v="theater/plays"/>
    <s v="theater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4"/>
    <n v="1501736400"/>
    <b v="0"/>
    <b v="0"/>
    <s v="technology/wearables"/>
    <s v="technology"/>
    <x v="10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5"/>
    <n v="1361512800"/>
    <b v="0"/>
    <b v="0"/>
    <s v="music/indie rock"/>
    <s v="music"/>
    <x v="7"/>
  </r>
  <r>
    <n v="150"/>
    <s v="Brown, Palmer and Pace"/>
    <s v="Networked stable workforce"/>
    <n v="100"/>
    <n v="1"/>
    <n v="0.01"/>
    <x v="0"/>
    <n v="1"/>
    <n v="1"/>
    <x v="1"/>
    <s v="USD"/>
    <x v="146"/>
    <n v="1545026400"/>
    <b v="0"/>
    <b v="0"/>
    <s v="music/rock"/>
    <s v="music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7"/>
    <n v="1406696400"/>
    <b v="0"/>
    <b v="0"/>
    <s v="music/electric music"/>
    <s v="music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8"/>
    <n v="1487916000"/>
    <b v="0"/>
    <b v="0"/>
    <s v="music/indie rock"/>
    <s v="music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49"/>
    <n v="1351141200"/>
    <b v="0"/>
    <b v="0"/>
    <s v="theater/plays"/>
    <s v="theater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0"/>
    <n v="1465016400"/>
    <b v="0"/>
    <b v="1"/>
    <s v="music/indie rock"/>
    <s v="music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1"/>
    <n v="1270789200"/>
    <b v="0"/>
    <b v="0"/>
    <s v="theater/plays"/>
    <s v="theater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2"/>
    <n v="1572325200"/>
    <b v="0"/>
    <b v="0"/>
    <s v="music/rock"/>
    <s v="music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3"/>
    <n v="1389420000"/>
    <b v="0"/>
    <b v="0"/>
    <s v="photography/photography books"/>
    <s v="photography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4"/>
    <n v="1449640800"/>
    <b v="0"/>
    <b v="0"/>
    <s v="music/rock"/>
    <s v="music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5"/>
    <n v="1555218000"/>
    <b v="0"/>
    <b v="1"/>
    <s v="theater/plays"/>
    <s v="theater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6"/>
    <n v="1557723600"/>
    <b v="0"/>
    <b v="0"/>
    <s v="technology/wearables"/>
    <s v="technology"/>
    <x v="10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7"/>
    <n v="1443502800"/>
    <b v="0"/>
    <b v="1"/>
    <s v="technology/web"/>
    <s v="technology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8"/>
    <n v="1546840800"/>
    <b v="0"/>
    <b v="0"/>
    <s v="music/rock"/>
    <s v="music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59"/>
    <n v="1512712800"/>
    <b v="0"/>
    <b v="1"/>
    <s v="photography/photography books"/>
    <s v="photography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0"/>
    <n v="1507525200"/>
    <b v="0"/>
    <b v="0"/>
    <s v="theater/plays"/>
    <s v="theater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1"/>
    <n v="1504328400"/>
    <b v="0"/>
    <b v="0"/>
    <s v="technology/web"/>
    <s v="technology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2"/>
    <n v="1293343200"/>
    <b v="0"/>
    <b v="0"/>
    <s v="photography/photography books"/>
    <s v="photography"/>
    <x v="14"/>
  </r>
  <r>
    <n v="167"/>
    <s v="Cruz-Ward"/>
    <s v="Robust content-based emulation"/>
    <n v="2600"/>
    <n v="10804"/>
    <n v="4.155384615384615"/>
    <x v="1"/>
    <n v="146"/>
    <n v="74"/>
    <x v="2"/>
    <s v="AUD"/>
    <x v="163"/>
    <n v="1371704400"/>
    <b v="0"/>
    <b v="0"/>
    <s v="theater/plays"/>
    <s v="theater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4"/>
    <n v="1552798800"/>
    <b v="0"/>
    <b v="1"/>
    <s v="music/indie rock"/>
    <s v="music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5"/>
    <n v="1342328400"/>
    <b v="0"/>
    <b v="1"/>
    <s v="film &amp; video/shorts"/>
    <s v="film &amp; video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6"/>
    <n v="1502341200"/>
    <b v="0"/>
    <b v="0"/>
    <s v="music/indie rock"/>
    <s v="music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7"/>
    <n v="1397192400"/>
    <b v="0"/>
    <b v="0"/>
    <s v="publishing/translations"/>
    <s v="publishing"/>
    <x v="18"/>
  </r>
  <r>
    <n v="172"/>
    <s v="Nixon Inc"/>
    <s v="Centralized national firmware"/>
    <n v="800"/>
    <n v="663"/>
    <n v="0.82874999999999999"/>
    <x v="0"/>
    <n v="26"/>
    <n v="25.5"/>
    <x v="1"/>
    <s v="USD"/>
    <x v="168"/>
    <n v="1407042000"/>
    <b v="0"/>
    <b v="1"/>
    <s v="film &amp; video/documentary"/>
    <s v="film &amp; video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69"/>
    <n v="1369371600"/>
    <b v="0"/>
    <b v="0"/>
    <s v="theater/plays"/>
    <s v="theater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0"/>
    <n v="1444107600"/>
    <b v="0"/>
    <b v="1"/>
    <s v="technology/wearables"/>
    <s v="technology"/>
    <x v="10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1"/>
    <n v="1474261200"/>
    <b v="0"/>
    <b v="0"/>
    <s v="theater/plays"/>
    <s v="theater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2"/>
    <n v="1473656400"/>
    <b v="0"/>
    <b v="0"/>
    <s v="theater/plays"/>
    <s v="theater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3"/>
    <n v="1291960800"/>
    <b v="0"/>
    <b v="0"/>
    <s v="theater/plays"/>
    <s v="theater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4"/>
    <n v="1506747600"/>
    <b v="0"/>
    <b v="0"/>
    <s v="food/food trucks"/>
    <s v="food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5"/>
    <n v="1363582800"/>
    <b v="0"/>
    <b v="1"/>
    <s v="theater/plays"/>
    <s v="theater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6"/>
    <n v="1269666000"/>
    <b v="0"/>
    <b v="0"/>
    <s v="technology/wearables"/>
    <s v="technology"/>
    <x v="10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7"/>
    <n v="1508648400"/>
    <b v="0"/>
    <b v="0"/>
    <s v="technology/web"/>
    <s v="technology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8"/>
    <n v="1561957200"/>
    <b v="0"/>
    <b v="0"/>
    <s v="theater/plays"/>
    <s v="theater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79"/>
    <n v="1285131600"/>
    <b v="0"/>
    <b v="0"/>
    <s v="music/rock"/>
    <s v="music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0"/>
    <n v="1556946000"/>
    <b v="0"/>
    <b v="0"/>
    <s v="theater/plays"/>
    <s v="theater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1"/>
    <n v="1527138000"/>
    <b v="0"/>
    <b v="0"/>
    <s v="film &amp; video/television"/>
    <s v="film &amp; video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2"/>
    <n v="1402117200"/>
    <b v="0"/>
    <b v="0"/>
    <s v="theater/plays"/>
    <s v="theater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3"/>
    <n v="1364014800"/>
    <b v="0"/>
    <b v="1"/>
    <s v="film &amp; video/shorts"/>
    <s v="film &amp; video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4"/>
    <n v="1417586400"/>
    <b v="0"/>
    <b v="0"/>
    <s v="theater/plays"/>
    <s v="theater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5"/>
    <n v="1457071200"/>
    <b v="0"/>
    <b v="0"/>
    <s v="theater/plays"/>
    <s v="theater"/>
    <x v="3"/>
  </r>
  <r>
    <n v="190"/>
    <s v="Cook LLC"/>
    <s v="Up-sized dynamic throughput"/>
    <n v="3700"/>
    <n v="2538"/>
    <n v="0.68594594594594593"/>
    <x v="0"/>
    <n v="24"/>
    <n v="105.75"/>
    <x v="1"/>
    <s v="USD"/>
    <x v="186"/>
    <n v="1370408400"/>
    <b v="0"/>
    <b v="1"/>
    <s v="theater/plays"/>
    <s v="theater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7"/>
    <n v="1552626000"/>
    <b v="0"/>
    <b v="0"/>
    <s v="theater/plays"/>
    <s v="theater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8"/>
    <n v="1404190800"/>
    <b v="0"/>
    <b v="0"/>
    <s v="music/rock"/>
    <s v="music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89"/>
    <n v="1523509200"/>
    <b v="1"/>
    <b v="0"/>
    <s v="music/indie rock"/>
    <s v="music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0"/>
    <n v="1443589200"/>
    <b v="0"/>
    <b v="0"/>
    <s v="music/metal"/>
    <s v="music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1"/>
    <n v="1533445200"/>
    <b v="0"/>
    <b v="0"/>
    <s v="music/electric music"/>
    <s v="music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2"/>
    <n v="1474520400"/>
    <b v="0"/>
    <b v="0"/>
    <s v="technology/wearables"/>
    <s v="technology"/>
    <x v="10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2"/>
    <n v="1499403600"/>
    <b v="0"/>
    <b v="0"/>
    <s v="film &amp; video/drama"/>
    <s v="film &amp; video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3"/>
    <n v="1283576400"/>
    <b v="0"/>
    <b v="0"/>
    <s v="music/electric music"/>
    <s v="music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4"/>
    <n v="1436590800"/>
    <b v="0"/>
    <b v="0"/>
    <s v="music/rock"/>
    <s v="music"/>
    <x v="1"/>
  </r>
  <r>
    <n v="200"/>
    <s v="Becker, Rice and White"/>
    <s v="Reduced dedicated capability"/>
    <n v="100"/>
    <n v="2"/>
    <n v="0.02"/>
    <x v="0"/>
    <n v="1"/>
    <n v="2"/>
    <x v="0"/>
    <s v="CAD"/>
    <x v="151"/>
    <n v="1270443600"/>
    <b v="0"/>
    <b v="0"/>
    <s v="theater/plays"/>
    <s v="theater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5"/>
    <n v="1407819600"/>
    <b v="0"/>
    <b v="0"/>
    <s v="technology/web"/>
    <s v="technology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6"/>
    <n v="1317877200"/>
    <b v="0"/>
    <b v="0"/>
    <s v="food/food trucks"/>
    <s v="food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7"/>
    <n v="1484805600"/>
    <b v="0"/>
    <b v="0"/>
    <s v="theater/plays"/>
    <s v="theater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8"/>
    <n v="1302670800"/>
    <b v="0"/>
    <b v="0"/>
    <s v="music/jazz"/>
    <s v="music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199"/>
    <n v="1540789200"/>
    <b v="1"/>
    <b v="0"/>
    <s v="theater/plays"/>
    <s v="theater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0"/>
    <n v="1268028000"/>
    <b v="0"/>
    <b v="0"/>
    <s v="publishing/fiction"/>
    <s v="publishing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1"/>
    <n v="1537160400"/>
    <b v="0"/>
    <b v="1"/>
    <s v="music/rock"/>
    <s v="music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2"/>
    <n v="1512280800"/>
    <b v="0"/>
    <b v="0"/>
    <s v="film &amp; video/documentary"/>
    <s v="film &amp; video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3"/>
    <n v="1463115600"/>
    <b v="0"/>
    <b v="0"/>
    <s v="film &amp; video/documentary"/>
    <s v="film &amp; video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4"/>
    <n v="1490850000"/>
    <b v="0"/>
    <b v="0"/>
    <s v="film &amp; video/science fiction"/>
    <s v="film &amp; video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5"/>
    <n v="1379653200"/>
    <b v="0"/>
    <b v="0"/>
    <s v="theater/plays"/>
    <s v="theater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6"/>
    <n v="1580364000"/>
    <b v="0"/>
    <b v="0"/>
    <s v="theater/plays"/>
    <s v="theater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7"/>
    <n v="1289714400"/>
    <b v="0"/>
    <b v="1"/>
    <s v="music/indie rock"/>
    <s v="music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8"/>
    <n v="1282712400"/>
    <b v="0"/>
    <b v="0"/>
    <s v="music/rock"/>
    <s v="music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09"/>
    <n v="1550210400"/>
    <b v="0"/>
    <b v="0"/>
    <s v="theater/plays"/>
    <s v="theater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0"/>
    <n v="1322114400"/>
    <b v="0"/>
    <b v="0"/>
    <s v="theater/plays"/>
    <s v="theater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1"/>
    <n v="1557205200"/>
    <b v="0"/>
    <b v="0"/>
    <s v="film &amp; video/science fiction"/>
    <s v="film &amp; video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2"/>
    <n v="1323928800"/>
    <b v="0"/>
    <b v="1"/>
    <s v="film &amp; video/shorts"/>
    <s v="film &amp; video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3"/>
    <n v="1346130000"/>
    <b v="0"/>
    <b v="0"/>
    <s v="film &amp; video/animation"/>
    <s v="film &amp; video"/>
    <x v="9"/>
  </r>
  <r>
    <n v="220"/>
    <s v="Owens-Le"/>
    <s v="Focused composite approach"/>
    <n v="7900"/>
    <n v="667"/>
    <n v="8.4430379746835441E-2"/>
    <x v="0"/>
    <n v="17"/>
    <n v="39.235294117647058"/>
    <x v="1"/>
    <s v="USD"/>
    <x v="214"/>
    <n v="1311051600"/>
    <b v="1"/>
    <b v="0"/>
    <s v="theater/plays"/>
    <s v="theater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5"/>
    <n v="1340427600"/>
    <b v="1"/>
    <b v="0"/>
    <s v="food/food trucks"/>
    <s v="food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6"/>
    <n v="1412312400"/>
    <b v="0"/>
    <b v="0"/>
    <s v="photography/photography books"/>
    <s v="photography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7"/>
    <n v="1459314000"/>
    <b v="0"/>
    <b v="0"/>
    <s v="theater/plays"/>
    <s v="theater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8"/>
    <n v="1415426400"/>
    <b v="0"/>
    <b v="0"/>
    <s v="film &amp; video/science fiction"/>
    <s v="film &amp; video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19"/>
    <n v="1399093200"/>
    <b v="1"/>
    <b v="0"/>
    <s v="music/rock"/>
    <s v="music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0"/>
    <n v="1273899600"/>
    <b v="0"/>
    <b v="0"/>
    <s v="photography/photography books"/>
    <s v="photography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1"/>
    <n v="1432184400"/>
    <b v="0"/>
    <b v="0"/>
    <s v="games/mobile games"/>
    <s v="games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1"/>
    <n v="1474779600"/>
    <b v="0"/>
    <b v="0"/>
    <s v="film &amp; video/animation"/>
    <s v="film &amp; video"/>
    <x v="9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2"/>
    <n v="1500440400"/>
    <b v="0"/>
    <b v="1"/>
    <s v="games/mobile games"/>
    <s v="games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3"/>
    <n v="1575612000"/>
    <b v="0"/>
    <b v="0"/>
    <s v="games/video games"/>
    <s v="games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4"/>
    <n v="1374123600"/>
    <b v="0"/>
    <b v="0"/>
    <s v="theater/plays"/>
    <s v="theater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5"/>
    <n v="1469509200"/>
    <b v="0"/>
    <b v="0"/>
    <s v="theater/plays"/>
    <s v="theater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6"/>
    <n v="1309237200"/>
    <b v="0"/>
    <b v="0"/>
    <s v="film &amp; video/animation"/>
    <s v="film &amp; video"/>
    <x v="9"/>
  </r>
  <r>
    <n v="234"/>
    <s v="Mendoza-Parker"/>
    <s v="Enterprise-wide motivating matrices"/>
    <n v="7500"/>
    <n v="8181"/>
    <n v="1.0908"/>
    <x v="1"/>
    <n v="149"/>
    <n v="54.906040268456373"/>
    <x v="6"/>
    <s v="EUR"/>
    <x v="227"/>
    <n v="1503982800"/>
    <b v="0"/>
    <b v="1"/>
    <s v="games/video games"/>
    <s v="games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8"/>
    <n v="1487397600"/>
    <b v="0"/>
    <b v="0"/>
    <s v="film &amp; video/animation"/>
    <s v="film &amp; video"/>
    <x v="9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29"/>
    <n v="1562043600"/>
    <b v="0"/>
    <b v="1"/>
    <s v="music/rock"/>
    <s v="music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0"/>
    <n v="1398574800"/>
    <b v="0"/>
    <b v="0"/>
    <s v="film &amp; video/animation"/>
    <s v="film &amp; video"/>
    <x v="9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1"/>
    <n v="1515391200"/>
    <b v="0"/>
    <b v="1"/>
    <s v="theater/plays"/>
    <s v="theater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2"/>
    <n v="1441170000"/>
    <b v="0"/>
    <b v="0"/>
    <s v="technology/wearables"/>
    <s v="technology"/>
    <x v="10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3"/>
    <n v="1281157200"/>
    <b v="0"/>
    <b v="0"/>
    <s v="theater/plays"/>
    <s v="theater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3"/>
    <n v="1398229200"/>
    <b v="0"/>
    <b v="1"/>
    <s v="publishing/nonfiction"/>
    <s v="publishing"/>
    <x v="8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4"/>
    <n v="1495256400"/>
    <b v="0"/>
    <b v="1"/>
    <s v="music/rock"/>
    <s v="music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5"/>
    <n v="1520402400"/>
    <b v="0"/>
    <b v="0"/>
    <s v="theater/plays"/>
    <s v="theater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6"/>
    <n v="1409806800"/>
    <b v="0"/>
    <b v="0"/>
    <s v="theater/plays"/>
    <s v="theater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7"/>
    <n v="1396933200"/>
    <b v="0"/>
    <b v="0"/>
    <s v="theater/plays"/>
    <s v="theater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8"/>
    <n v="1376024400"/>
    <b v="0"/>
    <b v="0"/>
    <s v="technology/web"/>
    <s v="technology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39"/>
    <n v="1483682400"/>
    <b v="0"/>
    <b v="1"/>
    <s v="publishing/fiction"/>
    <s v="publishing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0"/>
    <n v="1420437600"/>
    <b v="0"/>
    <b v="0"/>
    <s v="games/mobile games"/>
    <s v="games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1"/>
    <n v="1420783200"/>
    <b v="0"/>
    <b v="0"/>
    <s v="publishing/translations"/>
    <s v="publishing"/>
    <x v="18"/>
  </r>
  <r>
    <n v="250"/>
    <s v="Robbins and Sons"/>
    <s v="Future-proofed directional synergy"/>
    <n v="100"/>
    <n v="3"/>
    <n v="0.03"/>
    <x v="0"/>
    <n v="1"/>
    <n v="3"/>
    <x v="1"/>
    <s v="USD"/>
    <x v="66"/>
    <n v="1267423200"/>
    <b v="0"/>
    <b v="0"/>
    <s v="music/rock"/>
    <s v="music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2"/>
    <n v="1355205600"/>
    <b v="0"/>
    <b v="0"/>
    <s v="theater/plays"/>
    <s v="theater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3"/>
    <n v="1383109200"/>
    <b v="0"/>
    <b v="0"/>
    <s v="theater/plays"/>
    <s v="theater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4"/>
    <n v="1303275600"/>
    <b v="0"/>
    <b v="0"/>
    <s v="film &amp; video/drama"/>
    <s v="film &amp; video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5"/>
    <n v="1487829600"/>
    <b v="0"/>
    <b v="0"/>
    <s v="publishing/nonfiction"/>
    <s v="publishing"/>
    <x v="8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6"/>
    <n v="1298268000"/>
    <b v="0"/>
    <b v="1"/>
    <s v="music/rock"/>
    <s v="music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7"/>
    <n v="1456812000"/>
    <b v="0"/>
    <b v="0"/>
    <s v="music/rock"/>
    <s v="music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8"/>
    <n v="1363669200"/>
    <b v="0"/>
    <b v="0"/>
    <s v="theater/plays"/>
    <s v="theater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49"/>
    <n v="1482904800"/>
    <b v="0"/>
    <b v="1"/>
    <s v="theater/plays"/>
    <s v="theater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0"/>
    <n v="1356588000"/>
    <b v="1"/>
    <b v="0"/>
    <s v="photography/photography books"/>
    <s v="photography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5"/>
    <n v="1349845200"/>
    <b v="0"/>
    <b v="0"/>
    <s v="music/rock"/>
    <s v="music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1"/>
    <n v="1283058000"/>
    <b v="0"/>
    <b v="1"/>
    <s v="music/rock"/>
    <s v="music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2"/>
    <n v="1304226000"/>
    <b v="0"/>
    <b v="1"/>
    <s v="music/indie rock"/>
    <s v="music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3"/>
    <n v="1263016800"/>
    <b v="0"/>
    <b v="0"/>
    <s v="photography/photography books"/>
    <s v="photography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4"/>
    <n v="1362031200"/>
    <b v="0"/>
    <b v="0"/>
    <s v="theater/plays"/>
    <s v="theater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5"/>
    <n v="1455602400"/>
    <b v="0"/>
    <b v="0"/>
    <s v="theater/plays"/>
    <s v="theater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6"/>
    <n v="1418191200"/>
    <b v="0"/>
    <b v="1"/>
    <s v="music/jazz"/>
    <s v="music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7"/>
    <n v="1352440800"/>
    <b v="0"/>
    <b v="0"/>
    <s v="theater/plays"/>
    <s v="theater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8"/>
    <n v="1353304800"/>
    <b v="0"/>
    <b v="0"/>
    <s v="film &amp; video/documentary"/>
    <s v="film &amp; video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59"/>
    <n v="1550728800"/>
    <b v="0"/>
    <b v="0"/>
    <s v="film &amp; video/television"/>
    <s v="film &amp; video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0"/>
    <n v="1291442400"/>
    <b v="0"/>
    <b v="0"/>
    <s v="games/video games"/>
    <s v="games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1"/>
    <n v="1452146400"/>
    <b v="0"/>
    <b v="0"/>
    <s v="photography/photography books"/>
    <s v="photography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2"/>
    <n v="1564894800"/>
    <b v="0"/>
    <b v="1"/>
    <s v="theater/plays"/>
    <s v="theater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3"/>
    <n v="1505883600"/>
    <b v="0"/>
    <b v="0"/>
    <s v="theater/plays"/>
    <s v="theater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4"/>
    <n v="1510380000"/>
    <b v="0"/>
    <b v="0"/>
    <s v="theater/plays"/>
    <s v="theater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5"/>
    <n v="1555218000"/>
    <b v="0"/>
    <b v="0"/>
    <s v="publishing/translations"/>
    <s v="publishing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6"/>
    <n v="1335243600"/>
    <b v="0"/>
    <b v="1"/>
    <s v="games/video games"/>
    <s v="games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7"/>
    <n v="1279688400"/>
    <b v="0"/>
    <b v="0"/>
    <s v="theater/plays"/>
    <s v="theater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8"/>
    <n v="1356069600"/>
    <b v="0"/>
    <b v="0"/>
    <s v="technology/web"/>
    <s v="technology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69"/>
    <n v="1536210000"/>
    <b v="0"/>
    <b v="0"/>
    <s v="theater/plays"/>
    <s v="theater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0"/>
    <n v="1511762400"/>
    <b v="0"/>
    <b v="0"/>
    <s v="film &amp; video/animation"/>
    <s v="film &amp; video"/>
    <x v="9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1"/>
    <n v="1333256400"/>
    <b v="0"/>
    <b v="1"/>
    <s v="theater/plays"/>
    <s v="theater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2"/>
    <n v="1480744800"/>
    <b v="0"/>
    <b v="1"/>
    <s v="film &amp; video/television"/>
    <s v="film &amp; video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2"/>
    <n v="1465016400"/>
    <b v="0"/>
    <b v="0"/>
    <s v="music/rock"/>
    <s v="music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3"/>
    <n v="1336280400"/>
    <b v="0"/>
    <b v="0"/>
    <s v="technology/web"/>
    <s v="technology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4"/>
    <n v="1476766800"/>
    <b v="0"/>
    <b v="0"/>
    <s v="theater/plays"/>
    <s v="theater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5"/>
    <n v="1480485600"/>
    <b v="0"/>
    <b v="0"/>
    <s v="theater/plays"/>
    <s v="theater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6"/>
    <n v="1430197200"/>
    <b v="0"/>
    <b v="0"/>
    <s v="music/electric music"/>
    <s v="music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7"/>
    <n v="1331787600"/>
    <b v="0"/>
    <b v="1"/>
    <s v="music/metal"/>
    <s v="music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8"/>
    <n v="1438837200"/>
    <b v="0"/>
    <b v="0"/>
    <s v="theater/plays"/>
    <s v="theater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79"/>
    <n v="1370926800"/>
    <b v="0"/>
    <b v="1"/>
    <s v="film &amp; video/documentary"/>
    <s v="film &amp; video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0"/>
    <n v="1319000400"/>
    <b v="1"/>
    <b v="0"/>
    <s v="technology/web"/>
    <s v="technology"/>
    <x v="2"/>
  </r>
  <r>
    <n v="292"/>
    <s v="Ho-Harris"/>
    <s v="Versatile cohesive encoding"/>
    <n v="7300"/>
    <n v="717"/>
    <n v="9.8219178082191785E-2"/>
    <x v="0"/>
    <n v="10"/>
    <n v="71.7"/>
    <x v="1"/>
    <s v="USD"/>
    <x v="281"/>
    <n v="1333429200"/>
    <b v="0"/>
    <b v="0"/>
    <s v="food/food trucks"/>
    <s v="food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2"/>
    <n v="1287032400"/>
    <b v="0"/>
    <b v="0"/>
    <s v="theater/plays"/>
    <s v="theater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3"/>
    <n v="1541570400"/>
    <b v="0"/>
    <b v="0"/>
    <s v="theater/plays"/>
    <s v="theater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4"/>
    <n v="1383976800"/>
    <b v="0"/>
    <b v="0"/>
    <s v="theater/plays"/>
    <s v="theater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5"/>
    <n v="1550556000"/>
    <b v="0"/>
    <b v="0"/>
    <s v="theater/plays"/>
    <s v="theater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6"/>
    <n v="1390456800"/>
    <b v="0"/>
    <b v="1"/>
    <s v="theater/plays"/>
    <s v="theater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7"/>
    <n v="1458018000"/>
    <b v="0"/>
    <b v="1"/>
    <s v="music/rock"/>
    <s v="music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8"/>
    <n v="1461819600"/>
    <b v="0"/>
    <b v="0"/>
    <s v="food/food trucks"/>
    <s v="food"/>
    <x v="0"/>
  </r>
  <r>
    <n v="300"/>
    <s v="Cooke PLC"/>
    <s v="Focused executive core"/>
    <n v="100"/>
    <n v="5"/>
    <n v="0.05"/>
    <x v="0"/>
    <n v="1"/>
    <n v="5"/>
    <x v="3"/>
    <s v="DKK"/>
    <x v="289"/>
    <n v="1504155600"/>
    <b v="0"/>
    <b v="1"/>
    <s v="publishing/nonfiction"/>
    <s v="publishing"/>
    <x v="8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0"/>
    <n v="1426395600"/>
    <b v="0"/>
    <b v="0"/>
    <s v="film &amp; video/documentary"/>
    <s v="film &amp; video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1"/>
    <n v="1537074000"/>
    <b v="0"/>
    <b v="0"/>
    <s v="theater/plays"/>
    <s v="theater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2"/>
    <n v="1452578400"/>
    <b v="0"/>
    <b v="0"/>
    <s v="music/indie rock"/>
    <s v="music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3"/>
    <n v="1474088400"/>
    <b v="0"/>
    <b v="0"/>
    <s v="film &amp; video/documentary"/>
    <s v="film &amp; video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4"/>
    <n v="1461906000"/>
    <b v="0"/>
    <b v="0"/>
    <s v="theater/plays"/>
    <s v="theater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5"/>
    <n v="1500267600"/>
    <b v="0"/>
    <b v="1"/>
    <s v="theater/plays"/>
    <s v="theater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6"/>
    <n v="1340686800"/>
    <b v="0"/>
    <b v="1"/>
    <s v="publishing/fiction"/>
    <s v="publishing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7"/>
    <n v="1303189200"/>
    <b v="0"/>
    <b v="0"/>
    <s v="theater/plays"/>
    <s v="theater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8"/>
    <n v="1318309200"/>
    <b v="0"/>
    <b v="1"/>
    <s v="music/indie rock"/>
    <s v="music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299"/>
    <n v="1272171600"/>
    <b v="0"/>
    <b v="0"/>
    <s v="games/video games"/>
    <s v="games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6"/>
    <n v="1298872800"/>
    <b v="0"/>
    <b v="0"/>
    <s v="theater/plays"/>
    <s v="theater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3"/>
    <n v="1383282000"/>
    <b v="0"/>
    <b v="0"/>
    <s v="theater/plays"/>
    <s v="theater"/>
    <x v="3"/>
  </r>
  <r>
    <n v="313"/>
    <s v="Miller-Irwin"/>
    <s v="Secured maximized policy"/>
    <n v="2200"/>
    <n v="8697"/>
    <n v="3.9531818181818181"/>
    <x v="1"/>
    <n v="223"/>
    <n v="39"/>
    <x v="1"/>
    <s v="USD"/>
    <x v="300"/>
    <n v="1330495200"/>
    <b v="0"/>
    <b v="0"/>
    <s v="music/rock"/>
    <s v="music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7"/>
    <n v="1552798800"/>
    <b v="0"/>
    <b v="1"/>
    <s v="film &amp; video/documentary"/>
    <s v="film &amp; video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1"/>
    <n v="1403413200"/>
    <b v="0"/>
    <b v="0"/>
    <s v="theater/plays"/>
    <s v="theater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2"/>
    <n v="1574229600"/>
    <b v="0"/>
    <b v="1"/>
    <s v="food/food trucks"/>
    <s v="food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3"/>
    <n v="1495861200"/>
    <b v="0"/>
    <b v="0"/>
    <s v="theater/plays"/>
    <s v="theater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4"/>
    <n v="1392530400"/>
    <b v="0"/>
    <b v="0"/>
    <s v="music/rock"/>
    <s v="music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5"/>
    <n v="1283662800"/>
    <b v="0"/>
    <b v="0"/>
    <s v="technology/web"/>
    <s v="technology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6"/>
    <n v="1305781200"/>
    <b v="0"/>
    <b v="0"/>
    <s v="publishing/fiction"/>
    <s v="publishing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7"/>
    <n v="1302325200"/>
    <b v="0"/>
    <b v="0"/>
    <s v="film &amp; video/shorts"/>
    <s v="film &amp; video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8"/>
    <n v="1291788000"/>
    <b v="0"/>
    <b v="0"/>
    <s v="theater/plays"/>
    <s v="theater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09"/>
    <n v="1396069200"/>
    <b v="0"/>
    <b v="0"/>
    <s v="film &amp; video/documentary"/>
    <s v="film &amp; video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0"/>
    <n v="1435899600"/>
    <b v="0"/>
    <b v="1"/>
    <s v="theater/plays"/>
    <s v="theater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8"/>
    <n v="1531112400"/>
    <b v="0"/>
    <b v="1"/>
    <s v="theater/plays"/>
    <s v="theater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1"/>
    <n v="1451628000"/>
    <b v="0"/>
    <b v="0"/>
    <s v="film &amp; video/animation"/>
    <s v="film &amp; video"/>
    <x v="9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2"/>
    <n v="1567314000"/>
    <b v="0"/>
    <b v="1"/>
    <s v="theater/plays"/>
    <s v="theater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3"/>
    <n v="1544508000"/>
    <b v="0"/>
    <b v="0"/>
    <s v="music/rock"/>
    <s v="music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4"/>
    <n v="1482472800"/>
    <b v="0"/>
    <b v="0"/>
    <s v="games/video games"/>
    <s v="games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5"/>
    <n v="1512799200"/>
    <b v="0"/>
    <b v="0"/>
    <s v="film &amp; video/documentary"/>
    <s v="film &amp; video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6"/>
    <n v="1324360800"/>
    <b v="0"/>
    <b v="0"/>
    <s v="food/food trucks"/>
    <s v="food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7"/>
    <n v="1364533200"/>
    <b v="0"/>
    <b v="0"/>
    <s v="technology/wearables"/>
    <s v="technology"/>
    <x v="10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8"/>
    <n v="1545112800"/>
    <b v="0"/>
    <b v="0"/>
    <s v="theater/plays"/>
    <s v="theater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1"/>
    <n v="1516168800"/>
    <b v="0"/>
    <b v="0"/>
    <s v="music/rock"/>
    <s v="music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19"/>
    <n v="1574920800"/>
    <b v="0"/>
    <b v="0"/>
    <s v="music/rock"/>
    <s v="music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0"/>
    <n v="1292479200"/>
    <b v="0"/>
    <b v="1"/>
    <s v="music/rock"/>
    <s v="music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1"/>
    <n v="1573538400"/>
    <b v="0"/>
    <b v="0"/>
    <s v="theater/plays"/>
    <s v="theater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2"/>
    <n v="1320382800"/>
    <b v="0"/>
    <b v="0"/>
    <s v="theater/plays"/>
    <s v="theater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3"/>
    <n v="1502859600"/>
    <b v="0"/>
    <b v="0"/>
    <s v="theater/plays"/>
    <s v="theater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4"/>
    <n v="1323756000"/>
    <b v="0"/>
    <b v="0"/>
    <s v="photography/photography books"/>
    <s v="photography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5"/>
    <n v="1441342800"/>
    <b v="0"/>
    <b v="0"/>
    <s v="music/indie rock"/>
    <s v="music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6"/>
    <n v="1375333200"/>
    <b v="0"/>
    <b v="0"/>
    <s v="theater/plays"/>
    <s v="theater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7"/>
    <n v="1389420000"/>
    <b v="0"/>
    <b v="0"/>
    <s v="theater/plays"/>
    <s v="theater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8"/>
    <n v="1520056800"/>
    <b v="0"/>
    <b v="0"/>
    <s v="games/video games"/>
    <s v="games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29"/>
    <n v="1436504400"/>
    <b v="0"/>
    <b v="0"/>
    <s v="film &amp; video/drama"/>
    <s v="film &amp; video"/>
    <x v="6"/>
  </r>
  <r>
    <n v="346"/>
    <s v="Little-Marsh"/>
    <s v="Virtual attitude-oriented migration"/>
    <n v="8000"/>
    <n v="2758"/>
    <n v="0.34475"/>
    <x v="0"/>
    <n v="25"/>
    <n v="110.32"/>
    <x v="1"/>
    <s v="USD"/>
    <x v="330"/>
    <n v="1508302800"/>
    <b v="0"/>
    <b v="1"/>
    <s v="music/indie rock"/>
    <s v="music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1"/>
    <n v="1425708000"/>
    <b v="0"/>
    <b v="0"/>
    <s v="technology/web"/>
    <s v="technology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2"/>
    <n v="1488348000"/>
    <b v="0"/>
    <b v="0"/>
    <s v="food/food trucks"/>
    <s v="food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5"/>
    <n v="1502600400"/>
    <b v="0"/>
    <b v="0"/>
    <s v="theater/plays"/>
    <s v="theater"/>
    <x v="3"/>
  </r>
  <r>
    <n v="350"/>
    <s v="Shannon Ltd"/>
    <s v="Pre-emptive neutral capacity"/>
    <n v="100"/>
    <n v="5"/>
    <n v="0.05"/>
    <x v="0"/>
    <n v="1"/>
    <n v="5"/>
    <x v="1"/>
    <s v="USD"/>
    <x v="333"/>
    <n v="1433653200"/>
    <b v="0"/>
    <b v="1"/>
    <s v="music/jazz"/>
    <s v="music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4"/>
    <n v="1441602000"/>
    <b v="0"/>
    <b v="0"/>
    <s v="music/rock"/>
    <s v="music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5"/>
    <n v="1447567200"/>
    <b v="0"/>
    <b v="0"/>
    <s v="theater/plays"/>
    <s v="theater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6"/>
    <n v="1562389200"/>
    <b v="0"/>
    <b v="0"/>
    <s v="theater/plays"/>
    <s v="theater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7"/>
    <n v="1378789200"/>
    <b v="0"/>
    <b v="0"/>
    <s v="film &amp; video/documentary"/>
    <s v="film &amp; video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8"/>
    <n v="1488520800"/>
    <b v="0"/>
    <b v="0"/>
    <s v="technology/wearables"/>
    <s v="technology"/>
    <x v="10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39"/>
    <n v="1327298400"/>
    <b v="0"/>
    <b v="0"/>
    <s v="theater/plays"/>
    <s v="theater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0"/>
    <n v="1443416400"/>
    <b v="0"/>
    <b v="0"/>
    <s v="games/video games"/>
    <s v="games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1"/>
    <n v="1534136400"/>
    <b v="1"/>
    <b v="0"/>
    <s v="photography/photography books"/>
    <s v="photography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2"/>
    <n v="1315026000"/>
    <b v="0"/>
    <b v="0"/>
    <s v="film &amp; video/animation"/>
    <s v="film &amp; video"/>
    <x v="9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3"/>
    <n v="1295071200"/>
    <b v="0"/>
    <b v="1"/>
    <s v="theater/plays"/>
    <s v="theater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4"/>
    <n v="1509426000"/>
    <b v="0"/>
    <b v="0"/>
    <s v="theater/plays"/>
    <s v="theater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4"/>
    <n v="1299391200"/>
    <b v="0"/>
    <b v="0"/>
    <s v="music/rock"/>
    <s v="music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5"/>
    <n v="1325052000"/>
    <b v="0"/>
    <b v="0"/>
    <s v="music/rock"/>
    <s v="music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6"/>
    <n v="1522818000"/>
    <b v="0"/>
    <b v="0"/>
    <s v="music/indie rock"/>
    <s v="music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7"/>
    <n v="1485324000"/>
    <b v="0"/>
    <b v="0"/>
    <s v="theater/plays"/>
    <s v="theater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8"/>
    <n v="1294120800"/>
    <b v="0"/>
    <b v="1"/>
    <s v="theater/plays"/>
    <s v="theater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49"/>
    <n v="1415685600"/>
    <b v="0"/>
    <b v="1"/>
    <s v="theater/plays"/>
    <s v="theater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0"/>
    <n v="1288933200"/>
    <b v="0"/>
    <b v="1"/>
    <s v="film &amp; video/documentary"/>
    <s v="film &amp; video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1"/>
    <n v="1363237200"/>
    <b v="0"/>
    <b v="1"/>
    <s v="film &amp; video/television"/>
    <s v="film &amp; video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2"/>
    <n v="1555822800"/>
    <b v="0"/>
    <b v="0"/>
    <s v="theater/plays"/>
    <s v="theater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3"/>
    <n v="1427778000"/>
    <b v="0"/>
    <b v="0"/>
    <s v="theater/plays"/>
    <s v="theater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4"/>
    <n v="1422424800"/>
    <b v="0"/>
    <b v="1"/>
    <s v="film &amp; video/documentary"/>
    <s v="film &amp; video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5"/>
    <n v="1503637200"/>
    <b v="0"/>
    <b v="0"/>
    <s v="theater/plays"/>
    <s v="theater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6"/>
    <n v="1547618400"/>
    <b v="0"/>
    <b v="1"/>
    <s v="film &amp; video/documentary"/>
    <s v="film &amp; video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7"/>
    <n v="1449900000"/>
    <b v="0"/>
    <b v="0"/>
    <s v="music/indie rock"/>
    <s v="music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8"/>
    <n v="1405141200"/>
    <b v="0"/>
    <b v="0"/>
    <s v="music/rock"/>
    <s v="music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s v="theater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59"/>
    <n v="1530162000"/>
    <b v="0"/>
    <b v="0"/>
    <s v="film &amp; video/documentary"/>
    <s v="film &amp; video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0"/>
    <n v="1320904800"/>
    <b v="0"/>
    <b v="0"/>
    <s v="theater/plays"/>
    <s v="theater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1"/>
    <n v="1372395600"/>
    <b v="0"/>
    <b v="0"/>
    <s v="theater/plays"/>
    <s v="theater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2"/>
    <n v="1437714000"/>
    <b v="0"/>
    <b v="0"/>
    <s v="theater/plays"/>
    <s v="theater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3"/>
    <n v="1509771600"/>
    <b v="0"/>
    <b v="0"/>
    <s v="photography/photography books"/>
    <s v="photography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09"/>
    <n v="1550556000"/>
    <b v="0"/>
    <b v="1"/>
    <s v="food/food trucks"/>
    <s v="food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4"/>
    <n v="1489039200"/>
    <b v="1"/>
    <b v="1"/>
    <s v="film &amp; video/documentary"/>
    <s v="film &amp; video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5"/>
    <n v="1556600400"/>
    <b v="0"/>
    <b v="0"/>
    <s v="publishing/nonfiction"/>
    <s v="publishing"/>
    <x v="8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6"/>
    <n v="1278565200"/>
    <b v="0"/>
    <b v="0"/>
    <s v="theater/plays"/>
    <s v="theater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7"/>
    <n v="1339909200"/>
    <b v="0"/>
    <b v="0"/>
    <s v="technology/wearables"/>
    <s v="technology"/>
    <x v="10"/>
  </r>
  <r>
    <n v="388"/>
    <s v="Cruz Ltd"/>
    <s v="Exclusive dynamic adapter"/>
    <n v="114800"/>
    <n v="12938"/>
    <n v="0.11270034843205574"/>
    <x v="3"/>
    <n v="145"/>
    <n v="89.227586206896547"/>
    <x v="5"/>
    <s v="CHF"/>
    <x v="368"/>
    <n v="1325829600"/>
    <b v="0"/>
    <b v="0"/>
    <s v="music/indie rock"/>
    <s v="music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69"/>
    <n v="1290578400"/>
    <b v="0"/>
    <b v="0"/>
    <s v="theater/plays"/>
    <s v="theater"/>
    <x v="3"/>
  </r>
  <r>
    <n v="390"/>
    <s v="Davis-Allen"/>
    <s v="Digitized eco-centric core"/>
    <n v="2400"/>
    <n v="4477"/>
    <n v="1.8654166666666667"/>
    <x v="1"/>
    <n v="50"/>
    <n v="89.54"/>
    <x v="1"/>
    <s v="USD"/>
    <x v="370"/>
    <n v="1380344400"/>
    <b v="0"/>
    <b v="0"/>
    <s v="photography/photography books"/>
    <s v="photography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6"/>
    <n v="1389852000"/>
    <b v="0"/>
    <b v="0"/>
    <s v="publishing/nonfiction"/>
    <s v="publishing"/>
    <x v="8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1"/>
    <n v="1294466400"/>
    <b v="0"/>
    <b v="0"/>
    <s v="technology/wearables"/>
    <s v="technology"/>
    <x v="10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2"/>
    <n v="1500354000"/>
    <b v="0"/>
    <b v="0"/>
    <s v="music/jazz"/>
    <s v="music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3"/>
    <n v="1375938000"/>
    <b v="0"/>
    <b v="1"/>
    <s v="film &amp; video/documentary"/>
    <s v="film &amp; video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4"/>
    <n v="1323410400"/>
    <b v="1"/>
    <b v="0"/>
    <s v="theater/plays"/>
    <s v="theater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5"/>
    <n v="1539406800"/>
    <b v="0"/>
    <b v="0"/>
    <s v="film &amp; video/drama"/>
    <s v="film &amp; video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6"/>
    <n v="1369803600"/>
    <b v="0"/>
    <b v="0"/>
    <s v="music/rock"/>
    <s v="music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7"/>
    <n v="1525928400"/>
    <b v="0"/>
    <b v="1"/>
    <s v="film &amp; video/animation"/>
    <s v="film &amp; video"/>
    <x v="9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8"/>
    <n v="1297231200"/>
    <b v="0"/>
    <b v="0"/>
    <s v="music/indie rock"/>
    <s v="music"/>
    <x v="7"/>
  </r>
  <r>
    <n v="400"/>
    <s v="Bell PLC"/>
    <s v="Ergonomic eco-centric open architecture"/>
    <n v="100"/>
    <n v="2"/>
    <n v="0.02"/>
    <x v="0"/>
    <n v="1"/>
    <n v="2"/>
    <x v="1"/>
    <s v="USD"/>
    <x v="379"/>
    <n v="1378530000"/>
    <b v="0"/>
    <b v="1"/>
    <s v="photography/photography books"/>
    <s v="photography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0"/>
    <n v="1572152400"/>
    <b v="0"/>
    <b v="0"/>
    <s v="theater/plays"/>
    <s v="theater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1"/>
    <n v="1329890400"/>
    <b v="0"/>
    <b v="1"/>
    <s v="film &amp; video/shorts"/>
    <s v="film &amp; video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4"/>
    <n v="1276750800"/>
    <b v="0"/>
    <b v="1"/>
    <s v="theater/plays"/>
    <s v="theater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2"/>
    <n v="1510898400"/>
    <b v="0"/>
    <b v="0"/>
    <s v="theater/plays"/>
    <s v="theater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3"/>
    <n v="1532408400"/>
    <b v="0"/>
    <b v="0"/>
    <s v="theater/plays"/>
    <s v="theater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4"/>
    <n v="1360562400"/>
    <b v="1"/>
    <b v="0"/>
    <s v="film &amp; video/documentary"/>
    <s v="film &amp; video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5"/>
    <n v="1571547600"/>
    <b v="0"/>
    <b v="0"/>
    <s v="theater/plays"/>
    <s v="theater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6"/>
    <n v="1468126800"/>
    <b v="0"/>
    <b v="0"/>
    <s v="film &amp; video/documentary"/>
    <s v="film &amp; video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7"/>
    <n v="1492837200"/>
    <b v="0"/>
    <b v="0"/>
    <s v="music/rock"/>
    <s v="music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6"/>
    <n v="1430197200"/>
    <b v="0"/>
    <b v="0"/>
    <s v="games/mobile games"/>
    <s v="games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8"/>
    <n v="1496206800"/>
    <b v="0"/>
    <b v="0"/>
    <s v="theater/plays"/>
    <s v="theater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89"/>
    <n v="1389592800"/>
    <b v="0"/>
    <b v="0"/>
    <s v="publishing/fiction"/>
    <s v="publishing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0"/>
    <n v="1545631200"/>
    <b v="0"/>
    <b v="0"/>
    <s v="film &amp; video/animation"/>
    <s v="film &amp; video"/>
    <x v="9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1"/>
    <n v="1272430800"/>
    <b v="0"/>
    <b v="1"/>
    <s v="food/food trucks"/>
    <s v="food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2"/>
    <n v="1327903200"/>
    <b v="0"/>
    <b v="0"/>
    <s v="theater/plays"/>
    <s v="theater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3"/>
    <n v="1296021600"/>
    <b v="0"/>
    <b v="1"/>
    <s v="film &amp; video/documentary"/>
    <s v="film &amp; video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4"/>
    <n v="1543298400"/>
    <b v="0"/>
    <b v="0"/>
    <s v="theater/plays"/>
    <s v="theater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5"/>
    <n v="1336366800"/>
    <b v="0"/>
    <b v="0"/>
    <s v="film &amp; video/documentary"/>
    <s v="film &amp; video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6"/>
    <n v="1325052000"/>
    <b v="0"/>
    <b v="0"/>
    <s v="technology/web"/>
    <s v="technology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7"/>
    <n v="1499576400"/>
    <b v="0"/>
    <b v="0"/>
    <s v="theater/plays"/>
    <s v="theater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8"/>
    <n v="1501304400"/>
    <b v="0"/>
    <b v="1"/>
    <s v="technology/wearables"/>
    <s v="technology"/>
    <x v="10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399"/>
    <n v="1273208400"/>
    <b v="0"/>
    <b v="1"/>
    <s v="theater/plays"/>
    <s v="theater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5"/>
    <n v="1316840400"/>
    <b v="0"/>
    <b v="1"/>
    <s v="food/food trucks"/>
    <s v="food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0"/>
    <n v="1524546000"/>
    <b v="0"/>
    <b v="0"/>
    <s v="music/indie rock"/>
    <s v="music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1"/>
    <n v="1438578000"/>
    <b v="0"/>
    <b v="0"/>
    <s v="photography/photography books"/>
    <s v="photography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2"/>
    <n v="1362549600"/>
    <b v="0"/>
    <b v="0"/>
    <s v="theater/plays"/>
    <s v="theater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3"/>
    <n v="1413349200"/>
    <b v="0"/>
    <b v="1"/>
    <s v="theater/plays"/>
    <s v="theater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4"/>
    <n v="1298008800"/>
    <b v="0"/>
    <b v="0"/>
    <s v="film &amp; video/animation"/>
    <s v="film &amp; video"/>
    <x v="9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5"/>
    <n v="1394427600"/>
    <b v="0"/>
    <b v="1"/>
    <s v="photography/photography books"/>
    <s v="photography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6"/>
    <n v="1572670800"/>
    <b v="0"/>
    <b v="0"/>
    <s v="theater/plays"/>
    <s v="theater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7"/>
    <n v="1531112400"/>
    <b v="1"/>
    <b v="0"/>
    <s v="theater/plays"/>
    <s v="theater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8"/>
    <n v="1400734800"/>
    <b v="0"/>
    <b v="0"/>
    <s v="theater/plays"/>
    <s v="theater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09"/>
    <n v="1386741600"/>
    <b v="0"/>
    <b v="1"/>
    <s v="film &amp; video/documentary"/>
    <s v="film &amp; video"/>
    <x v="4"/>
  </r>
  <r>
    <n v="434"/>
    <s v="Floyd-Sims"/>
    <s v="Cloned transitional hierarchy"/>
    <n v="5400"/>
    <n v="903"/>
    <n v="0.16722222222222222"/>
    <x v="3"/>
    <n v="10"/>
    <n v="90.3"/>
    <x v="0"/>
    <s v="CAD"/>
    <x v="410"/>
    <n v="1481781600"/>
    <b v="1"/>
    <b v="0"/>
    <s v="theater/plays"/>
    <s v="theater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1"/>
    <n v="1419660000"/>
    <b v="0"/>
    <b v="1"/>
    <s v="theater/plays"/>
    <s v="theater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2"/>
    <n v="1555822800"/>
    <b v="0"/>
    <b v="0"/>
    <s v="music/jazz"/>
    <s v="music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3"/>
    <n v="1442379600"/>
    <b v="0"/>
    <b v="1"/>
    <s v="film &amp; video/animation"/>
    <s v="film &amp; video"/>
    <x v="9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4"/>
    <n v="1364965200"/>
    <b v="0"/>
    <b v="0"/>
    <s v="theater/plays"/>
    <s v="theater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5"/>
    <n v="1479016800"/>
    <b v="0"/>
    <b v="0"/>
    <s v="film &amp; video/science fiction"/>
    <s v="film &amp; video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6"/>
    <n v="1499662800"/>
    <b v="0"/>
    <b v="0"/>
    <s v="film &amp; video/television"/>
    <s v="film &amp; video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7"/>
    <n v="1337835600"/>
    <b v="0"/>
    <b v="0"/>
    <s v="technology/wearables"/>
    <s v="technology"/>
    <x v="10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8"/>
    <n v="1505710800"/>
    <b v="0"/>
    <b v="0"/>
    <s v="theater/plays"/>
    <s v="theater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19"/>
    <n v="1287464400"/>
    <b v="0"/>
    <b v="0"/>
    <s v="theater/plays"/>
    <s v="theater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0"/>
    <n v="1311656400"/>
    <b v="0"/>
    <b v="1"/>
    <s v="music/indie rock"/>
    <s v="music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1"/>
    <n v="1293170400"/>
    <b v="0"/>
    <b v="1"/>
    <s v="theater/plays"/>
    <s v="theater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2"/>
    <n v="1355983200"/>
    <b v="0"/>
    <b v="0"/>
    <s v="technology/wearables"/>
    <s v="technology"/>
    <x v="10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3"/>
    <n v="1515045600"/>
    <b v="0"/>
    <b v="0"/>
    <s v="film &amp; video/television"/>
    <s v="film &amp; video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4"/>
    <n v="1366088400"/>
    <b v="0"/>
    <b v="1"/>
    <s v="games/video games"/>
    <s v="games"/>
    <x v="11"/>
  </r>
  <r>
    <n v="449"/>
    <s v="Cuevas-Morales"/>
    <s v="Public-key coherent ability"/>
    <n v="900"/>
    <n v="8703"/>
    <n v="9.67"/>
    <x v="1"/>
    <n v="86"/>
    <n v="101.19767441860465"/>
    <x v="3"/>
    <s v="DKK"/>
    <x v="425"/>
    <n v="1553317200"/>
    <b v="0"/>
    <b v="0"/>
    <s v="games/video games"/>
    <s v="games"/>
    <x v="11"/>
  </r>
  <r>
    <n v="450"/>
    <s v="Delgado-Hatfield"/>
    <s v="Up-sized composite success"/>
    <n v="100"/>
    <n v="4"/>
    <n v="0.04"/>
    <x v="0"/>
    <n v="1"/>
    <n v="4"/>
    <x v="0"/>
    <s v="CAD"/>
    <x v="426"/>
    <n v="1542088800"/>
    <b v="0"/>
    <b v="0"/>
    <s v="film &amp; video/animation"/>
    <s v="film &amp; video"/>
    <x v="9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7"/>
    <n v="1503118800"/>
    <b v="0"/>
    <b v="0"/>
    <s v="music/rock"/>
    <s v="music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8"/>
    <n v="1278478800"/>
    <b v="0"/>
    <b v="0"/>
    <s v="film &amp; video/drama"/>
    <s v="film &amp; video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0"/>
    <n v="1484114400"/>
    <b v="0"/>
    <b v="0"/>
    <s v="film &amp; video/science fiction"/>
    <s v="film &amp; video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29"/>
    <n v="1385445600"/>
    <b v="0"/>
    <b v="1"/>
    <s v="film &amp; video/drama"/>
    <s v="film &amp; video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0"/>
    <n v="1318741200"/>
    <b v="0"/>
    <b v="0"/>
    <s v="theater/plays"/>
    <s v="theater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1"/>
    <n v="1518242400"/>
    <b v="0"/>
    <b v="1"/>
    <s v="music/indie rock"/>
    <s v="music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2"/>
    <n v="1476594000"/>
    <b v="0"/>
    <b v="0"/>
    <s v="theater/plays"/>
    <s v="theater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3"/>
    <n v="1273554000"/>
    <b v="0"/>
    <b v="0"/>
    <s v="theater/plays"/>
    <s v="theater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4"/>
    <n v="1421906400"/>
    <b v="0"/>
    <b v="0"/>
    <s v="film &amp; video/documentary"/>
    <s v="film &amp; video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s v="theater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5"/>
    <n v="1400389200"/>
    <b v="0"/>
    <b v="0"/>
    <s v="film &amp; video/drama"/>
    <s v="film &amp; video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4"/>
    <n v="1362808800"/>
    <b v="0"/>
    <b v="0"/>
    <s v="games/mobile games"/>
    <s v="games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6"/>
    <n v="1388815200"/>
    <b v="0"/>
    <b v="0"/>
    <s v="film &amp; video/animation"/>
    <s v="film &amp; video"/>
    <x v="9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7"/>
    <n v="1519538400"/>
    <b v="0"/>
    <b v="0"/>
    <s v="theater/plays"/>
    <s v="theater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8"/>
    <n v="1517810400"/>
    <b v="0"/>
    <b v="0"/>
    <s v="publishing/translations"/>
    <s v="publishing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39"/>
    <n v="1370581200"/>
    <b v="0"/>
    <b v="1"/>
    <s v="technology/wearables"/>
    <s v="technology"/>
    <x v="10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0"/>
    <n v="1448863200"/>
    <b v="0"/>
    <b v="1"/>
    <s v="technology/web"/>
    <s v="technology"/>
    <x v="2"/>
  </r>
  <r>
    <n v="468"/>
    <s v="Hughes Inc"/>
    <s v="Streamlined neutral analyzer"/>
    <n v="4000"/>
    <n v="1620"/>
    <n v="0.40500000000000003"/>
    <x v="0"/>
    <n v="16"/>
    <n v="101.25"/>
    <x v="1"/>
    <s v="USD"/>
    <x v="441"/>
    <n v="1556600400"/>
    <b v="0"/>
    <b v="0"/>
    <s v="theater/plays"/>
    <s v="theater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2"/>
    <n v="1432098000"/>
    <b v="0"/>
    <b v="0"/>
    <s v="film &amp; video/drama"/>
    <s v="film &amp; video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4"/>
    <n v="1482127200"/>
    <b v="0"/>
    <b v="0"/>
    <s v="technology/wearables"/>
    <s v="technology"/>
    <x v="10"/>
  </r>
  <r>
    <n v="471"/>
    <s v="Perry and Sons"/>
    <s v="Configurable static help-desk"/>
    <n v="3100"/>
    <n v="9889"/>
    <n v="3.19"/>
    <x v="1"/>
    <n v="194"/>
    <n v="50.97422680412371"/>
    <x v="4"/>
    <s v="GBP"/>
    <x v="443"/>
    <n v="1335934800"/>
    <b v="0"/>
    <b v="1"/>
    <s v="food/food trucks"/>
    <s v="food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4"/>
    <n v="1556946000"/>
    <b v="0"/>
    <b v="0"/>
    <s v="music/rock"/>
    <s v="music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5"/>
    <n v="1530075600"/>
    <b v="0"/>
    <b v="0"/>
    <s v="music/electric music"/>
    <s v="music"/>
    <x v="5"/>
  </r>
  <r>
    <n v="474"/>
    <s v="Santos-Young"/>
    <s v="Enhanced neutral ability"/>
    <n v="4000"/>
    <n v="14606"/>
    <n v="3.6515"/>
    <x v="1"/>
    <n v="142"/>
    <n v="102.85915492957747"/>
    <x v="1"/>
    <s v="USD"/>
    <x v="446"/>
    <n v="1418796000"/>
    <b v="0"/>
    <b v="0"/>
    <s v="film &amp; video/television"/>
    <s v="film &amp; video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7"/>
    <n v="1372482000"/>
    <b v="0"/>
    <b v="1"/>
    <s v="publishing/translations"/>
    <s v="publishing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1"/>
    <n v="1534395600"/>
    <b v="0"/>
    <b v="0"/>
    <s v="publishing/fiction"/>
    <s v="publishing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8"/>
    <n v="1311397200"/>
    <b v="0"/>
    <b v="0"/>
    <s v="film &amp; video/science fiction"/>
    <s v="film &amp; video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49"/>
    <n v="1426914000"/>
    <b v="0"/>
    <b v="0"/>
    <s v="technology/wearables"/>
    <s v="technology"/>
    <x v="10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0"/>
    <n v="1501477200"/>
    <b v="0"/>
    <b v="0"/>
    <s v="food/food trucks"/>
    <s v="food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1"/>
    <n v="1269061200"/>
    <b v="0"/>
    <b v="1"/>
    <s v="photography/photography books"/>
    <s v="photography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2"/>
    <n v="1415772000"/>
    <b v="0"/>
    <b v="1"/>
    <s v="theater/plays"/>
    <s v="theater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3"/>
    <n v="1331013600"/>
    <b v="0"/>
    <b v="1"/>
    <s v="publishing/fiction"/>
    <s v="publishing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4"/>
    <n v="1576735200"/>
    <b v="0"/>
    <b v="0"/>
    <s v="theater/plays"/>
    <s v="theater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5"/>
    <n v="1411362000"/>
    <b v="0"/>
    <b v="1"/>
    <s v="food/food trucks"/>
    <s v="food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6"/>
    <n v="1563685200"/>
    <b v="0"/>
    <b v="0"/>
    <s v="theater/plays"/>
    <s v="theater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7"/>
    <n v="1521867600"/>
    <b v="0"/>
    <b v="1"/>
    <s v="publishing/translations"/>
    <s v="publishing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8"/>
    <n v="1495515600"/>
    <b v="0"/>
    <b v="0"/>
    <s v="theater/plays"/>
    <s v="theater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59"/>
    <n v="1455948000"/>
    <b v="0"/>
    <b v="0"/>
    <s v="theater/plays"/>
    <s v="theater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0"/>
    <n v="1282366800"/>
    <b v="0"/>
    <b v="0"/>
    <s v="technology/wearables"/>
    <s v="technology"/>
    <x v="10"/>
  </r>
  <r>
    <n v="490"/>
    <s v="Young and Sons"/>
    <s v="Innovative disintermediate encryption"/>
    <n v="2400"/>
    <n v="4596"/>
    <n v="1.915"/>
    <x v="1"/>
    <n v="144"/>
    <n v="31.916666666666668"/>
    <x v="1"/>
    <s v="USD"/>
    <x v="461"/>
    <n v="1574575200"/>
    <b v="0"/>
    <b v="0"/>
    <s v="journalism/audio"/>
    <s v="journalism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2"/>
    <n v="1374901200"/>
    <b v="0"/>
    <b v="1"/>
    <s v="food/food trucks"/>
    <s v="food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3"/>
    <n v="1278910800"/>
    <b v="1"/>
    <b v="1"/>
    <s v="film &amp; video/shorts"/>
    <s v="film &amp; video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4"/>
    <n v="1562907600"/>
    <b v="0"/>
    <b v="0"/>
    <s v="photography/photography books"/>
    <s v="photography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5"/>
    <n v="1332478800"/>
    <b v="0"/>
    <b v="0"/>
    <s v="technology/wearables"/>
    <s v="technology"/>
    <x v="10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6"/>
    <n v="1402722000"/>
    <b v="0"/>
    <b v="0"/>
    <s v="theater/plays"/>
    <s v="theater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7"/>
    <n v="1496811600"/>
    <b v="0"/>
    <b v="0"/>
    <s v="film &amp; video/animation"/>
    <s v="film &amp; video"/>
    <x v="9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8"/>
    <n v="1482213600"/>
    <b v="0"/>
    <b v="1"/>
    <s v="technology/wearables"/>
    <s v="technology"/>
    <x v="10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69"/>
    <n v="1420264800"/>
    <b v="0"/>
    <b v="0"/>
    <s v="technology/web"/>
    <s v="technology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0"/>
    <n v="1458450000"/>
    <b v="0"/>
    <b v="1"/>
    <s v="film &amp; video/documentary"/>
    <s v="film &amp; video"/>
    <x v="4"/>
  </r>
  <r>
    <n v="500"/>
    <s v="Valdez Ltd"/>
    <s v="Team-oriented clear-thinking matrix"/>
    <n v="100"/>
    <n v="0"/>
    <n v="0"/>
    <x v="0"/>
    <n v="0"/>
    <e v="#DIV/0!"/>
    <x v="1"/>
    <s v="USD"/>
    <x v="471"/>
    <n v="1369803600"/>
    <b v="0"/>
    <b v="1"/>
    <s v="theater/plays"/>
    <s v="theater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2"/>
    <n v="1363237200"/>
    <b v="0"/>
    <b v="0"/>
    <s v="film &amp; video/documentary"/>
    <s v="film &amp; video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3"/>
    <n v="1345870800"/>
    <b v="0"/>
    <b v="1"/>
    <s v="games/video games"/>
    <s v="games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1"/>
    <n v="1437454800"/>
    <b v="0"/>
    <b v="0"/>
    <s v="film &amp; video/drama"/>
    <s v="film &amp; video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2"/>
    <n v="1432011600"/>
    <b v="0"/>
    <b v="0"/>
    <s v="music/rock"/>
    <s v="music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4"/>
    <n v="1366347600"/>
    <b v="0"/>
    <b v="1"/>
    <s v="publishing/radio &amp; podcasts"/>
    <s v="publishing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0"/>
    <n v="1512885600"/>
    <b v="0"/>
    <b v="1"/>
    <s v="theater/plays"/>
    <s v="theater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5"/>
    <n v="1369717200"/>
    <b v="0"/>
    <b v="1"/>
    <s v="technology/web"/>
    <s v="technology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1"/>
    <n v="1534654800"/>
    <b v="0"/>
    <b v="0"/>
    <s v="theater/plays"/>
    <s v="theater"/>
    <x v="3"/>
  </r>
  <r>
    <n v="509"/>
    <s v="White LLC"/>
    <s v="Robust zero-defect project"/>
    <n v="168500"/>
    <n v="119510"/>
    <n v="0.70925816023738875"/>
    <x v="0"/>
    <n v="1258"/>
    <n v="95"/>
    <x v="1"/>
    <s v="USD"/>
    <x v="476"/>
    <n v="1337058000"/>
    <b v="0"/>
    <b v="0"/>
    <s v="theater/plays"/>
    <s v="theater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7"/>
    <n v="1529816400"/>
    <b v="0"/>
    <b v="0"/>
    <s v="film &amp; video/drama"/>
    <s v="film &amp; video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8"/>
    <n v="1564894800"/>
    <b v="0"/>
    <b v="0"/>
    <s v="theater/plays"/>
    <s v="theater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79"/>
    <n v="1404622800"/>
    <b v="0"/>
    <b v="1"/>
    <s v="games/video games"/>
    <s v="games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79"/>
    <n v="1284181200"/>
    <b v="0"/>
    <b v="0"/>
    <s v="film &amp; video/television"/>
    <s v="film &amp; video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0"/>
    <n v="1386741600"/>
    <b v="0"/>
    <b v="1"/>
    <s v="music/rock"/>
    <s v="music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1"/>
    <n v="1324792800"/>
    <b v="0"/>
    <b v="1"/>
    <s v="theater/plays"/>
    <s v="theater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3"/>
    <n v="1284354000"/>
    <b v="0"/>
    <b v="0"/>
    <s v="publishing/nonfiction"/>
    <s v="publishing"/>
    <x v="8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2"/>
    <n v="1494392400"/>
    <b v="0"/>
    <b v="0"/>
    <s v="food/food trucks"/>
    <s v="food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3"/>
    <n v="1519538400"/>
    <b v="0"/>
    <b v="1"/>
    <s v="film &amp; video/animation"/>
    <s v="film &amp; video"/>
    <x v="9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4"/>
    <n v="1421906400"/>
    <b v="0"/>
    <b v="1"/>
    <s v="music/rock"/>
    <s v="music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4"/>
    <n v="1555909200"/>
    <b v="0"/>
    <b v="0"/>
    <s v="theater/plays"/>
    <s v="theater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5"/>
    <n v="1472446800"/>
    <b v="0"/>
    <b v="1"/>
    <s v="film &amp; video/drama"/>
    <s v="film &amp; video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6"/>
    <n v="1342328400"/>
    <b v="0"/>
    <b v="0"/>
    <s v="film &amp; video/shorts"/>
    <s v="film &amp; video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7"/>
    <n v="1268114400"/>
    <b v="0"/>
    <b v="0"/>
    <s v="film &amp; video/shorts"/>
    <s v="film &amp; video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8"/>
    <n v="1273381200"/>
    <b v="0"/>
    <b v="0"/>
    <s v="theater/plays"/>
    <s v="theater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89"/>
    <n v="1290837600"/>
    <b v="0"/>
    <b v="0"/>
    <s v="technology/wearables"/>
    <s v="technology"/>
    <x v="10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1"/>
    <n v="1454306400"/>
    <b v="0"/>
    <b v="1"/>
    <s v="theater/plays"/>
    <s v="theater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0"/>
    <n v="1457762400"/>
    <b v="0"/>
    <b v="0"/>
    <s v="film &amp; video/animation"/>
    <s v="film &amp; video"/>
    <x v="9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1"/>
    <n v="1389074400"/>
    <b v="0"/>
    <b v="0"/>
    <s v="music/indie rock"/>
    <s v="music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2"/>
    <n v="1402117200"/>
    <b v="0"/>
    <b v="0"/>
    <s v="games/video games"/>
    <s v="games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3"/>
    <n v="1284440400"/>
    <b v="0"/>
    <b v="1"/>
    <s v="publishing/fiction"/>
    <s v="publishing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4"/>
    <n v="1388988000"/>
    <b v="0"/>
    <b v="0"/>
    <s v="games/video games"/>
    <s v="games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5"/>
    <n v="1516946400"/>
    <b v="0"/>
    <b v="0"/>
    <s v="theater/plays"/>
    <s v="theater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6"/>
    <n v="1377752400"/>
    <b v="0"/>
    <b v="0"/>
    <s v="music/indie rock"/>
    <s v="music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7"/>
    <n v="1534568400"/>
    <b v="0"/>
    <b v="1"/>
    <s v="film &amp; video/drama"/>
    <s v="film &amp; video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8"/>
    <n v="1528606800"/>
    <b v="0"/>
    <b v="1"/>
    <s v="theater/plays"/>
    <s v="theater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499"/>
    <n v="1284872400"/>
    <b v="0"/>
    <b v="0"/>
    <s v="publishing/fiction"/>
    <s v="publishing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0"/>
    <n v="1537592400"/>
    <b v="1"/>
    <b v="1"/>
    <s v="film &amp; video/documentary"/>
    <s v="film &amp; video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1"/>
    <n v="1381208400"/>
    <b v="0"/>
    <b v="0"/>
    <s v="games/mobile games"/>
    <s v="games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2"/>
    <n v="1562475600"/>
    <b v="0"/>
    <b v="1"/>
    <s v="food/food trucks"/>
    <s v="food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3"/>
    <n v="1527397200"/>
    <b v="0"/>
    <b v="0"/>
    <s v="photography/photography books"/>
    <s v="photography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4"/>
    <n v="1436158800"/>
    <b v="0"/>
    <b v="0"/>
    <s v="games/mobile games"/>
    <s v="games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5"/>
    <n v="1456034400"/>
    <b v="0"/>
    <b v="0"/>
    <s v="music/indie rock"/>
    <s v="music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6"/>
    <n v="1380171600"/>
    <b v="0"/>
    <b v="0"/>
    <s v="games/video games"/>
    <s v="games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7"/>
    <n v="1453356000"/>
    <b v="0"/>
    <b v="0"/>
    <s v="music/rock"/>
    <s v="music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8"/>
    <n v="1578981600"/>
    <b v="0"/>
    <b v="0"/>
    <s v="theater/plays"/>
    <s v="theater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09"/>
    <n v="1537419600"/>
    <b v="0"/>
    <b v="1"/>
    <s v="theater/plays"/>
    <s v="theater"/>
    <x v="3"/>
  </r>
  <r>
    <n v="547"/>
    <s v="Hardin-Dixon"/>
    <s v="Focused solution-oriented matrix"/>
    <n v="1300"/>
    <n v="12597"/>
    <n v="9.69"/>
    <x v="1"/>
    <n v="156"/>
    <n v="80.75"/>
    <x v="1"/>
    <s v="USD"/>
    <x v="510"/>
    <n v="1423202400"/>
    <b v="0"/>
    <b v="0"/>
    <s v="film &amp; video/drama"/>
    <s v="film &amp; video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1"/>
    <n v="1460610000"/>
    <b v="0"/>
    <b v="0"/>
    <s v="theater/plays"/>
    <s v="theater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2"/>
    <n v="1370494800"/>
    <b v="0"/>
    <b v="0"/>
    <s v="technology/wearables"/>
    <s v="technology"/>
    <x v="10"/>
  </r>
  <r>
    <n v="550"/>
    <s v="Morrison-Henderson"/>
    <s v="De-engineered disintermediate encoding"/>
    <n v="100"/>
    <n v="4"/>
    <n v="0.04"/>
    <x v="3"/>
    <n v="1"/>
    <n v="4"/>
    <x v="5"/>
    <s v="CHF"/>
    <x v="513"/>
    <n v="1332306000"/>
    <b v="0"/>
    <b v="0"/>
    <s v="music/indie rock"/>
    <s v="music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4"/>
    <n v="1422511200"/>
    <b v="0"/>
    <b v="1"/>
    <s v="technology/web"/>
    <s v="technology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5"/>
    <n v="1480312800"/>
    <b v="0"/>
    <b v="0"/>
    <s v="theater/plays"/>
    <s v="theater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6"/>
    <n v="1294034400"/>
    <b v="0"/>
    <b v="0"/>
    <s v="music/rock"/>
    <s v="music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7"/>
    <n v="1482645600"/>
    <b v="0"/>
    <b v="0"/>
    <s v="music/indie rock"/>
    <s v="music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8"/>
    <n v="1399093200"/>
    <b v="0"/>
    <b v="0"/>
    <s v="music/rock"/>
    <s v="music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19"/>
    <n v="1315890000"/>
    <b v="0"/>
    <b v="1"/>
    <s v="publishing/translations"/>
    <s v="publishing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0"/>
    <n v="1444021200"/>
    <b v="0"/>
    <b v="1"/>
    <s v="film &amp; video/science fiction"/>
    <s v="film &amp; video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1"/>
    <n v="1460005200"/>
    <b v="0"/>
    <b v="0"/>
    <s v="theater/plays"/>
    <s v="theater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2"/>
    <n v="1470718800"/>
    <b v="0"/>
    <b v="0"/>
    <s v="theater/plays"/>
    <s v="theater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3"/>
    <n v="1325052000"/>
    <b v="0"/>
    <b v="0"/>
    <s v="film &amp; video/animation"/>
    <s v="film &amp; video"/>
    <x v="9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4"/>
    <n v="1319000400"/>
    <b v="0"/>
    <b v="0"/>
    <s v="theater/plays"/>
    <s v="theater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7"/>
    <n v="1552539600"/>
    <b v="0"/>
    <b v="0"/>
    <s v="music/rock"/>
    <s v="music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5"/>
    <n v="1543816800"/>
    <b v="0"/>
    <b v="0"/>
    <s v="film &amp; video/documentary"/>
    <s v="film &amp; video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6"/>
    <n v="1427086800"/>
    <b v="0"/>
    <b v="0"/>
    <s v="theater/plays"/>
    <s v="theater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7"/>
    <n v="1323064800"/>
    <b v="0"/>
    <b v="0"/>
    <s v="theater/plays"/>
    <s v="theater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1"/>
    <n v="1458277200"/>
    <b v="0"/>
    <b v="1"/>
    <s v="music/electric music"/>
    <s v="music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8"/>
    <n v="1405141200"/>
    <b v="0"/>
    <b v="0"/>
    <s v="music/rock"/>
    <s v="music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29"/>
    <n v="1283058000"/>
    <b v="0"/>
    <b v="0"/>
    <s v="theater/plays"/>
    <s v="theater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0"/>
    <n v="1295762400"/>
    <b v="0"/>
    <b v="0"/>
    <s v="film &amp; video/animation"/>
    <s v="film &amp; video"/>
    <x v="9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4"/>
    <n v="1419573600"/>
    <b v="0"/>
    <b v="1"/>
    <s v="music/rock"/>
    <s v="music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1"/>
    <n v="1438750800"/>
    <b v="0"/>
    <b v="0"/>
    <s v="film &amp; video/shorts"/>
    <s v="film &amp; video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2"/>
    <n v="1444798800"/>
    <b v="0"/>
    <b v="1"/>
    <s v="music/rock"/>
    <s v="music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8"/>
    <n v="1399179600"/>
    <b v="0"/>
    <b v="0"/>
    <s v="journalism/audio"/>
    <s v="journalism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3"/>
    <n v="1576562400"/>
    <b v="0"/>
    <b v="1"/>
    <s v="food/food trucks"/>
    <s v="food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2"/>
    <n v="1400821200"/>
    <b v="0"/>
    <b v="1"/>
    <s v="theater/plays"/>
    <s v="theater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4"/>
    <n v="1510984800"/>
    <b v="0"/>
    <b v="0"/>
    <s v="theater/plays"/>
    <s v="theater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5"/>
    <n v="1302066000"/>
    <b v="0"/>
    <b v="0"/>
    <s v="music/jazz"/>
    <s v="music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6"/>
    <n v="1322978400"/>
    <b v="0"/>
    <b v="0"/>
    <s v="film &amp; video/science fiction"/>
    <s v="film &amp; video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7"/>
    <n v="1313730000"/>
    <b v="0"/>
    <b v="0"/>
    <s v="music/jazz"/>
    <s v="music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8"/>
    <n v="1394085600"/>
    <b v="0"/>
    <b v="0"/>
    <s v="theater/plays"/>
    <s v="theater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39"/>
    <n v="1305349200"/>
    <b v="0"/>
    <b v="0"/>
    <s v="technology/web"/>
    <s v="technology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4"/>
    <n v="1434344400"/>
    <b v="0"/>
    <b v="1"/>
    <s v="games/video games"/>
    <s v="games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0"/>
    <n v="1331186400"/>
    <b v="0"/>
    <b v="0"/>
    <s v="film &amp; video/documentary"/>
    <s v="film &amp; video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1"/>
    <n v="1336539600"/>
    <b v="0"/>
    <b v="0"/>
    <s v="technology/web"/>
    <s v="technology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2"/>
    <n v="1269752400"/>
    <b v="0"/>
    <b v="0"/>
    <s v="publishing/translations"/>
    <s v="publishing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3"/>
    <n v="1291615200"/>
    <b v="0"/>
    <b v="0"/>
    <s v="music/rock"/>
    <s v="music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4"/>
    <n v="1552366800"/>
    <b v="0"/>
    <b v="1"/>
    <s v="food/food trucks"/>
    <s v="food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1"/>
    <n v="1272171600"/>
    <b v="0"/>
    <b v="0"/>
    <s v="theater/plays"/>
    <s v="theater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4"/>
    <n v="1436677200"/>
    <b v="0"/>
    <b v="0"/>
    <s v="film &amp; video/documentary"/>
    <s v="film &amp; video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5"/>
    <n v="1420092000"/>
    <b v="0"/>
    <b v="0"/>
    <s v="publishing/radio &amp; podcasts"/>
    <s v="publishing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6"/>
    <n v="1279947600"/>
    <b v="0"/>
    <b v="0"/>
    <s v="games/video games"/>
    <s v="games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7"/>
    <n v="1402203600"/>
    <b v="0"/>
    <b v="0"/>
    <s v="theater/plays"/>
    <s v="theater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8"/>
    <n v="1396933200"/>
    <b v="0"/>
    <b v="0"/>
    <s v="film &amp; video/animation"/>
    <s v="film &amp; video"/>
    <x v="9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49"/>
    <n v="1467262800"/>
    <b v="0"/>
    <b v="1"/>
    <s v="theater/plays"/>
    <s v="theater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0"/>
    <n v="1270530000"/>
    <b v="0"/>
    <b v="1"/>
    <s v="theater/plays"/>
    <s v="theater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1"/>
    <n v="1457762400"/>
    <b v="0"/>
    <b v="1"/>
    <s v="film &amp; video/drama"/>
    <s v="film &amp; video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1"/>
    <n v="1575525600"/>
    <b v="0"/>
    <b v="0"/>
    <s v="theater/plays"/>
    <s v="theater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2"/>
    <n v="1279083600"/>
    <b v="0"/>
    <b v="0"/>
    <s v="music/rock"/>
    <s v="music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3"/>
    <n v="1424412000"/>
    <b v="0"/>
    <b v="0"/>
    <s v="film &amp; video/documentary"/>
    <s v="film &amp; video"/>
    <x v="4"/>
  </r>
  <r>
    <n v="600"/>
    <s v="Brown-George"/>
    <s v="Cross-platform tertiary array"/>
    <n v="100"/>
    <n v="5"/>
    <n v="0.05"/>
    <x v="0"/>
    <n v="1"/>
    <n v="5"/>
    <x v="4"/>
    <s v="GBP"/>
    <x v="554"/>
    <n v="1376197200"/>
    <b v="0"/>
    <b v="0"/>
    <s v="food/food trucks"/>
    <s v="food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7"/>
    <n v="1402894800"/>
    <b v="1"/>
    <b v="0"/>
    <s v="technology/wearables"/>
    <s v="technology"/>
    <x v="10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1"/>
    <n v="1434430800"/>
    <b v="0"/>
    <b v="0"/>
    <s v="theater/plays"/>
    <s v="theater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5"/>
    <n v="1557896400"/>
    <b v="0"/>
    <b v="0"/>
    <s v="theater/plays"/>
    <s v="theater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6"/>
    <n v="1297490400"/>
    <b v="0"/>
    <b v="0"/>
    <s v="theater/plays"/>
    <s v="theater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6"/>
    <n v="1447394400"/>
    <b v="0"/>
    <b v="0"/>
    <s v="publishing/nonfiction"/>
    <s v="publishing"/>
    <x v="8"/>
  </r>
  <r>
    <n v="606"/>
    <s v="Valencia PLC"/>
    <s v="Extended asynchronous initiative"/>
    <n v="3400"/>
    <n v="6405"/>
    <n v="1.8838235294117647"/>
    <x v="1"/>
    <n v="160"/>
    <n v="40.03125"/>
    <x v="4"/>
    <s v="GBP"/>
    <x v="557"/>
    <n v="1458277200"/>
    <b v="0"/>
    <b v="0"/>
    <s v="music/rock"/>
    <s v="music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8"/>
    <n v="1395723600"/>
    <b v="0"/>
    <b v="0"/>
    <s v="food/food trucks"/>
    <s v="food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5"/>
    <n v="1552197600"/>
    <b v="0"/>
    <b v="1"/>
    <s v="music/jazz"/>
    <s v="music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59"/>
    <n v="1549087200"/>
    <b v="0"/>
    <b v="0"/>
    <s v="film &amp; video/science fiction"/>
    <s v="film &amp; video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0"/>
    <n v="1356847200"/>
    <b v="0"/>
    <b v="0"/>
    <s v="theater/plays"/>
    <s v="theater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1"/>
    <n v="1375765200"/>
    <b v="0"/>
    <b v="0"/>
    <s v="theater/plays"/>
    <s v="theater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2"/>
    <n v="1289800800"/>
    <b v="0"/>
    <b v="0"/>
    <s v="music/electric music"/>
    <s v="music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3"/>
    <n v="1504501200"/>
    <b v="0"/>
    <b v="0"/>
    <s v="theater/plays"/>
    <s v="theater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4"/>
    <n v="1485669600"/>
    <b v="0"/>
    <b v="0"/>
    <s v="theater/plays"/>
    <s v="theater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5"/>
    <n v="1462770000"/>
    <b v="0"/>
    <b v="0"/>
    <s v="theater/plays"/>
    <s v="theater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6"/>
    <n v="1379739600"/>
    <b v="0"/>
    <b v="1"/>
    <s v="music/indie rock"/>
    <s v="music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7"/>
    <n v="1402722000"/>
    <b v="0"/>
    <b v="0"/>
    <s v="theater/plays"/>
    <s v="theater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8"/>
    <n v="1369285200"/>
    <b v="0"/>
    <b v="0"/>
    <s v="publishing/nonfiction"/>
    <s v="publishing"/>
    <x v="8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69"/>
    <n v="1304744400"/>
    <b v="1"/>
    <b v="1"/>
    <s v="theater/plays"/>
    <s v="theater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0"/>
    <n v="1468299600"/>
    <b v="0"/>
    <b v="0"/>
    <s v="photography/photography books"/>
    <s v="photography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1"/>
    <n v="1474174800"/>
    <b v="0"/>
    <b v="0"/>
    <s v="theater/plays"/>
    <s v="theater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2"/>
    <n v="1526014800"/>
    <b v="0"/>
    <b v="0"/>
    <s v="music/indie rock"/>
    <s v="music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3"/>
    <n v="1437454800"/>
    <b v="0"/>
    <b v="0"/>
    <s v="theater/plays"/>
    <s v="theater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0"/>
    <n v="1422684000"/>
    <b v="0"/>
    <b v="0"/>
    <s v="photography/photography books"/>
    <s v="photography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4"/>
    <n v="1581314400"/>
    <b v="0"/>
    <b v="0"/>
    <s v="theater/plays"/>
    <s v="theater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5"/>
    <n v="1286427600"/>
    <b v="0"/>
    <b v="1"/>
    <s v="theater/plays"/>
    <s v="theater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6"/>
    <n v="1278738000"/>
    <b v="1"/>
    <b v="0"/>
    <s v="food/food trucks"/>
    <s v="food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7"/>
    <n v="1286427600"/>
    <b v="0"/>
    <b v="0"/>
    <s v="music/indie rock"/>
    <s v="music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8"/>
    <n v="1467954000"/>
    <b v="0"/>
    <b v="1"/>
    <s v="theater/plays"/>
    <s v="theater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79"/>
    <n v="1557637200"/>
    <b v="0"/>
    <b v="1"/>
    <s v="theater/plays"/>
    <s v="theater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0"/>
    <n v="1553922000"/>
    <b v="0"/>
    <b v="0"/>
    <s v="theater/plays"/>
    <s v="theater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1"/>
    <n v="1416463200"/>
    <b v="0"/>
    <b v="0"/>
    <s v="theater/plays"/>
    <s v="theater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5"/>
    <n v="1447221600"/>
    <b v="0"/>
    <b v="0"/>
    <s v="film &amp; video/animation"/>
    <s v="film &amp; video"/>
    <x v="9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2"/>
    <n v="1491627600"/>
    <b v="0"/>
    <b v="0"/>
    <s v="film &amp; video/television"/>
    <s v="film &amp; video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3"/>
    <n v="1363150800"/>
    <b v="0"/>
    <b v="0"/>
    <s v="film &amp; video/television"/>
    <s v="film &amp; video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4"/>
    <n v="1330754400"/>
    <b v="0"/>
    <b v="1"/>
    <s v="film &amp; video/animation"/>
    <s v="film &amp; video"/>
    <x v="9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5"/>
    <n v="1479794400"/>
    <b v="0"/>
    <b v="0"/>
    <s v="theater/plays"/>
    <s v="theater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6"/>
    <n v="1281243600"/>
    <b v="0"/>
    <b v="1"/>
    <s v="theater/plays"/>
    <s v="theater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7"/>
    <n v="1532754000"/>
    <b v="0"/>
    <b v="1"/>
    <s v="film &amp; video/drama"/>
    <s v="film &amp; video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8"/>
    <n v="1453356000"/>
    <b v="0"/>
    <b v="0"/>
    <s v="theater/plays"/>
    <s v="theater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89"/>
    <n v="1489986000"/>
    <b v="0"/>
    <b v="0"/>
    <s v="theater/plays"/>
    <s v="theater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0"/>
    <n v="1545804000"/>
    <b v="0"/>
    <b v="0"/>
    <s v="technology/wearables"/>
    <s v="technology"/>
    <x v="10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1"/>
    <n v="1489899600"/>
    <b v="0"/>
    <b v="0"/>
    <s v="theater/plays"/>
    <s v="theater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2"/>
    <n v="1546495200"/>
    <b v="0"/>
    <b v="0"/>
    <s v="theater/plays"/>
    <s v="theater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3"/>
    <n v="1539752400"/>
    <b v="0"/>
    <b v="1"/>
    <s v="music/rock"/>
    <s v="music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4"/>
    <n v="1364101200"/>
    <b v="0"/>
    <b v="0"/>
    <s v="games/video games"/>
    <s v="games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5"/>
    <n v="1525323600"/>
    <b v="0"/>
    <b v="0"/>
    <s v="publishing/translations"/>
    <s v="publishing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6"/>
    <n v="1500872400"/>
    <b v="1"/>
    <b v="0"/>
    <s v="food/food trucks"/>
    <s v="food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7"/>
    <n v="1288501200"/>
    <b v="1"/>
    <b v="1"/>
    <s v="theater/plays"/>
    <s v="theater"/>
    <x v="3"/>
  </r>
  <r>
    <n v="650"/>
    <s v="Wilson, Wilson and Mathis"/>
    <s v="Optional asymmetric success"/>
    <n v="100"/>
    <n v="2"/>
    <n v="0.02"/>
    <x v="0"/>
    <n v="1"/>
    <n v="2"/>
    <x v="1"/>
    <s v="USD"/>
    <x v="598"/>
    <n v="1407128400"/>
    <b v="0"/>
    <b v="0"/>
    <s v="music/jazz"/>
    <s v="music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599"/>
    <n v="1394344800"/>
    <b v="0"/>
    <b v="0"/>
    <s v="film &amp; video/shorts"/>
    <s v="film &amp; video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0"/>
    <n v="1474088400"/>
    <b v="0"/>
    <b v="0"/>
    <s v="technology/web"/>
    <s v="technology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1"/>
    <n v="1460264400"/>
    <b v="0"/>
    <b v="0"/>
    <s v="technology/web"/>
    <s v="technology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4"/>
    <n v="1440824400"/>
    <b v="0"/>
    <b v="0"/>
    <s v="music/metal"/>
    <s v="music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2"/>
    <n v="1489554000"/>
    <b v="1"/>
    <b v="0"/>
    <s v="photography/photography books"/>
    <s v="photography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3"/>
    <n v="1514872800"/>
    <b v="0"/>
    <b v="0"/>
    <s v="food/food trucks"/>
    <s v="food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4"/>
    <n v="1515736800"/>
    <b v="0"/>
    <b v="0"/>
    <s v="film &amp; video/science fiction"/>
    <s v="film &amp; video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5"/>
    <n v="1442898000"/>
    <b v="0"/>
    <b v="0"/>
    <s v="music/rock"/>
    <s v="music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4"/>
    <n v="1296194400"/>
    <b v="0"/>
    <b v="0"/>
    <s v="film &amp; video/documentary"/>
    <s v="film &amp; video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6"/>
    <n v="1440910800"/>
    <b v="1"/>
    <b v="0"/>
    <s v="theater/plays"/>
    <s v="theater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7"/>
    <n v="1335502800"/>
    <b v="0"/>
    <b v="0"/>
    <s v="music/jazz"/>
    <s v="music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8"/>
    <n v="1544680800"/>
    <b v="0"/>
    <b v="0"/>
    <s v="theater/plays"/>
    <s v="theater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09"/>
    <n v="1288414800"/>
    <b v="0"/>
    <b v="0"/>
    <s v="theater/plays"/>
    <s v="theater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0"/>
    <n v="1330581600"/>
    <b v="0"/>
    <b v="0"/>
    <s v="music/jazz"/>
    <s v="music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0"/>
    <n v="1311397200"/>
    <b v="0"/>
    <b v="1"/>
    <s v="film &amp; video/documentary"/>
    <s v="film &amp; video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1"/>
    <n v="1378357200"/>
    <b v="0"/>
    <b v="1"/>
    <s v="theater/plays"/>
    <s v="theater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2"/>
    <n v="1411102800"/>
    <b v="0"/>
    <b v="0"/>
    <s v="journalism/audio"/>
    <s v="journalism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3"/>
    <n v="1344834000"/>
    <b v="0"/>
    <b v="0"/>
    <s v="theater/plays"/>
    <s v="theater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4"/>
    <n v="1499230800"/>
    <b v="0"/>
    <b v="0"/>
    <s v="theater/plays"/>
    <s v="theater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89"/>
    <n v="1457416800"/>
    <b v="0"/>
    <b v="0"/>
    <s v="music/indie rock"/>
    <s v="music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5"/>
    <n v="1280898000"/>
    <b v="0"/>
    <b v="1"/>
    <s v="theater/plays"/>
    <s v="theater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6"/>
    <n v="1522472400"/>
    <b v="0"/>
    <b v="0"/>
    <s v="theater/plays"/>
    <s v="theater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7"/>
    <n v="1462510800"/>
    <b v="0"/>
    <b v="0"/>
    <s v="music/indie rock"/>
    <s v="music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8"/>
    <n v="1317790800"/>
    <b v="0"/>
    <b v="0"/>
    <s v="photography/photography books"/>
    <s v="photography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19"/>
    <n v="1568782800"/>
    <b v="0"/>
    <b v="0"/>
    <s v="journalism/audio"/>
    <s v="journalism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0"/>
    <n v="1349413200"/>
    <b v="0"/>
    <b v="0"/>
    <s v="photography/photography books"/>
    <s v="photography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1"/>
    <n v="1472446800"/>
    <b v="0"/>
    <b v="0"/>
    <s v="publishing/fiction"/>
    <s v="publishing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4"/>
    <n v="1548050400"/>
    <b v="0"/>
    <b v="0"/>
    <s v="film &amp; video/drama"/>
    <s v="film &amp; video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2"/>
    <n v="1571806800"/>
    <b v="0"/>
    <b v="1"/>
    <s v="food/food trucks"/>
    <s v="food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3"/>
    <n v="1576476000"/>
    <b v="0"/>
    <b v="1"/>
    <s v="games/mobile games"/>
    <s v="games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4"/>
    <n v="1324965600"/>
    <b v="0"/>
    <b v="0"/>
    <s v="theater/plays"/>
    <s v="theater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5"/>
    <n v="1387519200"/>
    <b v="0"/>
    <b v="0"/>
    <s v="theater/plays"/>
    <s v="theater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6"/>
    <n v="1537246800"/>
    <b v="0"/>
    <b v="0"/>
    <s v="theater/plays"/>
    <s v="theater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7"/>
    <n v="1279515600"/>
    <b v="0"/>
    <b v="0"/>
    <s v="publishing/nonfiction"/>
    <s v="publishing"/>
    <x v="8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8"/>
    <n v="1442379600"/>
    <b v="0"/>
    <b v="0"/>
    <s v="theater/plays"/>
    <s v="theater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29"/>
    <n v="1523077200"/>
    <b v="0"/>
    <b v="0"/>
    <s v="technology/wearables"/>
    <s v="technology"/>
    <x v="10"/>
  </r>
  <r>
    <n v="687"/>
    <s v="Martin, Gates and Holt"/>
    <s v="Distributed holistic neural-net"/>
    <n v="1500"/>
    <n v="13980"/>
    <n v="9.32"/>
    <x v="1"/>
    <n v="269"/>
    <n v="51.970260223048328"/>
    <x v="1"/>
    <s v="USD"/>
    <x v="630"/>
    <n v="1489554000"/>
    <b v="0"/>
    <b v="0"/>
    <s v="theater/plays"/>
    <s v="theater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1"/>
    <n v="1548482400"/>
    <b v="0"/>
    <b v="1"/>
    <s v="film &amp; video/television"/>
    <s v="film &amp; video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2"/>
    <n v="1384063200"/>
    <b v="0"/>
    <b v="0"/>
    <s v="technology/web"/>
    <s v="technology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3"/>
    <n v="1322892000"/>
    <b v="0"/>
    <b v="1"/>
    <s v="film &amp; video/documentary"/>
    <s v="film &amp; video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4"/>
    <n v="1350709200"/>
    <b v="1"/>
    <b v="1"/>
    <s v="film &amp; video/documentary"/>
    <s v="film &amp; video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5"/>
    <n v="1564203600"/>
    <b v="0"/>
    <b v="0"/>
    <s v="music/rock"/>
    <s v="music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6"/>
    <n v="1509685200"/>
    <b v="0"/>
    <b v="0"/>
    <s v="theater/plays"/>
    <s v="theater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7"/>
    <n v="1514959200"/>
    <b v="0"/>
    <b v="0"/>
    <s v="theater/plays"/>
    <s v="theater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8"/>
    <n v="1448863200"/>
    <b v="1"/>
    <b v="0"/>
    <s v="music/rock"/>
    <s v="music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39"/>
    <n v="1429592400"/>
    <b v="0"/>
    <b v="1"/>
    <s v="theater/plays"/>
    <s v="theater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0"/>
    <n v="1522645200"/>
    <b v="0"/>
    <b v="0"/>
    <s v="music/electric music"/>
    <s v="music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1"/>
    <n v="1323324000"/>
    <b v="0"/>
    <b v="0"/>
    <s v="technology/wearables"/>
    <s v="technology"/>
    <x v="10"/>
  </r>
  <r>
    <n v="699"/>
    <s v="King Inc"/>
    <s v="Ergonomic dedicated focus group"/>
    <n v="7400"/>
    <n v="6245"/>
    <n v="0.8439189189189189"/>
    <x v="0"/>
    <n v="56"/>
    <n v="111.51785714285714"/>
    <x v="1"/>
    <s v="USD"/>
    <x v="229"/>
    <n v="1561525200"/>
    <b v="0"/>
    <b v="0"/>
    <s v="film &amp; video/drama"/>
    <s v="film &amp; video"/>
    <x v="6"/>
  </r>
  <r>
    <n v="700"/>
    <s v="Cole, Petty and Cameron"/>
    <s v="Realigned zero administration paradigm"/>
    <n v="100"/>
    <n v="3"/>
    <n v="0.03"/>
    <x v="0"/>
    <n v="1"/>
    <n v="3"/>
    <x v="1"/>
    <s v="USD"/>
    <x v="66"/>
    <n v="1265695200"/>
    <b v="0"/>
    <b v="0"/>
    <s v="technology/wearables"/>
    <s v="technology"/>
    <x v="10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2"/>
    <n v="1301806800"/>
    <b v="1"/>
    <b v="0"/>
    <s v="theater/plays"/>
    <s v="theater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3"/>
    <n v="1374901200"/>
    <b v="0"/>
    <b v="0"/>
    <s v="technology/wearables"/>
    <s v="technology"/>
    <x v="10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4"/>
    <n v="1336453200"/>
    <b v="1"/>
    <b v="1"/>
    <s v="publishing/translations"/>
    <s v="publishing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5"/>
    <n v="1468904400"/>
    <b v="0"/>
    <b v="0"/>
    <s v="film &amp; video/animation"/>
    <s v="film &amp; video"/>
    <x v="9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5"/>
    <n v="1387087200"/>
    <b v="0"/>
    <b v="0"/>
    <s v="publishing/nonfiction"/>
    <s v="publishing"/>
    <x v="8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6"/>
    <n v="1547445600"/>
    <b v="0"/>
    <b v="1"/>
    <s v="technology/web"/>
    <s v="technology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8"/>
    <n v="1547359200"/>
    <b v="0"/>
    <b v="0"/>
    <s v="film &amp; video/drama"/>
    <s v="film &amp; video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7"/>
    <n v="1496293200"/>
    <b v="0"/>
    <b v="0"/>
    <s v="theater/plays"/>
    <s v="theater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6"/>
    <n v="1335416400"/>
    <b v="0"/>
    <b v="0"/>
    <s v="theater/plays"/>
    <s v="theater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8"/>
    <n v="1532149200"/>
    <b v="0"/>
    <b v="1"/>
    <s v="theater/plays"/>
    <s v="theater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7"/>
    <n v="1453788000"/>
    <b v="1"/>
    <b v="1"/>
    <s v="theater/plays"/>
    <s v="theater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0"/>
    <n v="1471496400"/>
    <b v="0"/>
    <b v="0"/>
    <s v="theater/plays"/>
    <s v="theater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49"/>
    <n v="1472878800"/>
    <b v="0"/>
    <b v="0"/>
    <s v="publishing/radio &amp; podcasts"/>
    <s v="publishing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s v="music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0"/>
    <n v="1281589200"/>
    <b v="0"/>
    <b v="0"/>
    <s v="games/mobile games"/>
    <s v="games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1"/>
    <n v="1375851600"/>
    <b v="0"/>
    <b v="1"/>
    <s v="theater/plays"/>
    <s v="theater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2"/>
    <n v="1315803600"/>
    <b v="0"/>
    <b v="0"/>
    <s v="film &amp; video/documentary"/>
    <s v="film &amp; video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3"/>
    <n v="1373691600"/>
    <b v="0"/>
    <b v="0"/>
    <s v="technology/wearables"/>
    <s v="technology"/>
    <x v="10"/>
  </r>
  <r>
    <n v="719"/>
    <s v="Pace, Simpson and Watkins"/>
    <s v="Down-sized uniform ability"/>
    <n v="6900"/>
    <n v="10557"/>
    <n v="1.53"/>
    <x v="1"/>
    <n v="123"/>
    <n v="85.829268292682926"/>
    <x v="1"/>
    <s v="USD"/>
    <x v="654"/>
    <n v="1339218000"/>
    <b v="0"/>
    <b v="0"/>
    <s v="publishing/fiction"/>
    <s v="publishing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5"/>
    <n v="1520402400"/>
    <b v="0"/>
    <b v="1"/>
    <s v="theater/plays"/>
    <s v="theater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6"/>
    <n v="1523336400"/>
    <b v="0"/>
    <b v="0"/>
    <s v="music/rock"/>
    <s v="music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4"/>
    <n v="1512280800"/>
    <b v="0"/>
    <b v="0"/>
    <s v="film &amp; video/documentary"/>
    <s v="film &amp; video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7"/>
    <n v="1458709200"/>
    <b v="0"/>
    <b v="0"/>
    <s v="theater/plays"/>
    <s v="theater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8"/>
    <n v="1414126800"/>
    <b v="0"/>
    <b v="1"/>
    <s v="theater/plays"/>
    <s v="theater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59"/>
    <n v="1416204000"/>
    <b v="0"/>
    <b v="0"/>
    <s v="games/mobile games"/>
    <s v="games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0"/>
    <n v="1288501200"/>
    <b v="0"/>
    <b v="1"/>
    <s v="theater/plays"/>
    <s v="theater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s v="technology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1"/>
    <n v="1465102800"/>
    <b v="0"/>
    <b v="0"/>
    <s v="theater/plays"/>
    <s v="theater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2"/>
    <n v="1360130400"/>
    <b v="0"/>
    <b v="0"/>
    <s v="film &amp; video/drama"/>
    <s v="film &amp; video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3"/>
    <n v="1432875600"/>
    <b v="0"/>
    <b v="0"/>
    <s v="technology/wearables"/>
    <s v="technology"/>
    <x v="10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4"/>
    <n v="1500872400"/>
    <b v="0"/>
    <b v="0"/>
    <s v="technology/web"/>
    <s v="technology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5"/>
    <n v="1492146000"/>
    <b v="0"/>
    <b v="1"/>
    <s v="music/rock"/>
    <s v="music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2"/>
    <n v="1407301200"/>
    <b v="0"/>
    <b v="0"/>
    <s v="music/metal"/>
    <s v="music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6"/>
    <n v="1486620000"/>
    <b v="0"/>
    <b v="1"/>
    <s v="theater/plays"/>
    <s v="theater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7"/>
    <n v="1459918800"/>
    <b v="0"/>
    <b v="0"/>
    <s v="photography/photography books"/>
    <s v="photography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8"/>
    <n v="1424757600"/>
    <b v="0"/>
    <b v="0"/>
    <s v="publishing/nonfiction"/>
    <s v="publishing"/>
    <x v="8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69"/>
    <n v="1479880800"/>
    <b v="0"/>
    <b v="0"/>
    <s v="music/indie rock"/>
    <s v="music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0"/>
    <n v="1418018400"/>
    <b v="0"/>
    <b v="1"/>
    <s v="theater/plays"/>
    <s v="theater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1"/>
    <n v="1341032400"/>
    <b v="0"/>
    <b v="0"/>
    <s v="music/indie rock"/>
    <s v="music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2"/>
    <n v="1486360800"/>
    <b v="0"/>
    <b v="0"/>
    <s v="theater/plays"/>
    <s v="theater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3"/>
    <n v="1274677200"/>
    <b v="0"/>
    <b v="0"/>
    <s v="theater/plays"/>
    <s v="theater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4"/>
    <n v="1267509600"/>
    <b v="0"/>
    <b v="0"/>
    <s v="music/electric music"/>
    <s v="music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5"/>
    <n v="1445922000"/>
    <b v="0"/>
    <b v="1"/>
    <s v="theater/plays"/>
    <s v="theater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1"/>
    <n v="1534050000"/>
    <b v="0"/>
    <b v="1"/>
    <s v="theater/plays"/>
    <s v="theater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6"/>
    <n v="1277528400"/>
    <b v="0"/>
    <b v="0"/>
    <s v="technology/wearables"/>
    <s v="technology"/>
    <x v="10"/>
  </r>
  <r>
    <n v="746"/>
    <s v="Edwards LLC"/>
    <s v="Automated system-worthy structure"/>
    <n v="55800"/>
    <n v="118580"/>
    <n v="2.1250896057347672"/>
    <x v="1"/>
    <n v="3388"/>
    <n v="35"/>
    <x v="1"/>
    <s v="USD"/>
    <x v="677"/>
    <n v="1318568400"/>
    <b v="0"/>
    <b v="0"/>
    <s v="technology/web"/>
    <s v="technology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8"/>
    <n v="1284354000"/>
    <b v="0"/>
    <b v="0"/>
    <s v="theater/plays"/>
    <s v="theater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79"/>
    <n v="1269579600"/>
    <b v="0"/>
    <b v="1"/>
    <s v="film &amp; video/animation"/>
    <s v="film &amp; video"/>
    <x v="9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0"/>
    <n v="1413781200"/>
    <b v="0"/>
    <b v="1"/>
    <s v="technology/wearables"/>
    <s v="technology"/>
    <x v="10"/>
  </r>
  <r>
    <n v="750"/>
    <s v="Ramos and Sons"/>
    <s v="Extended responsive Internet solution"/>
    <n v="100"/>
    <n v="1"/>
    <n v="0.01"/>
    <x v="0"/>
    <n v="1"/>
    <n v="1"/>
    <x v="4"/>
    <s v="GBP"/>
    <x v="681"/>
    <n v="1280120400"/>
    <b v="0"/>
    <b v="0"/>
    <s v="music/electric music"/>
    <s v="music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2"/>
    <n v="1459486800"/>
    <b v="1"/>
    <b v="1"/>
    <s v="publishing/nonfiction"/>
    <s v="publishing"/>
    <x v="8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3"/>
    <n v="1282539600"/>
    <b v="0"/>
    <b v="1"/>
    <s v="theater/plays"/>
    <s v="theater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3"/>
    <n v="1275886800"/>
    <b v="0"/>
    <b v="0"/>
    <s v="photography/photography books"/>
    <s v="photography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4"/>
    <n v="1355983200"/>
    <b v="0"/>
    <b v="0"/>
    <s v="theater/plays"/>
    <s v="theater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4"/>
    <n v="1515391200"/>
    <b v="0"/>
    <b v="1"/>
    <s v="theater/plays"/>
    <s v="theater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5"/>
    <n v="1422252000"/>
    <b v="0"/>
    <b v="0"/>
    <s v="theater/plays"/>
    <s v="theater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6"/>
    <n v="1305522000"/>
    <b v="0"/>
    <b v="0"/>
    <s v="film &amp; video/drama"/>
    <s v="film &amp; video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7"/>
    <n v="1414904400"/>
    <b v="0"/>
    <b v="0"/>
    <s v="music/rock"/>
    <s v="music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8"/>
    <n v="1520402400"/>
    <b v="0"/>
    <b v="0"/>
    <s v="music/electric music"/>
    <s v="music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89"/>
    <n v="1567141200"/>
    <b v="0"/>
    <b v="1"/>
    <s v="games/video games"/>
    <s v="games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0"/>
    <n v="1501131600"/>
    <b v="0"/>
    <b v="0"/>
    <s v="music/rock"/>
    <s v="music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1"/>
    <n v="1355032800"/>
    <b v="0"/>
    <b v="0"/>
    <s v="music/jazz"/>
    <s v="music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2"/>
    <n v="1339477200"/>
    <b v="0"/>
    <b v="1"/>
    <s v="theater/plays"/>
    <s v="theater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3"/>
    <n v="1305954000"/>
    <b v="0"/>
    <b v="0"/>
    <s v="music/rock"/>
    <s v="music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4"/>
    <n v="1494392400"/>
    <b v="1"/>
    <b v="1"/>
    <s v="music/indie rock"/>
    <s v="music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2"/>
    <n v="1537419600"/>
    <b v="0"/>
    <b v="0"/>
    <s v="film &amp; video/science fiction"/>
    <s v="film &amp; video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5"/>
    <n v="1447999200"/>
    <b v="0"/>
    <b v="0"/>
    <s v="publishing/translations"/>
    <s v="publishing"/>
    <x v="18"/>
  </r>
  <r>
    <n v="768"/>
    <s v="Ramirez-Calderon"/>
    <s v="Fundamental zero tolerance alliance"/>
    <n v="4800"/>
    <n v="11088"/>
    <n v="2.31"/>
    <x v="1"/>
    <n v="150"/>
    <n v="73.92"/>
    <x v="1"/>
    <s v="USD"/>
    <x v="625"/>
    <n v="1388037600"/>
    <b v="0"/>
    <b v="0"/>
    <s v="theater/plays"/>
    <s v="theater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6"/>
    <n v="1378789200"/>
    <b v="0"/>
    <b v="0"/>
    <s v="games/video games"/>
    <s v="games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7"/>
    <n v="1398056400"/>
    <b v="0"/>
    <b v="1"/>
    <s v="theater/plays"/>
    <s v="theater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8"/>
    <n v="1550815200"/>
    <b v="0"/>
    <b v="0"/>
    <s v="theater/plays"/>
    <s v="theater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699"/>
    <n v="1550037600"/>
    <b v="0"/>
    <b v="0"/>
    <s v="music/indie rock"/>
    <s v="music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0"/>
    <n v="1492923600"/>
    <b v="0"/>
    <b v="0"/>
    <s v="theater/plays"/>
    <s v="theater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1"/>
    <n v="1467522000"/>
    <b v="0"/>
    <b v="0"/>
    <s v="technology/web"/>
    <s v="technology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2"/>
    <n v="1416117600"/>
    <b v="0"/>
    <b v="0"/>
    <s v="music/rock"/>
    <s v="music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3"/>
    <n v="1563771600"/>
    <b v="0"/>
    <b v="0"/>
    <s v="theater/plays"/>
    <s v="theater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0"/>
    <n v="1319259600"/>
    <b v="0"/>
    <b v="0"/>
    <s v="theater/plays"/>
    <s v="theater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4"/>
    <n v="1313643600"/>
    <b v="0"/>
    <b v="0"/>
    <s v="film &amp; video/animation"/>
    <s v="film &amp; video"/>
    <x v="9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5"/>
    <n v="1440306000"/>
    <b v="0"/>
    <b v="1"/>
    <s v="theater/plays"/>
    <s v="theater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6"/>
    <n v="1470805200"/>
    <b v="0"/>
    <b v="1"/>
    <s v="film &amp; video/drama"/>
    <s v="film &amp; video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7"/>
    <n v="1292911200"/>
    <b v="0"/>
    <b v="0"/>
    <s v="theater/plays"/>
    <s v="theater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8"/>
    <n v="1301374800"/>
    <b v="0"/>
    <b v="1"/>
    <s v="film &amp; video/animation"/>
    <s v="film &amp; video"/>
    <x v="9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09"/>
    <n v="1387864800"/>
    <b v="0"/>
    <b v="0"/>
    <s v="music/rock"/>
    <s v="music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0"/>
    <n v="1458190800"/>
    <b v="0"/>
    <b v="0"/>
    <s v="technology/web"/>
    <s v="technology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6"/>
    <n v="1559278800"/>
    <b v="0"/>
    <b v="1"/>
    <s v="film &amp; video/animation"/>
    <s v="film &amp; video"/>
    <x v="9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29"/>
    <n v="1522731600"/>
    <b v="0"/>
    <b v="1"/>
    <s v="music/jazz"/>
    <s v="music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1"/>
    <n v="1306731600"/>
    <b v="0"/>
    <b v="0"/>
    <s v="music/rock"/>
    <s v="music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2"/>
    <n v="1352527200"/>
    <b v="0"/>
    <b v="0"/>
    <s v="film &amp; video/animation"/>
    <s v="film &amp; video"/>
    <x v="9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2"/>
    <n v="1404363600"/>
    <b v="0"/>
    <b v="0"/>
    <s v="theater/plays"/>
    <s v="theater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3"/>
    <n v="1266645600"/>
    <b v="0"/>
    <b v="0"/>
    <s v="theater/plays"/>
    <s v="theater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4"/>
    <n v="1482818400"/>
    <b v="0"/>
    <b v="0"/>
    <s v="food/food trucks"/>
    <s v="food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5"/>
    <n v="1374642000"/>
    <b v="0"/>
    <b v="1"/>
    <s v="theater/plays"/>
    <s v="theater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7"/>
    <n v="1372482000"/>
    <b v="0"/>
    <b v="0"/>
    <s v="publishing/nonfiction"/>
    <s v="publishing"/>
    <x v="8"/>
  </r>
  <r>
    <n v="794"/>
    <s v="Welch Inc"/>
    <s v="Optional optimal website"/>
    <n v="6600"/>
    <n v="8276"/>
    <n v="1.2539393939393939"/>
    <x v="1"/>
    <n v="110"/>
    <n v="75.236363636363635"/>
    <x v="1"/>
    <s v="USD"/>
    <x v="716"/>
    <n v="1514959200"/>
    <b v="0"/>
    <b v="0"/>
    <s v="music/rock"/>
    <s v="music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7"/>
    <n v="1478235600"/>
    <b v="0"/>
    <b v="0"/>
    <s v="film &amp; video/drama"/>
    <s v="film &amp; video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8"/>
    <n v="1408078800"/>
    <b v="0"/>
    <b v="1"/>
    <s v="games/mobile games"/>
    <s v="games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19"/>
    <n v="1548136800"/>
    <b v="0"/>
    <b v="0"/>
    <s v="technology/web"/>
    <s v="technology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0"/>
    <n v="1340859600"/>
    <b v="0"/>
    <b v="1"/>
    <s v="theater/plays"/>
    <s v="theater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1"/>
    <n v="1454479200"/>
    <b v="0"/>
    <b v="0"/>
    <s v="theater/plays"/>
    <s v="theater"/>
    <x v="3"/>
  </r>
  <r>
    <n v="800"/>
    <s v="Wallace LLC"/>
    <s v="Centralized regional function"/>
    <n v="100"/>
    <n v="1"/>
    <n v="0.01"/>
    <x v="0"/>
    <n v="1"/>
    <n v="1"/>
    <x v="5"/>
    <s v="CHF"/>
    <x v="138"/>
    <n v="1434430800"/>
    <b v="0"/>
    <b v="0"/>
    <s v="music/rock"/>
    <s v="music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2"/>
    <n v="1579672800"/>
    <b v="0"/>
    <b v="1"/>
    <s v="photography/photography books"/>
    <s v="photography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3"/>
    <n v="1562389200"/>
    <b v="0"/>
    <b v="0"/>
    <s v="photography/photography books"/>
    <s v="photography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3"/>
    <n v="1551506400"/>
    <b v="0"/>
    <b v="0"/>
    <s v="theater/plays"/>
    <s v="theater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4"/>
    <n v="1516600800"/>
    <b v="0"/>
    <b v="0"/>
    <s v="music/rock"/>
    <s v="music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59"/>
    <n v="1420437600"/>
    <b v="0"/>
    <b v="0"/>
    <s v="film &amp; video/documentary"/>
    <s v="film &amp; video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5"/>
    <n v="1332997200"/>
    <b v="0"/>
    <b v="1"/>
    <s v="film &amp; video/drama"/>
    <s v="film &amp; video"/>
    <x v="6"/>
  </r>
  <r>
    <n v="807"/>
    <s v="Walker-Taylor"/>
    <s v="Automated uniform concept"/>
    <n v="700"/>
    <n v="1848"/>
    <n v="2.64"/>
    <x v="1"/>
    <n v="43"/>
    <n v="42.97674418604651"/>
    <x v="1"/>
    <s v="USD"/>
    <x v="726"/>
    <n v="1574920800"/>
    <b v="0"/>
    <b v="1"/>
    <s v="theater/plays"/>
    <s v="theater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7"/>
    <n v="1464930000"/>
    <b v="0"/>
    <b v="0"/>
    <s v="food/food trucks"/>
    <s v="food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8"/>
    <n v="1345006800"/>
    <b v="0"/>
    <b v="0"/>
    <s v="film &amp; video/documentary"/>
    <s v="film &amp; video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29"/>
    <n v="1512712800"/>
    <b v="0"/>
    <b v="1"/>
    <s v="theater/plays"/>
    <s v="theater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0"/>
    <n v="1452492000"/>
    <b v="0"/>
    <b v="1"/>
    <s v="games/video games"/>
    <s v="games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7"/>
    <n v="1524286800"/>
    <b v="0"/>
    <b v="0"/>
    <s v="publishing/nonfiction"/>
    <s v="publishing"/>
    <x v="8"/>
  </r>
  <r>
    <n v="813"/>
    <s v="Buckley Group"/>
    <s v="Diverse high-level attitude"/>
    <n v="3200"/>
    <n v="7661"/>
    <n v="2.3940625"/>
    <x v="1"/>
    <n v="68"/>
    <n v="112.66176470588235"/>
    <x v="1"/>
    <s v="USD"/>
    <x v="731"/>
    <n v="1346907600"/>
    <b v="0"/>
    <b v="0"/>
    <s v="games/video games"/>
    <s v="games"/>
    <x v="11"/>
  </r>
  <r>
    <n v="814"/>
    <s v="Vincent PLC"/>
    <s v="Visionary 24hour analyzer"/>
    <n v="3200"/>
    <n v="2950"/>
    <n v="0.921875"/>
    <x v="0"/>
    <n v="36"/>
    <n v="81.944444444444443"/>
    <x v="3"/>
    <s v="DKK"/>
    <x v="732"/>
    <n v="1464498000"/>
    <b v="0"/>
    <b v="1"/>
    <s v="music/rock"/>
    <s v="music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3"/>
    <n v="1514181600"/>
    <b v="0"/>
    <b v="0"/>
    <s v="music/rock"/>
    <s v="music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5"/>
    <n v="1392184800"/>
    <b v="1"/>
    <b v="1"/>
    <s v="theater/plays"/>
    <s v="theater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4"/>
    <n v="1559365200"/>
    <b v="0"/>
    <b v="1"/>
    <s v="publishing/nonfiction"/>
    <s v="publishing"/>
    <x v="8"/>
  </r>
  <r>
    <n v="818"/>
    <s v="Martinez LLC"/>
    <s v="Automated local secured line"/>
    <n v="700"/>
    <n v="7664"/>
    <n v="10.948571428571428"/>
    <x v="1"/>
    <n v="69"/>
    <n v="111.07246376811594"/>
    <x v="1"/>
    <s v="USD"/>
    <x v="735"/>
    <n v="1549173600"/>
    <b v="0"/>
    <b v="1"/>
    <s v="theater/plays"/>
    <s v="theater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6"/>
    <n v="1355032800"/>
    <b v="1"/>
    <b v="0"/>
    <s v="games/video games"/>
    <s v="games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1"/>
    <n v="1533963600"/>
    <b v="0"/>
    <b v="1"/>
    <s v="music/rock"/>
    <s v="music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7"/>
    <n v="1489381200"/>
    <b v="0"/>
    <b v="0"/>
    <s v="film &amp; video/documentary"/>
    <s v="film &amp; video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8"/>
    <n v="1395032400"/>
    <b v="0"/>
    <b v="0"/>
    <s v="music/rock"/>
    <s v="music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2"/>
    <n v="1412485200"/>
    <b v="1"/>
    <b v="1"/>
    <s v="music/rock"/>
    <s v="music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39"/>
    <n v="1279688400"/>
    <b v="0"/>
    <b v="1"/>
    <s v="publishing/nonfiction"/>
    <s v="publishing"/>
    <x v="8"/>
  </r>
  <r>
    <n v="825"/>
    <s v="Solomon PLC"/>
    <s v="Open-architected 24/7 infrastructure"/>
    <n v="3600"/>
    <n v="13950"/>
    <n v="3.875"/>
    <x v="1"/>
    <n v="157"/>
    <n v="88.853503184713375"/>
    <x v="4"/>
    <s v="GBP"/>
    <x v="144"/>
    <n v="1501995600"/>
    <b v="0"/>
    <b v="0"/>
    <s v="film &amp; video/shorts"/>
    <s v="film &amp; video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0"/>
    <n v="1294639200"/>
    <b v="0"/>
    <b v="1"/>
    <s v="theater/plays"/>
    <s v="theater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1"/>
    <n v="1305435600"/>
    <b v="0"/>
    <b v="1"/>
    <s v="film &amp; video/drama"/>
    <s v="film &amp; video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1"/>
    <n v="1537592400"/>
    <b v="0"/>
    <b v="0"/>
    <s v="theater/plays"/>
    <s v="theater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2"/>
    <n v="1435122000"/>
    <b v="0"/>
    <b v="0"/>
    <s v="theater/plays"/>
    <s v="theater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3"/>
    <n v="1520056800"/>
    <b v="0"/>
    <b v="0"/>
    <s v="theater/plays"/>
    <s v="theater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4"/>
    <n v="1335675600"/>
    <b v="0"/>
    <b v="0"/>
    <s v="photography/photography books"/>
    <s v="photography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5"/>
    <n v="1448431200"/>
    <b v="1"/>
    <b v="0"/>
    <s v="publishing/translations"/>
    <s v="publishing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6"/>
    <n v="1298613600"/>
    <b v="0"/>
    <b v="0"/>
    <s v="publishing/translations"/>
    <s v="publishing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1"/>
    <n v="1372482000"/>
    <b v="0"/>
    <b v="0"/>
    <s v="theater/plays"/>
    <s v="theater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7"/>
    <n v="1425621600"/>
    <b v="0"/>
    <b v="0"/>
    <s v="technology/web"/>
    <s v="technology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8"/>
    <n v="1266300000"/>
    <b v="0"/>
    <b v="0"/>
    <s v="music/indie rock"/>
    <s v="music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2"/>
    <n v="1305867600"/>
    <b v="0"/>
    <b v="0"/>
    <s v="music/jazz"/>
    <s v="music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49"/>
    <n v="1538802000"/>
    <b v="0"/>
    <b v="0"/>
    <s v="theater/plays"/>
    <s v="theater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0"/>
    <n v="1398920400"/>
    <b v="0"/>
    <b v="1"/>
    <s v="film &amp; video/documentary"/>
    <s v="film &amp; video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1"/>
    <n v="1405659600"/>
    <b v="0"/>
    <b v="1"/>
    <s v="theater/plays"/>
    <s v="theater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2"/>
    <n v="1457244000"/>
    <b v="0"/>
    <b v="0"/>
    <s v="technology/web"/>
    <s v="technology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3"/>
    <n v="1529298000"/>
    <b v="0"/>
    <b v="0"/>
    <s v="technology/wearables"/>
    <s v="technology"/>
    <x v="10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4"/>
    <n v="1535778000"/>
    <b v="0"/>
    <b v="0"/>
    <s v="photography/photography books"/>
    <s v="photography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5"/>
    <n v="1327471200"/>
    <b v="0"/>
    <b v="0"/>
    <s v="film &amp; video/documentary"/>
    <s v="film &amp; video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6"/>
    <n v="1529557200"/>
    <b v="0"/>
    <b v="0"/>
    <s v="technology/web"/>
    <s v="technology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7"/>
    <n v="1535259600"/>
    <b v="1"/>
    <b v="1"/>
    <s v="technology/web"/>
    <s v="technology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8"/>
    <n v="1515564000"/>
    <b v="0"/>
    <b v="0"/>
    <s v="food/food trucks"/>
    <s v="food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59"/>
    <n v="1277096400"/>
    <b v="0"/>
    <b v="0"/>
    <s v="film &amp; video/drama"/>
    <s v="film &amp; video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0"/>
    <n v="1329026400"/>
    <b v="0"/>
    <b v="1"/>
    <s v="music/indie rock"/>
    <s v="music"/>
    <x v="7"/>
  </r>
  <r>
    <n v="850"/>
    <s v="Hood, Perez and Meadows"/>
    <s v="Cross-group upward-trending hierarchy"/>
    <n v="100"/>
    <n v="1"/>
    <n v="0.01"/>
    <x v="0"/>
    <n v="1"/>
    <n v="1"/>
    <x v="1"/>
    <s v="USD"/>
    <x v="761"/>
    <n v="1322978400"/>
    <b v="1"/>
    <b v="0"/>
    <s v="music/rock"/>
    <s v="music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3"/>
    <n v="1338786000"/>
    <b v="0"/>
    <b v="0"/>
    <s v="music/electric music"/>
    <s v="music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2"/>
    <n v="1311656400"/>
    <b v="0"/>
    <b v="1"/>
    <s v="games/video games"/>
    <s v="games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3"/>
    <n v="1308978000"/>
    <b v="0"/>
    <b v="1"/>
    <s v="music/indie rock"/>
    <s v="music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4"/>
    <n v="1576389600"/>
    <b v="0"/>
    <b v="0"/>
    <s v="publishing/fiction"/>
    <s v="publishing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5"/>
    <n v="1311051600"/>
    <b v="0"/>
    <b v="0"/>
    <s v="theater/plays"/>
    <s v="theater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6"/>
    <n v="1336712400"/>
    <b v="0"/>
    <b v="0"/>
    <s v="food/food trucks"/>
    <s v="food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7"/>
    <n v="1330408800"/>
    <b v="1"/>
    <b v="0"/>
    <s v="film &amp; video/shorts"/>
    <s v="film &amp; video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8"/>
    <n v="1524891600"/>
    <b v="1"/>
    <b v="0"/>
    <s v="food/food trucks"/>
    <s v="food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69"/>
    <n v="1363669200"/>
    <b v="0"/>
    <b v="1"/>
    <s v="theater/plays"/>
    <s v="theater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0"/>
    <n v="1551420000"/>
    <b v="0"/>
    <b v="1"/>
    <s v="technology/wearables"/>
    <s v="technology"/>
    <x v="10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1"/>
    <n v="1269838800"/>
    <b v="0"/>
    <b v="0"/>
    <s v="theater/plays"/>
    <s v="theater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2"/>
    <n v="1312520400"/>
    <b v="0"/>
    <b v="0"/>
    <s v="theater/plays"/>
    <s v="theater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3"/>
    <n v="1436504400"/>
    <b v="0"/>
    <b v="1"/>
    <s v="film &amp; video/television"/>
    <s v="film &amp; video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4"/>
    <n v="1472014800"/>
    <b v="0"/>
    <b v="0"/>
    <s v="film &amp; video/shorts"/>
    <s v="film &amp; video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5"/>
    <n v="1411534800"/>
    <b v="0"/>
    <b v="0"/>
    <s v="theater/plays"/>
    <s v="theater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6"/>
    <n v="1304917200"/>
    <b v="0"/>
    <b v="0"/>
    <s v="photography/photography books"/>
    <s v="photography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7"/>
    <n v="1539579600"/>
    <b v="0"/>
    <b v="0"/>
    <s v="food/food trucks"/>
    <s v="food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8"/>
    <n v="1382504400"/>
    <b v="0"/>
    <b v="0"/>
    <s v="theater/plays"/>
    <s v="theater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79"/>
    <n v="1278306000"/>
    <b v="0"/>
    <b v="0"/>
    <s v="film &amp; video/drama"/>
    <s v="film &amp; video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4"/>
    <n v="1442552400"/>
    <b v="0"/>
    <b v="0"/>
    <s v="theater/plays"/>
    <s v="theater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4"/>
    <n v="1511071200"/>
    <b v="0"/>
    <b v="1"/>
    <s v="theater/plays"/>
    <s v="theater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69"/>
    <n v="1536382800"/>
    <b v="0"/>
    <b v="0"/>
    <s v="film &amp; video/science fiction"/>
    <s v="film &amp; video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0"/>
    <n v="1389592800"/>
    <b v="0"/>
    <b v="0"/>
    <s v="photography/photography books"/>
    <s v="photography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1"/>
    <n v="1275282000"/>
    <b v="0"/>
    <b v="1"/>
    <s v="photography/photography books"/>
    <s v="photography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2"/>
    <n v="1294984800"/>
    <b v="0"/>
    <b v="0"/>
    <s v="music/rock"/>
    <s v="music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3"/>
    <n v="1562043600"/>
    <b v="0"/>
    <b v="0"/>
    <s v="photography/photography books"/>
    <s v="photography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4"/>
    <n v="1469595600"/>
    <b v="0"/>
    <b v="0"/>
    <s v="food/food trucks"/>
    <s v="food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5"/>
    <n v="1581141600"/>
    <b v="0"/>
    <b v="0"/>
    <s v="music/metal"/>
    <s v="music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6"/>
    <n v="1488520800"/>
    <b v="0"/>
    <b v="0"/>
    <s v="publishing/nonfiction"/>
    <s v="publishing"/>
    <x v="8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7"/>
    <n v="1563858000"/>
    <b v="0"/>
    <b v="0"/>
    <s v="music/electric music"/>
    <s v="music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29"/>
    <n v="1438923600"/>
    <b v="0"/>
    <b v="1"/>
    <s v="theater/plays"/>
    <s v="theater"/>
    <x v="3"/>
  </r>
  <r>
    <n v="882"/>
    <s v="White-Rosario"/>
    <s v="Balanced demand-driven definition"/>
    <n v="800"/>
    <n v="2960"/>
    <n v="3.7"/>
    <x v="1"/>
    <n v="80"/>
    <n v="37"/>
    <x v="1"/>
    <s v="USD"/>
    <x v="788"/>
    <n v="1422165600"/>
    <b v="0"/>
    <b v="0"/>
    <s v="theater/plays"/>
    <s v="theater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89"/>
    <n v="1277874000"/>
    <b v="0"/>
    <b v="0"/>
    <s v="film &amp; video/shorts"/>
    <s v="film &amp; video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0"/>
    <n v="1399352400"/>
    <b v="0"/>
    <b v="1"/>
    <s v="theater/plays"/>
    <s v="theater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1"/>
    <n v="1279083600"/>
    <b v="0"/>
    <b v="0"/>
    <s v="theater/plays"/>
    <s v="theater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2"/>
    <n v="1284354000"/>
    <b v="0"/>
    <b v="0"/>
    <s v="music/indie rock"/>
    <s v="music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3"/>
    <n v="1441170000"/>
    <b v="0"/>
    <b v="1"/>
    <s v="theater/plays"/>
    <s v="theater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4"/>
    <n v="1493528400"/>
    <b v="0"/>
    <b v="0"/>
    <s v="theater/plays"/>
    <s v="theater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5"/>
    <n v="1395205200"/>
    <b v="0"/>
    <b v="1"/>
    <s v="music/electric music"/>
    <s v="music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6"/>
    <n v="1561438800"/>
    <b v="0"/>
    <b v="0"/>
    <s v="music/indie rock"/>
    <s v="music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7"/>
    <n v="1326693600"/>
    <b v="0"/>
    <b v="0"/>
    <s v="film &amp; video/documentary"/>
    <s v="film &amp; video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8"/>
    <n v="1277960400"/>
    <b v="0"/>
    <b v="0"/>
    <s v="publishing/translations"/>
    <s v="publishing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799"/>
    <n v="1434690000"/>
    <b v="0"/>
    <b v="1"/>
    <s v="film &amp; video/documentary"/>
    <s v="film &amp; video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0"/>
    <n v="1376110800"/>
    <b v="0"/>
    <b v="1"/>
    <s v="film &amp; video/television"/>
    <s v="film &amp; video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1"/>
    <n v="1518415200"/>
    <b v="0"/>
    <b v="0"/>
    <s v="theater/plays"/>
    <s v="theater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2"/>
    <n v="1310878800"/>
    <b v="0"/>
    <b v="1"/>
    <s v="food/food trucks"/>
    <s v="food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1"/>
    <n v="1556600400"/>
    <b v="0"/>
    <b v="0"/>
    <s v="theater/plays"/>
    <s v="theater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3"/>
    <n v="1576994400"/>
    <b v="0"/>
    <b v="0"/>
    <s v="film &amp; video/documentary"/>
    <s v="film &amp; video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4"/>
    <n v="1382677200"/>
    <b v="0"/>
    <b v="0"/>
    <s v="music/jazz"/>
    <s v="music"/>
    <x v="17"/>
  </r>
  <r>
    <n v="900"/>
    <s v="Powers, Smith and Deleon"/>
    <s v="Enhanced uniform service-desk"/>
    <n v="100"/>
    <n v="2"/>
    <n v="0.02"/>
    <x v="0"/>
    <n v="1"/>
    <n v="2"/>
    <x v="1"/>
    <s v="USD"/>
    <x v="805"/>
    <n v="1411189200"/>
    <b v="0"/>
    <b v="1"/>
    <s v="technology/web"/>
    <s v="technology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6"/>
    <n v="1534654800"/>
    <b v="0"/>
    <b v="1"/>
    <s v="music/rock"/>
    <s v="music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1"/>
    <n v="1457762400"/>
    <b v="0"/>
    <b v="0"/>
    <s v="technology/web"/>
    <s v="technology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6"/>
    <n v="1337490000"/>
    <b v="0"/>
    <b v="1"/>
    <s v="publishing/nonfiction"/>
    <s v="publishing"/>
    <x v="8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8"/>
    <n v="1349672400"/>
    <b v="0"/>
    <b v="0"/>
    <s v="publishing/radio &amp; podcasts"/>
    <s v="publishing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s v="theater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7"/>
    <n v="1497762000"/>
    <b v="1"/>
    <b v="1"/>
    <s v="film &amp; video/documentary"/>
    <s v="film &amp; video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8"/>
    <n v="1304485200"/>
    <b v="0"/>
    <b v="0"/>
    <s v="theater/plays"/>
    <s v="theater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3"/>
    <n v="1336885200"/>
    <b v="0"/>
    <b v="0"/>
    <s v="games/video games"/>
    <s v="games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3"/>
    <n v="1530421200"/>
    <b v="0"/>
    <b v="1"/>
    <s v="theater/plays"/>
    <s v="theater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09"/>
    <n v="1421992800"/>
    <b v="0"/>
    <b v="0"/>
    <s v="theater/plays"/>
    <s v="theater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0"/>
    <n v="1568178000"/>
    <b v="1"/>
    <b v="0"/>
    <s v="technology/web"/>
    <s v="technology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1"/>
    <n v="1347944400"/>
    <b v="1"/>
    <b v="0"/>
    <s v="film &amp; video/drama"/>
    <s v="film &amp; video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2"/>
    <n v="1558760400"/>
    <b v="0"/>
    <b v="0"/>
    <s v="film &amp; video/drama"/>
    <s v="film &amp; video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3"/>
    <n v="1376629200"/>
    <b v="0"/>
    <b v="0"/>
    <s v="theater/plays"/>
    <s v="theater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79"/>
    <n v="1504760400"/>
    <b v="0"/>
    <b v="0"/>
    <s v="film &amp; video/television"/>
    <s v="film &amp; video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4"/>
    <n v="1419660000"/>
    <b v="0"/>
    <b v="0"/>
    <s v="photography/photography books"/>
    <s v="photography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5"/>
    <n v="1311310800"/>
    <b v="0"/>
    <b v="1"/>
    <s v="film &amp; video/shorts"/>
    <s v="film &amp; video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3"/>
    <n v="1344315600"/>
    <b v="0"/>
    <b v="0"/>
    <s v="publishing/radio &amp; podcasts"/>
    <s v="publishing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6"/>
    <n v="1510725600"/>
    <b v="0"/>
    <b v="1"/>
    <s v="theater/plays"/>
    <s v="theater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7"/>
    <n v="1551247200"/>
    <b v="1"/>
    <b v="0"/>
    <s v="film &amp; video/animation"/>
    <s v="film &amp; video"/>
    <x v="9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8"/>
    <n v="1330236000"/>
    <b v="0"/>
    <b v="0"/>
    <s v="technology/web"/>
    <s v="technology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8"/>
    <n v="1545112800"/>
    <b v="0"/>
    <b v="1"/>
    <s v="music/world music"/>
    <s v="music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6"/>
    <n v="1279170000"/>
    <b v="0"/>
    <b v="0"/>
    <s v="theater/plays"/>
    <s v="theater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19"/>
    <n v="1573452000"/>
    <b v="0"/>
    <b v="0"/>
    <s v="theater/plays"/>
    <s v="theater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0"/>
    <n v="1507093200"/>
    <b v="0"/>
    <b v="0"/>
    <s v="theater/plays"/>
    <s v="theater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0"/>
    <n v="1463374800"/>
    <b v="0"/>
    <b v="0"/>
    <s v="food/food trucks"/>
    <s v="food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1"/>
    <n v="1344574800"/>
    <b v="0"/>
    <b v="0"/>
    <s v="theater/plays"/>
    <s v="theater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2"/>
    <n v="1389074400"/>
    <b v="0"/>
    <b v="0"/>
    <s v="technology/web"/>
    <s v="technology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3"/>
    <n v="1494997200"/>
    <b v="0"/>
    <b v="0"/>
    <s v="theater/plays"/>
    <s v="theater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4"/>
    <n v="1425448800"/>
    <b v="0"/>
    <b v="1"/>
    <s v="theater/plays"/>
    <s v="theater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5"/>
    <n v="1404104400"/>
    <b v="0"/>
    <b v="1"/>
    <s v="theater/plays"/>
    <s v="theater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6"/>
    <n v="1394773200"/>
    <b v="0"/>
    <b v="0"/>
    <s v="music/rock"/>
    <s v="music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7"/>
    <n v="1366520400"/>
    <b v="0"/>
    <b v="0"/>
    <s v="theater/plays"/>
    <s v="theater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8"/>
    <n v="1456639200"/>
    <b v="0"/>
    <b v="0"/>
    <s v="theater/plays"/>
    <s v="theater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29"/>
    <n v="1438318800"/>
    <b v="0"/>
    <b v="0"/>
    <s v="theater/plays"/>
    <s v="theater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0"/>
    <n v="1564030800"/>
    <b v="1"/>
    <b v="0"/>
    <s v="theater/plays"/>
    <s v="theater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1"/>
    <n v="1449295200"/>
    <b v="0"/>
    <b v="0"/>
    <s v="film &amp; video/documentary"/>
    <s v="film &amp; video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2"/>
    <n v="1531890000"/>
    <b v="0"/>
    <b v="1"/>
    <s v="publishing/fiction"/>
    <s v="publishing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3"/>
    <n v="1306213200"/>
    <b v="0"/>
    <b v="1"/>
    <s v="games/video games"/>
    <s v="games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4"/>
    <n v="1356242400"/>
    <b v="0"/>
    <b v="0"/>
    <s v="technology/web"/>
    <s v="technology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5"/>
    <n v="1297576800"/>
    <b v="1"/>
    <b v="0"/>
    <s v="theater/plays"/>
    <s v="theater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6"/>
    <n v="1296194400"/>
    <b v="0"/>
    <b v="0"/>
    <s v="theater/plays"/>
    <s v="theater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8"/>
    <n v="1414558800"/>
    <b v="0"/>
    <b v="0"/>
    <s v="food/food trucks"/>
    <s v="food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4"/>
    <n v="1488348000"/>
    <b v="0"/>
    <b v="0"/>
    <s v="photography/photography books"/>
    <s v="photography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7"/>
    <n v="1334898000"/>
    <b v="1"/>
    <b v="0"/>
    <s v="photography/photography books"/>
    <s v="photography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8"/>
    <n v="1308373200"/>
    <b v="0"/>
    <b v="0"/>
    <s v="theater/plays"/>
    <s v="theater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39"/>
    <n v="1412312400"/>
    <b v="0"/>
    <b v="0"/>
    <s v="theater/plays"/>
    <s v="theater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0"/>
    <n v="1419228000"/>
    <b v="1"/>
    <b v="1"/>
    <s v="film &amp; video/documentary"/>
    <s v="film &amp; video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1"/>
    <n v="1430974800"/>
    <b v="0"/>
    <b v="0"/>
    <s v="technology/web"/>
    <s v="technology"/>
    <x v="2"/>
  </r>
  <r>
    <n v="950"/>
    <s v="Williams, Orozco and Gomez"/>
    <s v="Persistent content-based methodology"/>
    <n v="100"/>
    <n v="5"/>
    <n v="0.05"/>
    <x v="0"/>
    <n v="1"/>
    <n v="5"/>
    <x v="1"/>
    <s v="USD"/>
    <x v="842"/>
    <n v="1555822800"/>
    <b v="0"/>
    <b v="1"/>
    <s v="theater/plays"/>
    <s v="theater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3"/>
    <n v="1482818400"/>
    <b v="0"/>
    <b v="1"/>
    <s v="music/rock"/>
    <s v="music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4"/>
    <n v="1471928400"/>
    <b v="0"/>
    <b v="0"/>
    <s v="film &amp; video/documentary"/>
    <s v="film &amp; video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5"/>
    <n v="1453701600"/>
    <b v="0"/>
    <b v="1"/>
    <s v="film &amp; video/science fiction"/>
    <s v="film &amp; video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09"/>
    <n v="1350363600"/>
    <b v="0"/>
    <b v="0"/>
    <s v="technology/web"/>
    <s v="technology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6"/>
    <n v="1353996000"/>
    <b v="0"/>
    <b v="0"/>
    <s v="theater/plays"/>
    <s v="theater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7"/>
    <n v="1451109600"/>
    <b v="0"/>
    <b v="0"/>
    <s v="film &amp; video/science fiction"/>
    <s v="film &amp; video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8"/>
    <n v="1329631200"/>
    <b v="0"/>
    <b v="0"/>
    <s v="theater/plays"/>
    <s v="theater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79"/>
    <n v="1278997200"/>
    <b v="0"/>
    <b v="0"/>
    <s v="film &amp; video/animation"/>
    <s v="film &amp; video"/>
    <x v="9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39"/>
    <n v="1280120400"/>
    <b v="0"/>
    <b v="0"/>
    <s v="publishing/translations"/>
    <s v="publishing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49"/>
    <n v="1458104400"/>
    <b v="0"/>
    <b v="0"/>
    <s v="technology/web"/>
    <s v="technology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0"/>
    <n v="1298268000"/>
    <b v="0"/>
    <b v="0"/>
    <s v="publishing/translations"/>
    <s v="publishing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1"/>
    <n v="1386223200"/>
    <b v="0"/>
    <b v="0"/>
    <s v="food/food trucks"/>
    <s v="food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2"/>
    <n v="1299823200"/>
    <b v="0"/>
    <b v="1"/>
    <s v="photography/photography books"/>
    <s v="photography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3"/>
    <n v="1431752400"/>
    <b v="0"/>
    <b v="0"/>
    <s v="theater/plays"/>
    <s v="theater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6"/>
    <n v="1267855200"/>
    <b v="0"/>
    <b v="0"/>
    <s v="music/rock"/>
    <s v="music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4"/>
    <n v="1497675600"/>
    <b v="0"/>
    <b v="0"/>
    <s v="theater/plays"/>
    <s v="theater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6"/>
    <n v="1336885200"/>
    <b v="0"/>
    <b v="0"/>
    <s v="music/world music"/>
    <s v="music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3"/>
    <n v="1295157600"/>
    <b v="0"/>
    <b v="0"/>
    <s v="food/food trucks"/>
    <s v="food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5"/>
    <n v="1577599200"/>
    <b v="0"/>
    <b v="0"/>
    <s v="theater/plays"/>
    <s v="theater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6"/>
    <n v="1305003600"/>
    <b v="0"/>
    <b v="0"/>
    <s v="theater/plays"/>
    <s v="theater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7"/>
    <n v="1381726800"/>
    <b v="0"/>
    <b v="0"/>
    <s v="film &amp; video/television"/>
    <s v="film &amp; video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8"/>
    <n v="1402462800"/>
    <b v="0"/>
    <b v="1"/>
    <s v="technology/web"/>
    <s v="technology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59"/>
    <n v="1292133600"/>
    <b v="0"/>
    <b v="1"/>
    <s v="theater/plays"/>
    <s v="theater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69"/>
    <n v="1368939600"/>
    <b v="0"/>
    <b v="0"/>
    <s v="music/indie rock"/>
    <s v="music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0"/>
    <n v="1452146400"/>
    <b v="0"/>
    <b v="1"/>
    <s v="theater/plays"/>
    <s v="theater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1"/>
    <n v="1296712800"/>
    <b v="0"/>
    <b v="1"/>
    <s v="theater/plays"/>
    <s v="theater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2"/>
    <n v="1520748000"/>
    <b v="0"/>
    <b v="0"/>
    <s v="food/food trucks"/>
    <s v="food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3"/>
    <n v="1480831200"/>
    <b v="0"/>
    <b v="0"/>
    <s v="games/video games"/>
    <s v="games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6"/>
    <n v="1426914000"/>
    <b v="0"/>
    <b v="0"/>
    <s v="theater/plays"/>
    <s v="theater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4"/>
    <n v="1446616800"/>
    <b v="1"/>
    <b v="0"/>
    <s v="publishing/nonfiction"/>
    <s v="publishing"/>
    <x v="8"/>
  </r>
  <r>
    <n v="981"/>
    <s v="Diaz-Little"/>
    <s v="Grass-roots executive synergy"/>
    <n v="6700"/>
    <n v="11941"/>
    <n v="1.7822388059701493"/>
    <x v="1"/>
    <n v="323"/>
    <n v="36.969040247678016"/>
    <x v="1"/>
    <s v="USD"/>
    <x v="865"/>
    <n v="1517032800"/>
    <b v="0"/>
    <b v="0"/>
    <s v="technology/web"/>
    <s v="technology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6"/>
    <n v="1311224400"/>
    <b v="0"/>
    <b v="1"/>
    <s v="film &amp; video/documentary"/>
    <s v="film &amp; video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7"/>
    <n v="1566190800"/>
    <b v="0"/>
    <b v="0"/>
    <s v="film &amp; video/documentary"/>
    <s v="film &amp; video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4"/>
    <n v="1570165200"/>
    <b v="0"/>
    <b v="0"/>
    <s v="theater/plays"/>
    <s v="theater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0"/>
    <n v="1388556000"/>
    <b v="0"/>
    <b v="1"/>
    <s v="music/rock"/>
    <s v="music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2"/>
    <n v="1303189200"/>
    <b v="0"/>
    <b v="0"/>
    <s v="music/rock"/>
    <s v="music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8"/>
    <n v="1494478800"/>
    <b v="0"/>
    <b v="0"/>
    <s v="film &amp; video/documentary"/>
    <s v="film &amp; video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3"/>
    <n v="1480744800"/>
    <b v="0"/>
    <b v="0"/>
    <s v="publishing/radio &amp; podcasts"/>
    <s v="publishing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2"/>
    <n v="1555822800"/>
    <b v="0"/>
    <b v="0"/>
    <s v="publishing/translations"/>
    <s v="publishing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8"/>
    <n v="1458882000"/>
    <b v="0"/>
    <b v="1"/>
    <s v="film &amp; video/drama"/>
    <s v="film &amp; video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69"/>
    <n v="1411966800"/>
    <b v="0"/>
    <b v="1"/>
    <s v="music/rock"/>
    <s v="music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0"/>
    <n v="1526878800"/>
    <b v="0"/>
    <b v="1"/>
    <s v="film &amp; video/drama"/>
    <s v="film &amp; video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1"/>
    <n v="1452405600"/>
    <b v="0"/>
    <b v="1"/>
    <s v="photography/photography books"/>
    <s v="photography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2"/>
    <n v="1414040400"/>
    <b v="0"/>
    <b v="1"/>
    <s v="publishing/translations"/>
    <s v="publishing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3"/>
    <n v="1543816800"/>
    <b v="0"/>
    <b v="1"/>
    <s v="food/food trucks"/>
    <s v="food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4"/>
    <n v="1359698400"/>
    <b v="0"/>
    <b v="0"/>
    <s v="theater/plays"/>
    <s v="theater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5"/>
    <n v="1390629600"/>
    <b v="0"/>
    <b v="0"/>
    <s v="theater/plays"/>
    <s v="theater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6"/>
    <n v="1267077600"/>
    <b v="0"/>
    <b v="1"/>
    <s v="music/indie rock"/>
    <s v="music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7"/>
    <n v="1467781200"/>
    <b v="0"/>
    <b v="0"/>
    <s v="food/food trucks"/>
    <s v="food"/>
    <x v="0"/>
  </r>
  <r>
    <m/>
    <m/>
    <m/>
    <m/>
    <m/>
    <m/>
    <x v="4"/>
    <m/>
    <m/>
    <x v="7"/>
    <m/>
    <x v="878"/>
    <m/>
    <m/>
    <m/>
    <m/>
    <m/>
    <x v="24"/>
  </r>
  <r>
    <m/>
    <m/>
    <m/>
    <m/>
    <m/>
    <m/>
    <x v="4"/>
    <m/>
    <m/>
    <x v="7"/>
    <m/>
    <x v="878"/>
    <m/>
    <m/>
    <m/>
    <m/>
    <m/>
    <x v="24"/>
  </r>
  <r>
    <m/>
    <m/>
    <m/>
    <m/>
    <m/>
    <m/>
    <x v="4"/>
    <m/>
    <m/>
    <x v="7"/>
    <m/>
    <x v="878"/>
    <m/>
    <m/>
    <m/>
    <m/>
    <m/>
    <x v="24"/>
  </r>
  <r>
    <m/>
    <m/>
    <m/>
    <m/>
    <m/>
    <m/>
    <x v="4"/>
    <m/>
    <m/>
    <x v="7"/>
    <m/>
    <x v="878"/>
    <m/>
    <m/>
    <m/>
    <m/>
    <m/>
    <x v="24"/>
  </r>
  <r>
    <m/>
    <m/>
    <m/>
    <m/>
    <m/>
    <m/>
    <x v="4"/>
    <m/>
    <m/>
    <x v="7"/>
    <m/>
    <x v="878"/>
    <m/>
    <m/>
    <m/>
    <m/>
    <m/>
    <x v="24"/>
  </r>
  <r>
    <m/>
    <m/>
    <m/>
    <m/>
    <m/>
    <m/>
    <x v="4"/>
    <m/>
    <m/>
    <x v="7"/>
    <m/>
    <x v="878"/>
    <m/>
    <m/>
    <m/>
    <m/>
    <m/>
    <x v="24"/>
  </r>
  <r>
    <m/>
    <m/>
    <m/>
    <m/>
    <m/>
    <m/>
    <x v="4"/>
    <m/>
    <m/>
    <x v="7"/>
    <m/>
    <x v="878"/>
    <m/>
    <m/>
    <m/>
    <m/>
    <m/>
    <x v="24"/>
  </r>
  <r>
    <m/>
    <m/>
    <m/>
    <m/>
    <m/>
    <m/>
    <x v="4"/>
    <m/>
    <m/>
    <x v="7"/>
    <m/>
    <x v="878"/>
    <m/>
    <m/>
    <m/>
    <m/>
    <m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2">
  <r>
    <n v="0"/>
    <s v="Baldwin, Riley and Jackson"/>
    <s v="Pre-emptive tertiary standardization"/>
    <n v="100"/>
    <n v="0"/>
    <n v="0"/>
    <x v="0"/>
    <n v="0"/>
    <n v="0"/>
    <x v="0"/>
    <s v="CAD"/>
    <x v="0"/>
    <d v="2015-12-15T00:00:00"/>
    <b v="0"/>
    <b v="0"/>
    <s v="food/food trucks"/>
    <s v="food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x v="1"/>
    <d v="2014-08-21T05:00:00"/>
    <b v="0"/>
    <b v="1"/>
    <s v="music/rock"/>
    <s v="music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d v="2013-11-19T06:00:00"/>
    <b v="0"/>
    <b v="0"/>
    <s v="technology/web"/>
    <s v="technology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d v="2019-09-20T05:00:00"/>
    <b v="0"/>
    <b v="0"/>
    <s v="music/rock"/>
    <s v="music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d v="2019-01-24T06:00:00"/>
    <b v="0"/>
    <b v="0"/>
    <s v="theater/plays"/>
    <s v="theater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d v="2012-09-08T05:00:00"/>
    <b v="0"/>
    <b v="0"/>
    <s v="theater/plays"/>
    <s v="theater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d v="2017-09-14T05:00:00"/>
    <b v="0"/>
    <b v="0"/>
    <s v="film &amp; video/documentary"/>
    <s v="film &amp; video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d v="2015-08-15T05:00:00"/>
    <b v="0"/>
    <b v="0"/>
    <s v="theater/plays"/>
    <s v="theater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d v="2010-08-11T05:00:00"/>
    <b v="0"/>
    <b v="0"/>
    <s v="theater/plays"/>
    <s v="theater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d v="2013-11-07T06:00:00"/>
    <b v="0"/>
    <b v="0"/>
    <s v="music/electric music"/>
    <s v="music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x v="10"/>
    <d v="2010-10-01T05:00:00"/>
    <b v="0"/>
    <b v="0"/>
    <s v="film &amp; video/drama"/>
    <s v="film &amp; video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d v="2010-09-27T05:00:00"/>
    <b v="0"/>
    <b v="1"/>
    <s v="theater/plays"/>
    <s v="theater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d v="2019-10-30T05:00:00"/>
    <b v="0"/>
    <b v="0"/>
    <s v="film &amp; video/drama"/>
    <s v="film &amp; video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d v="2016-06-23T05:00:00"/>
    <b v="0"/>
    <b v="0"/>
    <s v="music/indie rock"/>
    <s v="music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d v="2012-04-02T05:00:00"/>
    <b v="0"/>
    <b v="0"/>
    <s v="music/indie rock"/>
    <s v="music"/>
    <s v="indie rock"/>
  </r>
  <r>
    <n v="15"/>
    <s v="Rodriguez, Rose and Stewart"/>
    <s v="Cloned directional synergy"/>
    <n v="28200"/>
    <n v="18829"/>
    <n v="0.66769503546099296"/>
    <x v="0"/>
    <n v="200"/>
    <n v="94.144999999999996"/>
    <x v="1"/>
    <s v="USD"/>
    <x v="14"/>
    <d v="2012-04-02T05:00:00"/>
    <b v="0"/>
    <b v="0"/>
    <s v="music/indie rock"/>
    <s v="music"/>
    <s v="indie rock"/>
  </r>
  <r>
    <n v="16"/>
    <s v="Hines Inc"/>
    <s v="Cross-platform systemic adapter"/>
    <n v="1700"/>
    <n v="11041"/>
    <n v="6.4947058823529416"/>
    <x v="1"/>
    <n v="100"/>
    <n v="110.41"/>
    <x v="1"/>
    <s v="USD"/>
    <x v="15"/>
    <d v="2014-02-13T06:00:00"/>
    <b v="0"/>
    <b v="0"/>
    <s v="publishing/nonfiction"/>
    <s v="publishing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6"/>
    <d v="2011-01-13T06:00:00"/>
    <b v="0"/>
    <b v="0"/>
    <s v="film &amp; video/animation"/>
    <s v="film &amp; video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x v="17"/>
    <d v="2018-09-16T05:00:00"/>
    <b v="0"/>
    <b v="0"/>
    <s v="theater/plays"/>
    <s v="theater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x v="18"/>
    <d v="2019-03-25T05:00:00"/>
    <b v="0"/>
    <b v="1"/>
    <s v="theater/plays"/>
    <s v="theater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19"/>
    <d v="2014-07-28T05:00:00"/>
    <b v="0"/>
    <b v="0"/>
    <s v="film &amp; video/drama"/>
    <s v="film &amp; video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0"/>
    <d v="2011-09-18T05:00:00"/>
    <b v="0"/>
    <b v="0"/>
    <s v="theater/plays"/>
    <s v="theater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x v="21"/>
    <d v="2018-04-18T05:00:00"/>
    <b v="0"/>
    <b v="0"/>
    <s v="theater/plays"/>
    <s v="theater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2"/>
    <d v="2019-04-08T05:00:00"/>
    <b v="0"/>
    <b v="0"/>
    <s v="film &amp; video/documentary"/>
    <s v="film &amp; video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3"/>
    <d v="2014-06-23T05:00:00"/>
    <b v="0"/>
    <b v="0"/>
    <s v="technology/wearables"/>
    <s v="technology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4"/>
    <d v="2011-06-07T05:00:00"/>
    <b v="0"/>
    <b v="1"/>
    <s v="games/video games"/>
    <s v="games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5"/>
    <d v="2018-08-27T05:00:00"/>
    <b v="0"/>
    <b v="0"/>
    <s v="theater/plays"/>
    <s v="theater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x v="26"/>
    <d v="2015-10-11T05:00:00"/>
    <b v="0"/>
    <b v="0"/>
    <s v="music/rock"/>
    <s v="music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7"/>
    <d v="2010-03-04T06:00:00"/>
    <b v="0"/>
    <b v="1"/>
    <s v="theater/plays"/>
    <s v="theater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8"/>
    <d v="2018-08-29T05:00:00"/>
    <b v="0"/>
    <b v="0"/>
    <s v="film &amp; video/shorts"/>
    <s v="film &amp; video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x v="29"/>
    <d v="2019-05-29T05:00:00"/>
    <b v="0"/>
    <b v="0"/>
    <s v="film &amp; video/animation"/>
    <s v="film &amp; video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x v="30"/>
    <d v="2016-02-02T06:00:00"/>
    <b v="0"/>
    <b v="0"/>
    <s v="games/video games"/>
    <s v="games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1"/>
    <d v="2018-02-06T06:00:00"/>
    <b v="0"/>
    <b v="0"/>
    <s v="film &amp; video/documentary"/>
    <s v="film &amp; video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2"/>
    <d v="2014-11-11T06:00:00"/>
    <b v="0"/>
    <b v="0"/>
    <s v="theater/plays"/>
    <s v="theater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x v="33"/>
    <d v="2017-03-28T05:00:00"/>
    <b v="0"/>
    <b v="0"/>
    <s v="film &amp; video/documentary"/>
    <s v="film &amp; video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4"/>
    <d v="2019-03-02T06:00:00"/>
    <b v="0"/>
    <b v="1"/>
    <s v="film &amp; video/drama"/>
    <s v="film &amp; video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x v="35"/>
    <d v="2011-03-23T05:00:00"/>
    <b v="0"/>
    <b v="0"/>
    <s v="theater/plays"/>
    <s v="theater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6"/>
    <d v="2019-11-08T06:00:00"/>
    <b v="0"/>
    <b v="1"/>
    <s v="publishing/fiction"/>
    <s v="publishing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7"/>
    <d v="2010-10-23T05:00:00"/>
    <b v="0"/>
    <b v="0"/>
    <s v="photography/photography books"/>
    <s v="photography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x v="38"/>
    <d v="2013-03-11T05:00:00"/>
    <b v="0"/>
    <b v="0"/>
    <s v="theater/plays"/>
    <s v="theater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39"/>
    <d v="2010-06-24T05:00:00"/>
    <b v="0"/>
    <b v="1"/>
    <s v="technology/wearables"/>
    <s v="technology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0"/>
    <d v="2012-09-30T05:00:00"/>
    <b v="0"/>
    <b v="1"/>
    <s v="music/rock"/>
    <s v="music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x v="41"/>
    <d v="2011-07-13T05:00:00"/>
    <b v="0"/>
    <b v="0"/>
    <s v="food/food trucks"/>
    <s v="food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2"/>
    <d v="2014-08-09T05:00:00"/>
    <b v="0"/>
    <b v="0"/>
    <s v="publishing/radio &amp; podcasts"/>
    <s v="publishing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3"/>
    <d v="2019-03-18T05:00:00"/>
    <b v="0"/>
    <b v="0"/>
    <s v="publishing/fiction"/>
    <s v="publishing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x v="44"/>
    <d v="2016-11-17T06:00:00"/>
    <b v="0"/>
    <b v="1"/>
    <s v="theater/plays"/>
    <s v="theater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5"/>
    <d v="2010-07-31T05:00:00"/>
    <b v="0"/>
    <b v="0"/>
    <s v="music/rock"/>
    <s v="music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6"/>
    <d v="2014-04-28T05:00:00"/>
    <b v="0"/>
    <b v="0"/>
    <s v="theater/plays"/>
    <s v="theater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x v="47"/>
    <d v="2015-07-07T05:00:00"/>
    <b v="0"/>
    <b v="0"/>
    <s v="theater/plays"/>
    <s v="theater"/>
    <s v="plays"/>
  </r>
  <r>
    <n v="49"/>
    <s v="Casey-Kelly"/>
    <s v="Sharable holistic interface"/>
    <n v="7200"/>
    <n v="13653"/>
    <n v="1.89625"/>
    <x v="1"/>
    <n v="303"/>
    <n v="45.059405940594061"/>
    <x v="1"/>
    <s v="USD"/>
    <x v="48"/>
    <d v="2019-12-04T06:00:00"/>
    <b v="0"/>
    <b v="0"/>
    <s v="music/rock"/>
    <s v="music"/>
    <s v="rock"/>
  </r>
  <r>
    <n v="50"/>
    <s v="Jones, Taylor and Moore"/>
    <s v="Down-sized system-worthy secured line"/>
    <n v="100"/>
    <n v="2"/>
    <n v="0.02"/>
    <x v="0"/>
    <n v="1"/>
    <n v="2"/>
    <x v="6"/>
    <s v="EUR"/>
    <x v="49"/>
    <d v="2013-08-29T05:00:00"/>
    <b v="0"/>
    <b v="0"/>
    <s v="music/metal"/>
    <s v="music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0"/>
    <d v="2012-04-12T05:00:00"/>
    <b v="0"/>
    <b v="1"/>
    <s v="technology/wearables"/>
    <s v="technology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1"/>
    <d v="2010-09-19T05:00:00"/>
    <b v="0"/>
    <b v="0"/>
    <s v="theater/plays"/>
    <s v="theater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2"/>
    <d v="2014-06-28T05:00:00"/>
    <b v="0"/>
    <b v="0"/>
    <s v="film &amp; video/drama"/>
    <s v="film &amp; video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3"/>
    <d v="2018-03-17T05:00:00"/>
    <b v="0"/>
    <b v="0"/>
    <s v="technology/wearables"/>
    <s v="technology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4"/>
    <d v="2018-08-04T05:00:00"/>
    <b v="0"/>
    <b v="0"/>
    <s v="music/jazz"/>
    <s v="music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5"/>
    <d v="2015-01-17T06:00:00"/>
    <b v="0"/>
    <b v="0"/>
    <s v="technology/wearables"/>
    <s v="technology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6"/>
    <d v="2017-09-13T05:00:00"/>
    <b v="0"/>
    <b v="0"/>
    <s v="games/video games"/>
    <s v="games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7"/>
    <d v="2015-10-04T05:00:00"/>
    <b v="0"/>
    <b v="0"/>
    <s v="theater/plays"/>
    <s v="theater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x v="58"/>
    <d v="2017-06-27T05:00:00"/>
    <b v="0"/>
    <b v="1"/>
    <s v="theater/plays"/>
    <s v="theater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59"/>
    <d v="2012-07-20T05:00:00"/>
    <b v="0"/>
    <b v="0"/>
    <s v="theater/plays"/>
    <s v="theater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0"/>
    <d v="2011-04-02T05:00:00"/>
    <b v="0"/>
    <b v="0"/>
    <s v="theater/plays"/>
    <s v="theater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x v="61"/>
    <d v="2015-06-06T05:00:00"/>
    <b v="0"/>
    <b v="0"/>
    <s v="technology/web"/>
    <s v="technology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x v="62"/>
    <d v="2017-05-04T05:00:00"/>
    <b v="0"/>
    <b v="0"/>
    <s v="theater/plays"/>
    <s v="theater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3"/>
    <d v="2018-07-17T05:00:00"/>
    <b v="0"/>
    <b v="1"/>
    <s v="technology/web"/>
    <s v="technology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4"/>
    <d v="2011-02-03T06:00:00"/>
    <b v="0"/>
    <b v="0"/>
    <s v="theater/plays"/>
    <s v="theater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5"/>
    <d v="2015-04-13T05:00:00"/>
    <b v="0"/>
    <b v="1"/>
    <s v="theater/plays"/>
    <s v="theater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6"/>
    <d v="2010-01-30T06:00:00"/>
    <b v="0"/>
    <b v="1"/>
    <s v="technology/wearables"/>
    <s v="technology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7"/>
    <d v="2017-09-12T05:00:00"/>
    <b v="0"/>
    <b v="1"/>
    <s v="theater/plays"/>
    <s v="theater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8"/>
    <d v="2011-01-22T06:00:00"/>
    <b v="0"/>
    <b v="0"/>
    <s v="theater/plays"/>
    <s v="theater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x v="69"/>
    <d v="2010-12-21T06:00:00"/>
    <b v="0"/>
    <b v="1"/>
    <s v="theater/plays"/>
    <s v="theater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0"/>
    <d v="2019-12-04T06:00:00"/>
    <b v="0"/>
    <b v="0"/>
    <s v="theater/plays"/>
    <s v="theater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1"/>
    <d v="2015-08-06T05:00:00"/>
    <b v="0"/>
    <b v="0"/>
    <s v="film &amp; video/animation"/>
    <s v="film &amp; video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2"/>
    <d v="2016-11-30T06:00:00"/>
    <b v="0"/>
    <b v="0"/>
    <s v="music/jazz"/>
    <s v="music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x v="73"/>
    <d v="2016-03-28T05:00:00"/>
    <b v="0"/>
    <b v="0"/>
    <s v="music/metal"/>
    <s v="music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4"/>
    <d v="2018-07-23T05:00:00"/>
    <b v="0"/>
    <b v="0"/>
    <s v="photography/photography books"/>
    <s v="photography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5"/>
    <d v="2015-03-13T05:00:00"/>
    <b v="1"/>
    <b v="1"/>
    <s v="theater/plays"/>
    <s v="theater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x v="76"/>
    <d v="2010-10-11T05:00:00"/>
    <b v="0"/>
    <b v="1"/>
    <s v="film &amp; video/animation"/>
    <s v="film &amp; video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7"/>
    <d v="2018-04-17T05:00:00"/>
    <b v="0"/>
    <b v="0"/>
    <s v="publishing/translations"/>
    <s v="publishing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8"/>
    <d v="2018-06-21T05:00:00"/>
    <b v="0"/>
    <b v="0"/>
    <s v="theater/plays"/>
    <s v="theater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79"/>
    <d v="2017-09-28T05:00:00"/>
    <b v="0"/>
    <b v="0"/>
    <s v="games/video games"/>
    <s v="games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0"/>
    <d v="2017-12-18T06:00:00"/>
    <b v="0"/>
    <b v="0"/>
    <s v="music/rock"/>
    <s v="music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1"/>
    <d v="2019-01-24T06:00:00"/>
    <b v="0"/>
    <b v="1"/>
    <s v="games/video games"/>
    <s v="games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2"/>
    <d v="2016-08-19T05:00:00"/>
    <b v="0"/>
    <b v="0"/>
    <s v="music/electric music"/>
    <s v="music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3"/>
    <d v="2012-08-07T05:00:00"/>
    <b v="0"/>
    <b v="0"/>
    <s v="technology/wearables"/>
    <s v="technology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4"/>
    <d v="2011-09-19T05:00:00"/>
    <b v="0"/>
    <b v="0"/>
    <s v="music/indie rock"/>
    <s v="music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x v="85"/>
    <d v="2015-05-17T05:00:00"/>
    <b v="1"/>
    <b v="0"/>
    <s v="theater/plays"/>
    <s v="theater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6"/>
    <d v="2011-03-19T05:00:00"/>
    <b v="0"/>
    <b v="1"/>
    <s v="music/rock"/>
    <s v="music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7"/>
    <d v="2015-05-08T05:00:00"/>
    <b v="0"/>
    <b v="0"/>
    <s v="publishing/translations"/>
    <s v="publishing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8"/>
    <d v="2010-04-17T05:00:00"/>
    <b v="0"/>
    <b v="0"/>
    <s v="theater/plays"/>
    <s v="theater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x v="89"/>
    <d v="2016-02-25T06:00:00"/>
    <b v="0"/>
    <b v="1"/>
    <s v="theater/plays"/>
    <s v="theater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0"/>
    <d v="2016-09-03T05:00:00"/>
    <b v="0"/>
    <b v="0"/>
    <s v="publishing/translations"/>
    <s v="publishing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1"/>
    <d v="2010-06-24T05:00:00"/>
    <b v="0"/>
    <b v="1"/>
    <s v="games/video games"/>
    <s v="games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2"/>
    <d v="2012-10-24T05:00:00"/>
    <b v="0"/>
    <b v="1"/>
    <s v="theater/plays"/>
    <s v="theater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3"/>
    <d v="2019-04-18T05:00:00"/>
    <b v="0"/>
    <b v="0"/>
    <s v="technology/web"/>
    <s v="technology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4"/>
    <d v="2019-10-21T05:00:00"/>
    <b v="0"/>
    <b v="0"/>
    <s v="film &amp; video/documentary"/>
    <s v="film &amp; video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x v="95"/>
    <d v="2011-03-23T05:00:00"/>
    <b v="0"/>
    <b v="0"/>
    <s v="theater/plays"/>
    <s v="theater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7"/>
    <d v="2015-08-18T05:00:00"/>
    <b v="0"/>
    <b v="0"/>
    <s v="food/food trucks"/>
    <s v="food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6"/>
    <d v="2015-07-31T05:00:00"/>
    <b v="0"/>
    <b v="0"/>
    <s v="games/video games"/>
    <s v="games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7"/>
    <d v="2014-12-24T06:00:00"/>
    <b v="0"/>
    <b v="0"/>
    <s v="theater/plays"/>
    <s v="theater"/>
    <s v="plays"/>
  </r>
  <r>
    <n v="100"/>
    <s v="Tucker, Fox and Green"/>
    <s v="Upgradable fault-tolerant approach"/>
    <n v="100"/>
    <n v="1"/>
    <n v="0.01"/>
    <x v="0"/>
    <n v="1"/>
    <n v="1"/>
    <x v="1"/>
    <s v="USD"/>
    <x v="98"/>
    <d v="2011-11-06T05:00:00"/>
    <b v="0"/>
    <b v="0"/>
    <s v="theater/plays"/>
    <s v="theater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x v="99"/>
    <d v="2015-02-28T06:00:00"/>
    <b v="0"/>
    <b v="1"/>
    <s v="music/electric music"/>
    <s v="music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x v="100"/>
    <d v="2018-05-21T05:00:00"/>
    <b v="0"/>
    <b v="1"/>
    <s v="technology/wearables"/>
    <s v="technology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1"/>
    <d v="2010-11-02T05:00:00"/>
    <b v="0"/>
    <b v="0"/>
    <s v="music/electric music"/>
    <s v="music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2"/>
    <d v="2017-05-24T05:00:00"/>
    <b v="0"/>
    <b v="0"/>
    <s v="music/indie rock"/>
    <s v="music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3"/>
    <d v="2013-04-20T05:00:00"/>
    <b v="0"/>
    <b v="0"/>
    <s v="technology/web"/>
    <s v="technology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4"/>
    <d v="2019-09-13T05:00:00"/>
    <b v="0"/>
    <b v="0"/>
    <s v="theater/plays"/>
    <s v="theater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5"/>
    <d v="2018-05-10T05:00:00"/>
    <b v="0"/>
    <b v="1"/>
    <s v="theater/plays"/>
    <s v="theater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6"/>
    <d v="2012-05-13T05:00:00"/>
    <b v="0"/>
    <b v="0"/>
    <s v="film &amp; video/documentary"/>
    <s v="film &amp; video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7"/>
    <d v="2014-01-14T06:00:00"/>
    <b v="0"/>
    <b v="0"/>
    <s v="film &amp; video/television"/>
    <s v="film &amp; video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8"/>
    <d v="2018-09-30T05:00:00"/>
    <b v="0"/>
    <b v="0"/>
    <s v="food/food trucks"/>
    <s v="food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09"/>
    <d v="2012-09-28T05:00:00"/>
    <b v="0"/>
    <b v="0"/>
    <s v="publishing/radio &amp; podcasts"/>
    <s v="publishing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x v="110"/>
    <d v="2014-09-08T05:00:00"/>
    <b v="0"/>
    <b v="0"/>
    <s v="technology/web"/>
    <s v="technology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1"/>
    <d v="2017-09-19T05:00:00"/>
    <b v="0"/>
    <b v="0"/>
    <s v="food/food trucks"/>
    <s v="food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x v="112"/>
    <d v="2019-04-10T05:00:00"/>
    <b v="0"/>
    <b v="1"/>
    <s v="technology/wearables"/>
    <s v="technology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3"/>
    <d v="2017-12-22T06:00:00"/>
    <b v="0"/>
    <b v="0"/>
    <s v="publishing/fiction"/>
    <s v="publishing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x v="114"/>
    <d v="2015-09-19T05:00:00"/>
    <b v="0"/>
    <b v="0"/>
    <s v="theater/plays"/>
    <s v="theater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5"/>
    <d v="2011-09-28T05:00:00"/>
    <b v="0"/>
    <b v="0"/>
    <s v="film &amp; video/television"/>
    <s v="film &amp; video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6"/>
    <d v="2014-02-01T06:00:00"/>
    <b v="0"/>
    <b v="0"/>
    <s v="photography/photography books"/>
    <s v="photography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7"/>
    <d v="2014-07-03T05:00:00"/>
    <b v="0"/>
    <b v="1"/>
    <s v="film &amp; video/documentary"/>
    <s v="film &amp; video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8"/>
    <d v="2015-04-21T05:00:00"/>
    <b v="0"/>
    <b v="1"/>
    <s v="games/mobile games"/>
    <s v="games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2"/>
    <d v="2014-10-18T05:00:00"/>
    <b v="0"/>
    <b v="0"/>
    <s v="games/video games"/>
    <s v="games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19"/>
    <d v="2014-12-24T06:00:00"/>
    <b v="0"/>
    <b v="0"/>
    <s v="publishing/fiction"/>
    <s v="publishing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0"/>
    <d v="2015-11-27T06:00:00"/>
    <b v="1"/>
    <b v="0"/>
    <s v="theater/plays"/>
    <s v="theater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1"/>
    <d v="2019-07-05T05:00:00"/>
    <b v="0"/>
    <b v="0"/>
    <s v="photography/photography books"/>
    <s v="photography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2"/>
    <d v="2018-09-23T05:00:00"/>
    <b v="0"/>
    <b v="0"/>
    <s v="theater/plays"/>
    <s v="theater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3"/>
    <d v="2016-09-11T05:00:00"/>
    <b v="0"/>
    <b v="1"/>
    <s v="theater/plays"/>
    <s v="theater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4"/>
    <d v="2010-05-15T05:00:00"/>
    <b v="0"/>
    <b v="0"/>
    <s v="theater/plays"/>
    <s v="theater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x v="125"/>
    <d v="2010-09-09T05:00:00"/>
    <b v="0"/>
    <b v="0"/>
    <s v="music/rock"/>
    <s v="music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6"/>
    <d v="2015-02-28T06:00:00"/>
    <b v="0"/>
    <b v="0"/>
    <s v="food/food trucks"/>
    <s v="food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7"/>
    <d v="2011-11-11T06:00:00"/>
    <b v="0"/>
    <b v="0"/>
    <s v="film &amp; video/drama"/>
    <s v="film &amp; video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8"/>
    <d v="2013-12-12T06:00:00"/>
    <b v="0"/>
    <b v="0"/>
    <s v="technology/web"/>
    <s v="technology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x v="129"/>
    <d v="2018-01-28T06:00:00"/>
    <b v="0"/>
    <b v="1"/>
    <s v="theater/plays"/>
    <s v="theater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x v="130"/>
    <d v="2011-09-03T05:00:00"/>
    <b v="0"/>
    <b v="0"/>
    <s v="music/world music"/>
    <s v="music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x v="131"/>
    <d v="2011-08-07T05:00:00"/>
    <b v="0"/>
    <b v="1"/>
    <s v="film &amp; video/documentary"/>
    <s v="film &amp; video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2"/>
    <d v="2013-03-12T05:00:00"/>
    <b v="0"/>
    <b v="1"/>
    <s v="theater/plays"/>
    <s v="theater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3"/>
    <d v="2014-06-19T05:00:00"/>
    <b v="0"/>
    <b v="1"/>
    <s v="film &amp; video/drama"/>
    <s v="film &amp; video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x v="134"/>
    <d v="2010-10-12T05:00:00"/>
    <b v="0"/>
    <b v="0"/>
    <s v="publishing/nonfiction"/>
    <s v="publishing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x v="135"/>
    <d v="2012-10-04T05:00:00"/>
    <b v="0"/>
    <b v="0"/>
    <s v="games/mobile games"/>
    <s v="games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6"/>
    <d v="2015-05-07T05:00:00"/>
    <b v="0"/>
    <b v="1"/>
    <s v="technology/wearables"/>
    <s v="technology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7"/>
    <d v="2018-03-02T06:00:00"/>
    <b v="0"/>
    <b v="0"/>
    <s v="film &amp; video/documentary"/>
    <s v="film &amp; video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8"/>
    <d v="2015-06-18T05:00:00"/>
    <b v="0"/>
    <b v="0"/>
    <s v="technology/web"/>
    <s v="technology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6"/>
    <d v="2012-05-17T05:00:00"/>
    <b v="0"/>
    <b v="0"/>
    <s v="technology/web"/>
    <s v="technology"/>
    <s v="web"/>
  </r>
  <r>
    <n v="143"/>
    <s v="Avila-Jones"/>
    <s v="Implemented discrete secured line"/>
    <n v="5400"/>
    <n v="7322"/>
    <n v="1.355925925925926"/>
    <x v="1"/>
    <n v="70"/>
    <n v="104.6"/>
    <x v="1"/>
    <s v="USD"/>
    <x v="139"/>
    <d v="2010-07-18T05:00:00"/>
    <b v="0"/>
    <b v="0"/>
    <s v="music/indie rock"/>
    <s v="music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0"/>
    <d v="2019-06-25T05:00:00"/>
    <b v="0"/>
    <b v="0"/>
    <s v="theater/plays"/>
    <s v="theater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x v="141"/>
    <d v="2014-09-12T05:00:00"/>
    <b v="0"/>
    <b v="0"/>
    <s v="technology/wearables"/>
    <s v="technology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2"/>
    <d v="2011-11-28T06:00:00"/>
    <b v="0"/>
    <b v="0"/>
    <s v="theater/plays"/>
    <s v="theater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3"/>
    <d v="2016-06-19T05:00:00"/>
    <b v="0"/>
    <b v="1"/>
    <s v="theater/plays"/>
    <s v="theater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4"/>
    <d v="2017-08-03T05:00:00"/>
    <b v="0"/>
    <b v="0"/>
    <s v="technology/wearables"/>
    <s v="technology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5"/>
    <d v="2013-02-22T06:00:00"/>
    <b v="0"/>
    <b v="0"/>
    <s v="music/indie rock"/>
    <s v="music"/>
    <s v="indie rock"/>
  </r>
  <r>
    <n v="150"/>
    <s v="Brown, Palmer and Pace"/>
    <s v="Networked stable workforce"/>
    <n v="100"/>
    <n v="1"/>
    <n v="0.01"/>
    <x v="0"/>
    <n v="1"/>
    <n v="1"/>
    <x v="1"/>
    <s v="USD"/>
    <x v="146"/>
    <d v="2018-12-17T06:00:00"/>
    <b v="0"/>
    <b v="0"/>
    <s v="music/rock"/>
    <s v="music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7"/>
    <d v="2014-07-30T05:00:00"/>
    <b v="0"/>
    <b v="0"/>
    <s v="music/electric music"/>
    <s v="music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8"/>
    <d v="2017-02-24T06:00:00"/>
    <b v="0"/>
    <b v="0"/>
    <s v="music/indie rock"/>
    <s v="music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49"/>
    <d v="2012-10-25T05:00:00"/>
    <b v="0"/>
    <b v="0"/>
    <s v="theater/plays"/>
    <s v="theater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0"/>
    <d v="2016-06-04T05:00:00"/>
    <b v="0"/>
    <b v="1"/>
    <s v="music/indie rock"/>
    <s v="music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1"/>
    <d v="2010-04-09T05:00:00"/>
    <b v="0"/>
    <b v="0"/>
    <s v="theater/plays"/>
    <s v="theater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2"/>
    <d v="2019-10-29T05:00:00"/>
    <b v="0"/>
    <b v="0"/>
    <s v="music/rock"/>
    <s v="music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3"/>
    <d v="2014-01-11T06:00:00"/>
    <b v="0"/>
    <b v="0"/>
    <s v="photography/photography books"/>
    <s v="photography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4"/>
    <d v="2015-12-09T06:00:00"/>
    <b v="0"/>
    <b v="0"/>
    <s v="music/rock"/>
    <s v="music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5"/>
    <d v="2019-04-14T05:00:00"/>
    <b v="0"/>
    <b v="1"/>
    <s v="theater/plays"/>
    <s v="theater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x v="156"/>
    <d v="2019-05-13T05:00:00"/>
    <b v="0"/>
    <b v="0"/>
    <s v="technology/wearables"/>
    <s v="technology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7"/>
    <d v="2015-09-29T05:00:00"/>
    <b v="0"/>
    <b v="1"/>
    <s v="technology/web"/>
    <s v="technology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8"/>
    <d v="2019-01-07T06:00:00"/>
    <b v="0"/>
    <b v="0"/>
    <s v="music/rock"/>
    <s v="music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x v="159"/>
    <d v="2017-12-08T06:00:00"/>
    <b v="0"/>
    <b v="1"/>
    <s v="photography/photography books"/>
    <s v="photography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0"/>
    <d v="2017-10-09T05:00:00"/>
    <b v="0"/>
    <b v="0"/>
    <s v="theater/plays"/>
    <s v="theater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x v="161"/>
    <d v="2017-09-02T05:00:00"/>
    <b v="0"/>
    <b v="0"/>
    <s v="technology/web"/>
    <s v="technology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2"/>
    <d v="2010-12-26T06:00:00"/>
    <b v="0"/>
    <b v="0"/>
    <s v="photography/photography books"/>
    <s v="photography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x v="163"/>
    <d v="2013-06-20T05:00:00"/>
    <b v="0"/>
    <b v="0"/>
    <s v="theater/plays"/>
    <s v="theater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4"/>
    <d v="2019-03-17T05:00:00"/>
    <b v="0"/>
    <b v="1"/>
    <s v="music/indie rock"/>
    <s v="music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5"/>
    <d v="2012-07-15T05:00:00"/>
    <b v="0"/>
    <b v="1"/>
    <s v="film &amp; video/shorts"/>
    <s v="film &amp; video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6"/>
    <d v="2017-08-10T05:00:00"/>
    <b v="0"/>
    <b v="0"/>
    <s v="music/indie rock"/>
    <s v="music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x v="167"/>
    <d v="2014-04-11T05:00:00"/>
    <b v="0"/>
    <b v="0"/>
    <s v="publishing/translations"/>
    <s v="publishing"/>
    <s v="translations"/>
  </r>
  <r>
    <n v="172"/>
    <s v="Nixon Inc"/>
    <s v="Centralized national firmware"/>
    <n v="800"/>
    <n v="663"/>
    <n v="0.82874999999999999"/>
    <x v="0"/>
    <n v="26"/>
    <n v="25.5"/>
    <x v="1"/>
    <s v="USD"/>
    <x v="168"/>
    <d v="2014-08-03T05:00:00"/>
    <b v="0"/>
    <b v="1"/>
    <s v="film &amp; video/documentary"/>
    <s v="film &amp; video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69"/>
    <d v="2013-05-24T05:00:00"/>
    <b v="0"/>
    <b v="0"/>
    <s v="theater/plays"/>
    <s v="theater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0"/>
    <d v="2015-10-06T05:00:00"/>
    <b v="0"/>
    <b v="1"/>
    <s v="technology/wearables"/>
    <s v="technology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1"/>
    <d v="2016-09-19T05:00:00"/>
    <b v="0"/>
    <b v="0"/>
    <s v="theater/plays"/>
    <s v="theater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2"/>
    <d v="2016-09-12T05:00:00"/>
    <b v="0"/>
    <b v="0"/>
    <s v="theater/plays"/>
    <s v="theater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3"/>
    <d v="2010-12-10T06:00:00"/>
    <b v="0"/>
    <b v="0"/>
    <s v="theater/plays"/>
    <s v="theater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4"/>
    <d v="2017-09-30T05:00:00"/>
    <b v="0"/>
    <b v="0"/>
    <s v="food/food trucks"/>
    <s v="food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5"/>
    <d v="2013-03-18T05:00:00"/>
    <b v="0"/>
    <b v="1"/>
    <s v="theater/plays"/>
    <s v="theater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6"/>
    <d v="2010-03-27T05:00:00"/>
    <b v="0"/>
    <b v="0"/>
    <s v="technology/wearables"/>
    <s v="technology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7"/>
    <d v="2017-10-22T05:00:00"/>
    <b v="0"/>
    <b v="0"/>
    <s v="technology/web"/>
    <s v="technology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8"/>
    <d v="2019-07-01T05:00:00"/>
    <b v="0"/>
    <b v="0"/>
    <s v="theater/plays"/>
    <s v="theater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79"/>
    <d v="2010-09-22T05:00:00"/>
    <b v="0"/>
    <b v="0"/>
    <s v="music/rock"/>
    <s v="music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0"/>
    <d v="2019-05-04T05:00:00"/>
    <b v="0"/>
    <b v="0"/>
    <s v="theater/plays"/>
    <s v="theater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1"/>
    <d v="2018-05-24T05:00:00"/>
    <b v="0"/>
    <b v="0"/>
    <s v="film &amp; video/television"/>
    <s v="film &amp; video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2"/>
    <d v="2014-06-07T05:00:00"/>
    <b v="0"/>
    <b v="0"/>
    <s v="theater/plays"/>
    <s v="theater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3"/>
    <d v="2013-03-23T05:00:00"/>
    <b v="0"/>
    <b v="1"/>
    <s v="film &amp; video/shorts"/>
    <s v="film &amp; video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4"/>
    <d v="2014-12-03T06:00:00"/>
    <b v="0"/>
    <b v="0"/>
    <s v="theater/plays"/>
    <s v="theater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5"/>
    <d v="2016-03-04T06:00:00"/>
    <b v="0"/>
    <b v="0"/>
    <s v="theater/plays"/>
    <s v="theater"/>
    <s v="plays"/>
  </r>
  <r>
    <n v="190"/>
    <s v="Cook LLC"/>
    <s v="Up-sized dynamic throughput"/>
    <n v="3700"/>
    <n v="2538"/>
    <n v="0.68594594594594593"/>
    <x v="0"/>
    <n v="24"/>
    <n v="105.75"/>
    <x v="1"/>
    <s v="USD"/>
    <x v="186"/>
    <d v="2013-06-05T05:00:00"/>
    <b v="0"/>
    <b v="1"/>
    <s v="theater/plays"/>
    <s v="theater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7"/>
    <d v="2019-03-15T05:00:00"/>
    <b v="0"/>
    <b v="0"/>
    <s v="theater/plays"/>
    <s v="theater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8"/>
    <d v="2014-07-01T05:00:00"/>
    <b v="0"/>
    <b v="0"/>
    <s v="music/rock"/>
    <s v="music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89"/>
    <d v="2018-04-12T05:00:00"/>
    <b v="1"/>
    <b v="0"/>
    <s v="music/indie rock"/>
    <s v="music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0"/>
    <d v="2015-09-30T05:00:00"/>
    <b v="0"/>
    <b v="0"/>
    <s v="music/metal"/>
    <s v="music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1"/>
    <d v="2018-08-05T05:00:00"/>
    <b v="0"/>
    <b v="0"/>
    <s v="music/electric music"/>
    <s v="music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x v="172"/>
    <d v="2016-09-22T05:00:00"/>
    <b v="0"/>
    <b v="0"/>
    <s v="technology/wearables"/>
    <s v="technology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2"/>
    <d v="2017-07-07T05:00:00"/>
    <b v="0"/>
    <b v="0"/>
    <s v="film &amp; video/drama"/>
    <s v="film &amp; video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3"/>
    <d v="2010-09-04T05:00:00"/>
    <b v="0"/>
    <b v="0"/>
    <s v="music/electric music"/>
    <s v="music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4"/>
    <d v="2015-07-11T05:00:00"/>
    <b v="0"/>
    <b v="0"/>
    <s v="music/rock"/>
    <s v="music"/>
    <s v="rock"/>
  </r>
  <r>
    <n v="200"/>
    <s v="Becker, Rice and White"/>
    <s v="Reduced dedicated capability"/>
    <n v="100"/>
    <n v="2"/>
    <n v="0.02"/>
    <x v="0"/>
    <n v="1"/>
    <n v="2"/>
    <x v="0"/>
    <s v="CAD"/>
    <x v="151"/>
    <d v="2010-04-05T05:00:00"/>
    <b v="0"/>
    <b v="0"/>
    <s v="theater/plays"/>
    <s v="theater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5"/>
    <d v="2014-08-12T05:00:00"/>
    <b v="0"/>
    <b v="0"/>
    <s v="technology/web"/>
    <s v="technology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6"/>
    <d v="2011-10-06T05:00:00"/>
    <b v="0"/>
    <b v="0"/>
    <s v="food/food trucks"/>
    <s v="food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7"/>
    <d v="2017-01-19T06:00:00"/>
    <b v="0"/>
    <b v="0"/>
    <s v="theater/plays"/>
    <s v="theater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x v="198"/>
    <d v="2011-04-13T05:00:00"/>
    <b v="0"/>
    <b v="0"/>
    <s v="music/jazz"/>
    <s v="music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x v="199"/>
    <d v="2018-10-29T05:00:00"/>
    <b v="1"/>
    <b v="0"/>
    <s v="theater/plays"/>
    <s v="theater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0"/>
    <d v="2010-03-08T06:00:00"/>
    <b v="0"/>
    <b v="0"/>
    <s v="publishing/fiction"/>
    <s v="publishing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x v="201"/>
    <d v="2018-09-17T05:00:00"/>
    <b v="0"/>
    <b v="1"/>
    <s v="music/rock"/>
    <s v="music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2"/>
    <d v="2017-12-03T06:00:00"/>
    <b v="0"/>
    <b v="0"/>
    <s v="film &amp; video/documentary"/>
    <s v="film &amp; video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3"/>
    <d v="2016-05-13T05:00:00"/>
    <b v="0"/>
    <b v="0"/>
    <s v="film &amp; video/documentary"/>
    <s v="film &amp; video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4"/>
    <d v="2017-03-30T05:00:00"/>
    <b v="0"/>
    <b v="0"/>
    <s v="film &amp; video/science fiction"/>
    <s v="film &amp; video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5"/>
    <d v="2013-09-20T05:00:00"/>
    <b v="0"/>
    <b v="0"/>
    <s v="theater/plays"/>
    <s v="theater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6"/>
    <d v="2020-01-30T06:00:00"/>
    <b v="0"/>
    <b v="0"/>
    <s v="theater/plays"/>
    <s v="theater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7"/>
    <d v="2010-11-14T06:00:00"/>
    <b v="0"/>
    <b v="1"/>
    <s v="music/indie rock"/>
    <s v="music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8"/>
    <d v="2010-08-25T05:00:00"/>
    <b v="0"/>
    <b v="0"/>
    <s v="music/rock"/>
    <s v="music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09"/>
    <d v="2019-02-15T06:00:00"/>
    <b v="0"/>
    <b v="0"/>
    <s v="theater/plays"/>
    <s v="theater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0"/>
    <d v="2011-11-24T06:00:00"/>
    <b v="0"/>
    <b v="0"/>
    <s v="theater/plays"/>
    <s v="theater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1"/>
    <d v="2019-05-07T05:00:00"/>
    <b v="0"/>
    <b v="0"/>
    <s v="film &amp; video/science fiction"/>
    <s v="film &amp; video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2"/>
    <d v="2011-12-15T06:00:00"/>
    <b v="0"/>
    <b v="1"/>
    <s v="film &amp; video/shorts"/>
    <s v="film &amp; video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3"/>
    <d v="2012-08-28T05:00:00"/>
    <b v="0"/>
    <b v="0"/>
    <s v="film &amp; video/animation"/>
    <s v="film &amp; video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x v="214"/>
    <d v="2011-07-19T05:00:00"/>
    <b v="1"/>
    <b v="0"/>
    <s v="theater/plays"/>
    <s v="theater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5"/>
    <d v="2012-06-23T05:00:00"/>
    <b v="1"/>
    <b v="0"/>
    <s v="food/food trucks"/>
    <s v="food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x v="216"/>
    <d v="2014-10-03T05:00:00"/>
    <b v="0"/>
    <b v="0"/>
    <s v="photography/photography books"/>
    <s v="photography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7"/>
    <d v="2016-03-30T05:00:00"/>
    <b v="0"/>
    <b v="0"/>
    <s v="theater/plays"/>
    <s v="theater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8"/>
    <d v="2014-11-08T06:00:00"/>
    <b v="0"/>
    <b v="0"/>
    <s v="film &amp; video/science fiction"/>
    <s v="film &amp; video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19"/>
    <d v="2014-05-03T05:00:00"/>
    <b v="1"/>
    <b v="0"/>
    <s v="music/rock"/>
    <s v="music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x v="220"/>
    <d v="2010-05-15T05:00:00"/>
    <b v="0"/>
    <b v="0"/>
    <s v="photography/photography books"/>
    <s v="photography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1"/>
    <d v="2015-05-21T05:00:00"/>
    <b v="0"/>
    <b v="0"/>
    <s v="games/mobile games"/>
    <s v="games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1"/>
    <d v="2016-09-25T05:00:00"/>
    <b v="0"/>
    <b v="0"/>
    <s v="film &amp; video/animation"/>
    <s v="film &amp; video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2"/>
    <d v="2017-07-19T05:00:00"/>
    <b v="0"/>
    <b v="1"/>
    <s v="games/mobile games"/>
    <s v="games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3"/>
    <d v="2019-12-06T06:00:00"/>
    <b v="0"/>
    <b v="0"/>
    <s v="games/video games"/>
    <s v="games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4"/>
    <d v="2013-07-18T05:00:00"/>
    <b v="0"/>
    <b v="0"/>
    <s v="theater/plays"/>
    <s v="theater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5"/>
    <d v="2016-07-26T05:00:00"/>
    <b v="0"/>
    <b v="0"/>
    <s v="theater/plays"/>
    <s v="theater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6"/>
    <d v="2011-06-28T05:00:00"/>
    <b v="0"/>
    <b v="0"/>
    <s v="film &amp; video/animation"/>
    <s v="film &amp; video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x v="227"/>
    <d v="2017-08-29T05:00:00"/>
    <b v="0"/>
    <b v="1"/>
    <s v="games/video games"/>
    <s v="games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8"/>
    <d v="2017-02-18T06:00:00"/>
    <b v="0"/>
    <b v="0"/>
    <s v="film &amp; video/animation"/>
    <s v="film &amp; video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29"/>
    <d v="2019-07-02T05:00:00"/>
    <b v="0"/>
    <b v="1"/>
    <s v="music/rock"/>
    <s v="music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0"/>
    <d v="2014-04-27T05:00:00"/>
    <b v="0"/>
    <b v="0"/>
    <s v="film &amp; video/animation"/>
    <s v="film &amp; video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1"/>
    <d v="2018-01-08T06:00:00"/>
    <b v="0"/>
    <b v="1"/>
    <s v="theater/plays"/>
    <s v="theater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2"/>
    <d v="2015-09-02T05:00:00"/>
    <b v="0"/>
    <b v="0"/>
    <s v="technology/wearables"/>
    <s v="technology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3"/>
    <d v="2010-08-07T05:00:00"/>
    <b v="0"/>
    <b v="0"/>
    <s v="theater/plays"/>
    <s v="theater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3"/>
    <d v="2014-04-23T05:00:00"/>
    <b v="0"/>
    <b v="1"/>
    <s v="publishing/nonfiction"/>
    <s v="publishing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4"/>
    <d v="2017-05-20T05:00:00"/>
    <b v="0"/>
    <b v="1"/>
    <s v="music/rock"/>
    <s v="music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5"/>
    <d v="2018-03-07T06:00:00"/>
    <b v="0"/>
    <b v="0"/>
    <s v="theater/plays"/>
    <s v="theater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6"/>
    <d v="2014-09-04T05:00:00"/>
    <b v="0"/>
    <b v="0"/>
    <s v="theater/plays"/>
    <s v="theater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7"/>
    <d v="2014-04-08T05:00:00"/>
    <b v="0"/>
    <b v="0"/>
    <s v="theater/plays"/>
    <s v="theater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8"/>
    <d v="2013-08-09T05:00:00"/>
    <b v="0"/>
    <b v="0"/>
    <s v="technology/web"/>
    <s v="technology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39"/>
    <d v="2017-01-06T06:00:00"/>
    <b v="0"/>
    <b v="1"/>
    <s v="publishing/fiction"/>
    <s v="publishing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0"/>
    <d v="2015-01-05T06:00:00"/>
    <b v="0"/>
    <b v="0"/>
    <s v="games/mobile games"/>
    <s v="games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1"/>
    <d v="2015-01-09T06:00:00"/>
    <b v="0"/>
    <b v="0"/>
    <s v="publishing/translations"/>
    <s v="publishing"/>
    <s v="translations"/>
  </r>
  <r>
    <n v="250"/>
    <s v="Robbins and Sons"/>
    <s v="Future-proofed directional synergy"/>
    <n v="100"/>
    <n v="3"/>
    <n v="0.03"/>
    <x v="0"/>
    <n v="1"/>
    <n v="3"/>
    <x v="1"/>
    <s v="USD"/>
    <x v="66"/>
    <d v="2010-03-01T06:00:00"/>
    <b v="0"/>
    <b v="0"/>
    <s v="music/rock"/>
    <s v="music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2"/>
    <d v="2012-12-11T06:00:00"/>
    <b v="0"/>
    <b v="0"/>
    <s v="theater/plays"/>
    <s v="theater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3"/>
    <d v="2013-10-30T05:00:00"/>
    <b v="0"/>
    <b v="0"/>
    <s v="theater/plays"/>
    <s v="theater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4"/>
    <d v="2011-04-20T05:00:00"/>
    <b v="0"/>
    <b v="0"/>
    <s v="film &amp; video/drama"/>
    <s v="film &amp; video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5"/>
    <d v="2017-02-23T06:00:00"/>
    <b v="0"/>
    <b v="0"/>
    <s v="publishing/nonfiction"/>
    <s v="publishing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6"/>
    <d v="2011-02-21T06:00:00"/>
    <b v="0"/>
    <b v="1"/>
    <s v="music/rock"/>
    <s v="music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x v="247"/>
    <d v="2016-03-01T06:00:00"/>
    <b v="0"/>
    <b v="0"/>
    <s v="music/rock"/>
    <s v="music"/>
    <s v="rock"/>
  </r>
  <r>
    <n v="257"/>
    <s v="Williams Inc"/>
    <s v="Decentralized exuding strategy"/>
    <n v="5700"/>
    <n v="8322"/>
    <n v="1.46"/>
    <x v="1"/>
    <n v="92"/>
    <n v="90.456521739130437"/>
    <x v="1"/>
    <s v="USD"/>
    <x v="248"/>
    <d v="2013-03-19T05:00:00"/>
    <b v="0"/>
    <b v="0"/>
    <s v="theater/plays"/>
    <s v="theater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49"/>
    <d v="2016-12-28T06:00:00"/>
    <b v="0"/>
    <b v="1"/>
    <s v="theater/plays"/>
    <s v="theater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0"/>
    <d v="2012-12-27T06:00:00"/>
    <b v="1"/>
    <b v="0"/>
    <s v="photography/photography books"/>
    <s v="photography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x v="135"/>
    <d v="2012-10-10T05:00:00"/>
    <b v="0"/>
    <b v="0"/>
    <s v="music/rock"/>
    <s v="music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1"/>
    <d v="2010-08-29T05:00:00"/>
    <b v="0"/>
    <b v="1"/>
    <s v="music/rock"/>
    <s v="music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2"/>
    <d v="2011-05-01T05:00:00"/>
    <b v="0"/>
    <b v="1"/>
    <s v="music/indie rock"/>
    <s v="music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x v="253"/>
    <d v="2010-01-09T06:00:00"/>
    <b v="0"/>
    <b v="0"/>
    <s v="photography/photography books"/>
    <s v="photography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x v="254"/>
    <d v="2013-02-28T06:00:00"/>
    <b v="0"/>
    <b v="0"/>
    <s v="theater/plays"/>
    <s v="theater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5"/>
    <d v="2016-02-16T06:00:00"/>
    <b v="0"/>
    <b v="0"/>
    <s v="theater/plays"/>
    <s v="theater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6"/>
    <d v="2014-12-10T06:00:00"/>
    <b v="0"/>
    <b v="1"/>
    <s v="music/jazz"/>
    <s v="music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7"/>
    <d v="2012-11-09T06:00:00"/>
    <b v="0"/>
    <b v="0"/>
    <s v="theater/plays"/>
    <s v="theater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x v="258"/>
    <d v="2012-11-19T06:00:00"/>
    <b v="0"/>
    <b v="0"/>
    <s v="film &amp; video/documentary"/>
    <s v="film &amp; video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59"/>
    <d v="2019-02-21T06:00:00"/>
    <b v="0"/>
    <b v="0"/>
    <s v="film &amp; video/television"/>
    <s v="film &amp; video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0"/>
    <d v="2010-12-04T06:00:00"/>
    <b v="0"/>
    <b v="0"/>
    <s v="games/video games"/>
    <s v="games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1"/>
    <d v="2016-01-07T06:00:00"/>
    <b v="0"/>
    <b v="0"/>
    <s v="photography/photography books"/>
    <s v="photography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2"/>
    <d v="2019-08-04T05:00:00"/>
    <b v="0"/>
    <b v="1"/>
    <s v="theater/plays"/>
    <s v="theater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3"/>
    <d v="2017-09-20T05:00:00"/>
    <b v="0"/>
    <b v="0"/>
    <s v="theater/plays"/>
    <s v="theater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4"/>
    <d v="2017-11-11T06:00:00"/>
    <b v="0"/>
    <b v="0"/>
    <s v="theater/plays"/>
    <s v="theater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5"/>
    <d v="2019-04-14T05:00:00"/>
    <b v="0"/>
    <b v="0"/>
    <s v="publishing/translations"/>
    <s v="publishing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x v="266"/>
    <d v="2012-04-24T05:00:00"/>
    <b v="0"/>
    <b v="1"/>
    <s v="games/video games"/>
    <s v="games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7"/>
    <d v="2010-07-21T05:00:00"/>
    <b v="0"/>
    <b v="0"/>
    <s v="theater/plays"/>
    <s v="theater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8"/>
    <d v="2012-12-21T06:00:00"/>
    <b v="0"/>
    <b v="0"/>
    <s v="technology/web"/>
    <s v="technology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69"/>
    <d v="2018-09-06T05:00:00"/>
    <b v="0"/>
    <b v="0"/>
    <s v="theater/plays"/>
    <s v="theater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x v="270"/>
    <d v="2017-11-27T06:00:00"/>
    <b v="0"/>
    <b v="0"/>
    <s v="film &amp; video/animation"/>
    <s v="film &amp; video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1"/>
    <d v="2012-04-01T05:00:00"/>
    <b v="0"/>
    <b v="1"/>
    <s v="theater/plays"/>
    <s v="theater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2"/>
    <d v="2016-12-03T06:00:00"/>
    <b v="0"/>
    <b v="1"/>
    <s v="film &amp; video/television"/>
    <s v="film &amp; video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2"/>
    <d v="2016-06-04T05:00:00"/>
    <b v="0"/>
    <b v="0"/>
    <s v="music/rock"/>
    <s v="music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3"/>
    <d v="2012-05-06T05:00:00"/>
    <b v="0"/>
    <b v="0"/>
    <s v="technology/web"/>
    <s v="technology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4"/>
    <d v="2016-10-18T05:00:00"/>
    <b v="0"/>
    <b v="0"/>
    <s v="theater/plays"/>
    <s v="theater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5"/>
    <d v="2016-11-30T06:00:00"/>
    <b v="0"/>
    <b v="0"/>
    <s v="theater/plays"/>
    <s v="theater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6"/>
    <d v="2015-04-28T05:00:00"/>
    <b v="0"/>
    <b v="0"/>
    <s v="music/electric music"/>
    <s v="music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x v="277"/>
    <d v="2012-03-15T05:00:00"/>
    <b v="0"/>
    <b v="1"/>
    <s v="music/metal"/>
    <s v="music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8"/>
    <d v="2015-08-06T05:00:00"/>
    <b v="0"/>
    <b v="0"/>
    <s v="theater/plays"/>
    <s v="theater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79"/>
    <d v="2013-06-11T05:00:00"/>
    <b v="0"/>
    <b v="1"/>
    <s v="film &amp; video/documentary"/>
    <s v="film &amp; video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0"/>
    <d v="2011-10-19T05:00:00"/>
    <b v="1"/>
    <b v="0"/>
    <s v="technology/web"/>
    <s v="technology"/>
    <s v="web"/>
  </r>
  <r>
    <n v="292"/>
    <s v="Ho-Harris"/>
    <s v="Versatile cohesive encoding"/>
    <n v="7300"/>
    <n v="717"/>
    <n v="9.8219178082191785E-2"/>
    <x v="0"/>
    <n v="10"/>
    <n v="71.7"/>
    <x v="1"/>
    <s v="USD"/>
    <x v="281"/>
    <d v="2012-04-03T05:00:00"/>
    <b v="0"/>
    <b v="0"/>
    <s v="food/food trucks"/>
    <s v="food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x v="282"/>
    <d v="2010-10-14T05:00:00"/>
    <b v="0"/>
    <b v="0"/>
    <s v="theater/plays"/>
    <s v="theater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x v="283"/>
    <d v="2018-11-07T06:00:00"/>
    <b v="0"/>
    <b v="0"/>
    <s v="theater/plays"/>
    <s v="theater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4"/>
    <d v="2013-11-09T06:00:00"/>
    <b v="0"/>
    <b v="0"/>
    <s v="theater/plays"/>
    <s v="theater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5"/>
    <d v="2019-02-19T06:00:00"/>
    <b v="0"/>
    <b v="0"/>
    <s v="theater/plays"/>
    <s v="theater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6"/>
    <d v="2014-01-23T06:00:00"/>
    <b v="0"/>
    <b v="1"/>
    <s v="theater/plays"/>
    <s v="theater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7"/>
    <d v="2016-03-15T05:00:00"/>
    <b v="0"/>
    <b v="1"/>
    <s v="music/rock"/>
    <s v="music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8"/>
    <d v="2016-04-28T05:00:00"/>
    <b v="0"/>
    <b v="0"/>
    <s v="food/food trucks"/>
    <s v="food"/>
    <s v="food trucks"/>
  </r>
  <r>
    <n v="300"/>
    <s v="Cooke PLC"/>
    <s v="Focused executive core"/>
    <n v="100"/>
    <n v="5"/>
    <n v="0.05"/>
    <x v="0"/>
    <n v="1"/>
    <n v="5"/>
    <x v="3"/>
    <s v="DKK"/>
    <x v="289"/>
    <d v="2017-08-31T05:00:00"/>
    <b v="0"/>
    <b v="1"/>
    <s v="publishing/nonfiction"/>
    <s v="publishing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0"/>
    <d v="2015-03-15T05:00:00"/>
    <b v="0"/>
    <b v="0"/>
    <s v="film &amp; video/documentary"/>
    <s v="film &amp; video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1"/>
    <d v="2018-09-16T05:00:00"/>
    <b v="0"/>
    <b v="0"/>
    <s v="theater/plays"/>
    <s v="theater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2"/>
    <d v="2016-01-12T06:00:00"/>
    <b v="0"/>
    <b v="0"/>
    <s v="music/indie rock"/>
    <s v="music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3"/>
    <d v="2016-09-17T05:00:00"/>
    <b v="0"/>
    <b v="0"/>
    <s v="film &amp; video/documentary"/>
    <s v="film &amp; video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x v="294"/>
    <d v="2016-04-29T05:00:00"/>
    <b v="0"/>
    <b v="0"/>
    <s v="theater/plays"/>
    <s v="theater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5"/>
    <d v="2017-07-17T05:00:00"/>
    <b v="0"/>
    <b v="1"/>
    <s v="theater/plays"/>
    <s v="theater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6"/>
    <d v="2012-06-26T05:00:00"/>
    <b v="0"/>
    <b v="1"/>
    <s v="publishing/fiction"/>
    <s v="publishing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7"/>
    <d v="2011-04-19T05:00:00"/>
    <b v="0"/>
    <b v="0"/>
    <s v="theater/plays"/>
    <s v="theater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x v="298"/>
    <d v="2011-10-11T05:00:00"/>
    <b v="0"/>
    <b v="1"/>
    <s v="music/indie rock"/>
    <s v="music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299"/>
    <d v="2010-04-25T05:00:00"/>
    <b v="0"/>
    <b v="0"/>
    <s v="games/video games"/>
    <s v="games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x v="246"/>
    <d v="2011-02-28T06:00:00"/>
    <b v="0"/>
    <b v="0"/>
    <s v="theater/plays"/>
    <s v="theater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x v="243"/>
    <d v="2013-11-01T05:00:00"/>
    <b v="0"/>
    <b v="0"/>
    <s v="theater/plays"/>
    <s v="theater"/>
    <s v="plays"/>
  </r>
  <r>
    <n v="313"/>
    <s v="Miller-Irwin"/>
    <s v="Secured maximized policy"/>
    <n v="2200"/>
    <n v="8697"/>
    <n v="3.9531818181818181"/>
    <x v="1"/>
    <n v="223"/>
    <n v="39"/>
    <x v="1"/>
    <s v="USD"/>
    <x v="300"/>
    <d v="2012-02-29T06:00:00"/>
    <b v="0"/>
    <b v="0"/>
    <s v="music/rock"/>
    <s v="music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7"/>
    <d v="2019-03-17T05:00:00"/>
    <b v="0"/>
    <b v="1"/>
    <s v="film &amp; video/documentary"/>
    <s v="film &amp; video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1"/>
    <d v="2014-06-22T05:00:00"/>
    <b v="0"/>
    <b v="0"/>
    <s v="theater/plays"/>
    <s v="theater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2"/>
    <d v="2019-11-20T06:00:00"/>
    <b v="0"/>
    <b v="1"/>
    <s v="food/food trucks"/>
    <s v="food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x v="303"/>
    <d v="2017-05-27T05:00:00"/>
    <b v="0"/>
    <b v="0"/>
    <s v="theater/plays"/>
    <s v="theater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4"/>
    <d v="2014-02-16T06:00:00"/>
    <b v="0"/>
    <b v="0"/>
    <s v="music/rock"/>
    <s v="music"/>
    <s v="rock"/>
  </r>
  <r>
    <n v="319"/>
    <s v="Mills Group"/>
    <s v="Advanced empowering matrix"/>
    <n v="8400"/>
    <n v="3251"/>
    <n v="0.38702380952380955"/>
    <x v="3"/>
    <n v="64"/>
    <n v="50.796875"/>
    <x v="1"/>
    <s v="USD"/>
    <x v="305"/>
    <d v="2010-09-05T05:00:00"/>
    <b v="0"/>
    <b v="0"/>
    <s v="technology/web"/>
    <s v="technology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x v="306"/>
    <d v="2011-05-19T05:00:00"/>
    <b v="0"/>
    <b v="0"/>
    <s v="publishing/fiction"/>
    <s v="publishing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7"/>
    <d v="2011-04-09T05:00:00"/>
    <b v="0"/>
    <b v="0"/>
    <s v="film &amp; video/shorts"/>
    <s v="film &amp; video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8"/>
    <d v="2010-12-08T06:00:00"/>
    <b v="0"/>
    <b v="0"/>
    <s v="theater/plays"/>
    <s v="theater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09"/>
    <d v="2014-03-29T05:00:00"/>
    <b v="0"/>
    <b v="0"/>
    <s v="film &amp; video/documentary"/>
    <s v="film &amp; video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0"/>
    <d v="2015-07-03T05:00:00"/>
    <b v="0"/>
    <b v="1"/>
    <s v="theater/plays"/>
    <s v="theater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8"/>
    <d v="2018-07-09T05:00:00"/>
    <b v="0"/>
    <b v="1"/>
    <s v="theater/plays"/>
    <s v="theater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1"/>
    <d v="2016-01-01T06:00:00"/>
    <b v="0"/>
    <b v="0"/>
    <s v="film &amp; video/animation"/>
    <s v="film &amp; video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2"/>
    <d v="2019-09-01T05:00:00"/>
    <b v="0"/>
    <b v="1"/>
    <s v="theater/plays"/>
    <s v="theater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3"/>
    <d v="2018-12-11T06:00:00"/>
    <b v="0"/>
    <b v="0"/>
    <s v="music/rock"/>
    <s v="music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4"/>
    <d v="2016-12-23T06:00:00"/>
    <b v="0"/>
    <b v="0"/>
    <s v="games/video games"/>
    <s v="games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5"/>
    <d v="2017-12-09T06:00:00"/>
    <b v="0"/>
    <b v="0"/>
    <s v="film &amp; video/documentary"/>
    <s v="film &amp; video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x v="316"/>
    <d v="2011-12-20T06:00:00"/>
    <b v="0"/>
    <b v="0"/>
    <s v="food/food trucks"/>
    <s v="food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7"/>
    <d v="2013-03-29T05:00:00"/>
    <b v="0"/>
    <b v="0"/>
    <s v="technology/wearables"/>
    <s v="technology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8"/>
    <d v="2018-12-18T06:00:00"/>
    <b v="0"/>
    <b v="0"/>
    <s v="theater/plays"/>
    <s v="theater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1"/>
    <d v="2018-01-17T06:00:00"/>
    <b v="0"/>
    <b v="0"/>
    <s v="music/rock"/>
    <s v="music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x v="319"/>
    <d v="2019-11-28T06:00:00"/>
    <b v="0"/>
    <b v="0"/>
    <s v="music/rock"/>
    <s v="music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0"/>
    <d v="2010-12-16T06:00:00"/>
    <b v="0"/>
    <b v="1"/>
    <s v="music/rock"/>
    <s v="music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x v="321"/>
    <d v="2019-11-12T06:00:00"/>
    <b v="0"/>
    <b v="0"/>
    <s v="theater/plays"/>
    <s v="theater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2"/>
    <d v="2011-11-04T05:00:00"/>
    <b v="0"/>
    <b v="0"/>
    <s v="theater/plays"/>
    <s v="theater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3"/>
    <d v="2017-08-16T05:00:00"/>
    <b v="0"/>
    <b v="0"/>
    <s v="theater/plays"/>
    <s v="theater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4"/>
    <d v="2011-12-13T06:00:00"/>
    <b v="0"/>
    <b v="0"/>
    <s v="photography/photography books"/>
    <s v="photography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5"/>
    <d v="2015-09-04T05:00:00"/>
    <b v="0"/>
    <b v="0"/>
    <s v="music/indie rock"/>
    <s v="music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6"/>
    <d v="2013-08-01T05:00:00"/>
    <b v="0"/>
    <b v="0"/>
    <s v="theater/plays"/>
    <s v="theater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7"/>
    <d v="2014-01-11T06:00:00"/>
    <b v="0"/>
    <b v="0"/>
    <s v="theater/plays"/>
    <s v="theater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8"/>
    <d v="2018-03-03T06:00:00"/>
    <b v="0"/>
    <b v="0"/>
    <s v="games/video games"/>
    <s v="games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29"/>
    <d v="2015-07-10T05:00:00"/>
    <b v="0"/>
    <b v="0"/>
    <s v="film &amp; video/drama"/>
    <s v="film &amp; video"/>
    <s v="drama"/>
  </r>
  <r>
    <n v="346"/>
    <s v="Little-Marsh"/>
    <s v="Virtual attitude-oriented migration"/>
    <n v="8000"/>
    <n v="2758"/>
    <n v="0.34475"/>
    <x v="0"/>
    <n v="25"/>
    <n v="110.32"/>
    <x v="1"/>
    <s v="USD"/>
    <x v="330"/>
    <d v="2017-10-18T05:00:00"/>
    <b v="0"/>
    <b v="1"/>
    <s v="music/indie rock"/>
    <s v="music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1"/>
    <d v="2015-03-07T06:00:00"/>
    <b v="0"/>
    <b v="0"/>
    <s v="technology/web"/>
    <s v="technology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2"/>
    <d v="2017-03-01T06:00:00"/>
    <b v="0"/>
    <b v="0"/>
    <s v="food/food trucks"/>
    <s v="food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5"/>
    <d v="2017-08-13T05:00:00"/>
    <b v="0"/>
    <b v="0"/>
    <s v="theater/plays"/>
    <s v="theater"/>
    <s v="plays"/>
  </r>
  <r>
    <n v="350"/>
    <s v="Shannon Ltd"/>
    <s v="Pre-emptive neutral capacity"/>
    <n v="100"/>
    <n v="5"/>
    <n v="0.05"/>
    <x v="0"/>
    <n v="1"/>
    <n v="5"/>
    <x v="1"/>
    <s v="USD"/>
    <x v="333"/>
    <d v="2015-06-07T05:00:00"/>
    <b v="0"/>
    <b v="1"/>
    <s v="music/jazz"/>
    <s v="music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4"/>
    <d v="2015-09-07T05:00:00"/>
    <b v="0"/>
    <b v="0"/>
    <s v="music/rock"/>
    <s v="music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5"/>
    <d v="2015-11-15T06:00:00"/>
    <b v="0"/>
    <b v="0"/>
    <s v="theater/plays"/>
    <s v="theater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6"/>
    <d v="2019-07-06T05:00:00"/>
    <b v="0"/>
    <b v="0"/>
    <s v="theater/plays"/>
    <s v="theater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x v="337"/>
    <d v="2013-09-10T05:00:00"/>
    <b v="0"/>
    <b v="0"/>
    <s v="film &amp; video/documentary"/>
    <s v="film &amp; video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8"/>
    <d v="2017-03-03T06:00:00"/>
    <b v="0"/>
    <b v="0"/>
    <s v="technology/wearables"/>
    <s v="technology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39"/>
    <d v="2012-01-23T06:00:00"/>
    <b v="0"/>
    <b v="0"/>
    <s v="theater/plays"/>
    <s v="theater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0"/>
    <d v="2015-09-28T05:00:00"/>
    <b v="0"/>
    <b v="0"/>
    <s v="games/video games"/>
    <s v="games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1"/>
    <d v="2018-08-13T05:00:00"/>
    <b v="1"/>
    <b v="0"/>
    <s v="photography/photography books"/>
    <s v="photography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2"/>
    <d v="2011-09-03T05:00:00"/>
    <b v="0"/>
    <b v="0"/>
    <s v="film &amp; video/animation"/>
    <s v="film &amp; video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3"/>
    <d v="2011-01-15T06:00:00"/>
    <b v="0"/>
    <b v="1"/>
    <s v="theater/plays"/>
    <s v="theater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4"/>
    <d v="2017-10-31T05:00:00"/>
    <b v="0"/>
    <b v="0"/>
    <s v="theater/plays"/>
    <s v="theater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4"/>
    <d v="2011-03-06T06:00:00"/>
    <b v="0"/>
    <b v="0"/>
    <s v="music/rock"/>
    <s v="music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5"/>
    <d v="2011-12-28T06:00:00"/>
    <b v="0"/>
    <b v="0"/>
    <s v="music/rock"/>
    <s v="music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6"/>
    <d v="2018-04-04T05:00:00"/>
    <b v="0"/>
    <b v="0"/>
    <s v="music/indie rock"/>
    <s v="music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7"/>
    <d v="2017-01-25T06:00:00"/>
    <b v="0"/>
    <b v="0"/>
    <s v="theater/plays"/>
    <s v="theater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8"/>
    <d v="2011-01-04T06:00:00"/>
    <b v="0"/>
    <b v="1"/>
    <s v="theater/plays"/>
    <s v="theater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49"/>
    <d v="2014-11-11T06:00:00"/>
    <b v="0"/>
    <b v="1"/>
    <s v="theater/plays"/>
    <s v="theater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0"/>
    <d v="2010-11-05T05:00:00"/>
    <b v="0"/>
    <b v="1"/>
    <s v="film &amp; video/documentary"/>
    <s v="film &amp; video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1"/>
    <d v="2013-03-14T05:00:00"/>
    <b v="0"/>
    <b v="1"/>
    <s v="film &amp; video/television"/>
    <s v="film &amp; video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2"/>
    <d v="2019-04-21T05:00:00"/>
    <b v="0"/>
    <b v="0"/>
    <s v="theater/plays"/>
    <s v="theater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3"/>
    <d v="2015-03-31T05:00:00"/>
    <b v="0"/>
    <b v="0"/>
    <s v="theater/plays"/>
    <s v="theater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4"/>
    <d v="2015-01-28T06:00:00"/>
    <b v="0"/>
    <b v="1"/>
    <s v="film &amp; video/documentary"/>
    <s v="film &amp; video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5"/>
    <d v="2017-08-25T05:00:00"/>
    <b v="0"/>
    <b v="0"/>
    <s v="theater/plays"/>
    <s v="theater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6"/>
    <d v="2019-01-16T06:00:00"/>
    <b v="0"/>
    <b v="1"/>
    <s v="film &amp; video/documentary"/>
    <s v="film &amp; video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7"/>
    <d v="2015-12-12T06:00:00"/>
    <b v="0"/>
    <b v="0"/>
    <s v="music/indie rock"/>
    <s v="music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x v="358"/>
    <d v="2014-07-12T05:00:00"/>
    <b v="0"/>
    <b v="0"/>
    <s v="music/rock"/>
    <s v="music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d v="2019-11-05T06:00:00"/>
    <b v="0"/>
    <b v="0"/>
    <s v="theater/plays"/>
    <s v="theater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x v="359"/>
    <d v="2018-06-28T05:00:00"/>
    <b v="0"/>
    <b v="0"/>
    <s v="film &amp; video/documentary"/>
    <s v="film &amp; video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0"/>
    <d v="2011-11-10T06:00:00"/>
    <b v="0"/>
    <b v="0"/>
    <s v="theater/plays"/>
    <s v="theater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1"/>
    <d v="2013-06-28T05:00:00"/>
    <b v="0"/>
    <b v="0"/>
    <s v="theater/plays"/>
    <s v="theater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2"/>
    <d v="2015-07-24T05:00:00"/>
    <b v="0"/>
    <b v="0"/>
    <s v="theater/plays"/>
    <s v="theater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3"/>
    <d v="2017-11-04T05:00:00"/>
    <b v="0"/>
    <b v="0"/>
    <s v="photography/photography books"/>
    <s v="photography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09"/>
    <d v="2019-02-19T06:00:00"/>
    <b v="0"/>
    <b v="1"/>
    <s v="food/food trucks"/>
    <s v="food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4"/>
    <d v="2017-03-09T06:00:00"/>
    <b v="1"/>
    <b v="1"/>
    <s v="film &amp; video/documentary"/>
    <s v="film &amp; video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5"/>
    <d v="2019-04-30T05:00:00"/>
    <b v="0"/>
    <b v="0"/>
    <s v="publishing/nonfiction"/>
    <s v="publishing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6"/>
    <d v="2010-07-08T05:00:00"/>
    <b v="0"/>
    <b v="0"/>
    <s v="theater/plays"/>
    <s v="theater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7"/>
    <d v="2012-06-17T05:00:00"/>
    <b v="0"/>
    <b v="0"/>
    <s v="technology/wearables"/>
    <s v="technology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x v="368"/>
    <d v="2012-01-06T06:00:00"/>
    <b v="0"/>
    <b v="0"/>
    <s v="music/indie rock"/>
    <s v="music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69"/>
    <d v="2010-11-24T06:00:00"/>
    <b v="0"/>
    <b v="0"/>
    <s v="theater/plays"/>
    <s v="theater"/>
    <s v="plays"/>
  </r>
  <r>
    <n v="390"/>
    <s v="Davis-Allen"/>
    <s v="Digitized eco-centric core"/>
    <n v="2400"/>
    <n v="4477"/>
    <n v="1.8654166666666667"/>
    <x v="1"/>
    <n v="50"/>
    <n v="89.54"/>
    <x v="1"/>
    <s v="USD"/>
    <x v="370"/>
    <d v="2013-09-28T05:00:00"/>
    <b v="0"/>
    <b v="0"/>
    <s v="photography/photography books"/>
    <s v="photography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x v="286"/>
    <d v="2014-01-16T06:00:00"/>
    <b v="0"/>
    <b v="0"/>
    <s v="publishing/nonfiction"/>
    <s v="publishing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1"/>
    <d v="2011-01-08T06:00:00"/>
    <b v="0"/>
    <b v="0"/>
    <s v="technology/wearables"/>
    <s v="technology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2"/>
    <d v="2017-07-18T05:00:00"/>
    <b v="0"/>
    <b v="0"/>
    <s v="music/jazz"/>
    <s v="music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3"/>
    <d v="2013-08-08T05:00:00"/>
    <b v="0"/>
    <b v="1"/>
    <s v="film &amp; video/documentary"/>
    <s v="film &amp; video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4"/>
    <d v="2011-12-09T06:00:00"/>
    <b v="1"/>
    <b v="0"/>
    <s v="theater/plays"/>
    <s v="theater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5"/>
    <d v="2018-10-13T05:00:00"/>
    <b v="0"/>
    <b v="0"/>
    <s v="film &amp; video/drama"/>
    <s v="film &amp; video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x v="376"/>
    <d v="2013-05-29T05:00:00"/>
    <b v="0"/>
    <b v="0"/>
    <s v="music/rock"/>
    <s v="music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7"/>
    <d v="2018-05-10T05:00:00"/>
    <b v="0"/>
    <b v="1"/>
    <s v="film &amp; video/animation"/>
    <s v="film &amp; video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8"/>
    <d v="2011-02-09T06:00:00"/>
    <b v="0"/>
    <b v="0"/>
    <s v="music/indie rock"/>
    <s v="music"/>
    <s v="indie rock"/>
  </r>
  <r>
    <n v="400"/>
    <s v="Bell PLC"/>
    <s v="Ergonomic eco-centric open architecture"/>
    <n v="100"/>
    <n v="2"/>
    <n v="0.02"/>
    <x v="0"/>
    <n v="1"/>
    <n v="2"/>
    <x v="1"/>
    <s v="USD"/>
    <x v="379"/>
    <d v="2013-09-07T05:00:00"/>
    <b v="0"/>
    <b v="1"/>
    <s v="photography/photography books"/>
    <s v="photography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x v="380"/>
    <d v="2019-10-27T05:00:00"/>
    <b v="0"/>
    <b v="0"/>
    <s v="theater/plays"/>
    <s v="theater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1"/>
    <d v="2012-02-22T06:00:00"/>
    <b v="0"/>
    <b v="1"/>
    <s v="film &amp; video/shorts"/>
    <s v="film &amp; video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4"/>
    <d v="2010-06-17T05:00:00"/>
    <b v="0"/>
    <b v="1"/>
    <s v="theater/plays"/>
    <s v="theater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2"/>
    <d v="2017-11-17T06:00:00"/>
    <b v="0"/>
    <b v="0"/>
    <s v="theater/plays"/>
    <s v="theater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x v="383"/>
    <d v="2018-07-24T05:00:00"/>
    <b v="0"/>
    <b v="0"/>
    <s v="theater/plays"/>
    <s v="theater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4"/>
    <d v="2013-02-11T06:00:00"/>
    <b v="1"/>
    <b v="0"/>
    <s v="film &amp; video/documentary"/>
    <s v="film &amp; video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x v="385"/>
    <d v="2019-10-20T05:00:00"/>
    <b v="0"/>
    <b v="0"/>
    <s v="theater/plays"/>
    <s v="theater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6"/>
    <d v="2016-07-10T05:00:00"/>
    <b v="0"/>
    <b v="0"/>
    <s v="film &amp; video/documentary"/>
    <s v="film &amp; video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7"/>
    <d v="2017-04-22T05:00:00"/>
    <b v="0"/>
    <b v="0"/>
    <s v="music/rock"/>
    <s v="music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6"/>
    <d v="2015-04-28T05:00:00"/>
    <b v="0"/>
    <b v="0"/>
    <s v="games/mobile games"/>
    <s v="games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8"/>
    <d v="2017-05-31T05:00:00"/>
    <b v="0"/>
    <b v="0"/>
    <s v="theater/plays"/>
    <s v="theater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89"/>
    <d v="2014-01-13T06:00:00"/>
    <b v="0"/>
    <b v="0"/>
    <s v="publishing/fiction"/>
    <s v="publishing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0"/>
    <d v="2018-12-24T06:00:00"/>
    <b v="0"/>
    <b v="0"/>
    <s v="film &amp; video/animation"/>
    <s v="film &amp; video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1"/>
    <d v="2010-04-28T05:00:00"/>
    <b v="0"/>
    <b v="1"/>
    <s v="food/food trucks"/>
    <s v="food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2"/>
    <d v="2012-01-30T06:00:00"/>
    <b v="0"/>
    <b v="0"/>
    <s v="theater/plays"/>
    <s v="theater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3"/>
    <d v="2011-01-26T06:00:00"/>
    <b v="0"/>
    <b v="1"/>
    <s v="film &amp; video/documentary"/>
    <s v="film &amp; video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4"/>
    <d v="2018-11-27T06:00:00"/>
    <b v="0"/>
    <b v="0"/>
    <s v="theater/plays"/>
    <s v="theater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5"/>
    <d v="2012-05-07T05:00:00"/>
    <b v="0"/>
    <b v="0"/>
    <s v="film &amp; video/documentary"/>
    <s v="film &amp; video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6"/>
    <d v="2011-12-28T06:00:00"/>
    <b v="0"/>
    <b v="0"/>
    <s v="technology/web"/>
    <s v="technology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7"/>
    <d v="2017-07-09T05:00:00"/>
    <b v="0"/>
    <b v="0"/>
    <s v="theater/plays"/>
    <s v="theater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8"/>
    <d v="2017-07-29T05:00:00"/>
    <b v="0"/>
    <b v="1"/>
    <s v="technology/wearables"/>
    <s v="technology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399"/>
    <d v="2010-05-07T05:00:00"/>
    <b v="0"/>
    <b v="1"/>
    <s v="theater/plays"/>
    <s v="theater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5"/>
    <d v="2011-09-24T05:00:00"/>
    <b v="0"/>
    <b v="1"/>
    <s v="food/food trucks"/>
    <s v="food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0"/>
    <d v="2018-04-24T05:00:00"/>
    <b v="0"/>
    <b v="0"/>
    <s v="music/indie rock"/>
    <s v="music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1"/>
    <d v="2015-08-03T05:00:00"/>
    <b v="0"/>
    <b v="0"/>
    <s v="photography/photography books"/>
    <s v="photography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2"/>
    <d v="2013-03-06T06:00:00"/>
    <b v="0"/>
    <b v="0"/>
    <s v="theater/plays"/>
    <s v="theater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3"/>
    <d v="2014-10-15T05:00:00"/>
    <b v="0"/>
    <b v="1"/>
    <s v="theater/plays"/>
    <s v="theater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4"/>
    <d v="2011-02-18T06:00:00"/>
    <b v="0"/>
    <b v="0"/>
    <s v="film &amp; video/animation"/>
    <s v="film &amp; video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5"/>
    <d v="2014-03-10T05:00:00"/>
    <b v="0"/>
    <b v="1"/>
    <s v="photography/photography books"/>
    <s v="photography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6"/>
    <d v="2019-11-02T05:00:00"/>
    <b v="0"/>
    <b v="0"/>
    <s v="theater/plays"/>
    <s v="theater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7"/>
    <d v="2018-07-09T05:00:00"/>
    <b v="1"/>
    <b v="0"/>
    <s v="theater/plays"/>
    <s v="theater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8"/>
    <d v="2014-05-22T05:00:00"/>
    <b v="0"/>
    <b v="0"/>
    <s v="theater/plays"/>
    <s v="theater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09"/>
    <d v="2013-12-11T06:00:00"/>
    <b v="0"/>
    <b v="1"/>
    <s v="film &amp; video/documentary"/>
    <s v="film &amp; video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x v="410"/>
    <d v="2016-12-15T06:00:00"/>
    <b v="1"/>
    <b v="0"/>
    <s v="theater/plays"/>
    <s v="theater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1"/>
    <d v="2014-12-27T06:00:00"/>
    <b v="0"/>
    <b v="1"/>
    <s v="theater/plays"/>
    <s v="theater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2"/>
    <d v="2019-04-21T05:00:00"/>
    <b v="0"/>
    <b v="0"/>
    <s v="music/jazz"/>
    <s v="music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x v="413"/>
    <d v="2015-09-16T05:00:00"/>
    <b v="0"/>
    <b v="1"/>
    <s v="film &amp; video/animation"/>
    <s v="film &amp; video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4"/>
    <d v="2013-04-03T05:00:00"/>
    <b v="0"/>
    <b v="0"/>
    <s v="theater/plays"/>
    <s v="theater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5"/>
    <d v="2016-11-13T06:00:00"/>
    <b v="0"/>
    <b v="0"/>
    <s v="film &amp; video/science fiction"/>
    <s v="film &amp; video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6"/>
    <d v="2017-07-10T05:00:00"/>
    <b v="0"/>
    <b v="0"/>
    <s v="film &amp; video/television"/>
    <s v="film &amp; video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x v="417"/>
    <d v="2012-05-24T05:00:00"/>
    <b v="0"/>
    <b v="0"/>
    <s v="technology/wearables"/>
    <s v="technology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8"/>
    <d v="2017-09-18T05:00:00"/>
    <b v="0"/>
    <b v="0"/>
    <s v="theater/plays"/>
    <s v="theater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19"/>
    <d v="2010-10-19T05:00:00"/>
    <b v="0"/>
    <b v="0"/>
    <s v="theater/plays"/>
    <s v="theater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x v="420"/>
    <d v="2011-07-26T05:00:00"/>
    <b v="0"/>
    <b v="1"/>
    <s v="music/indie rock"/>
    <s v="music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1"/>
    <d v="2010-12-24T06:00:00"/>
    <b v="0"/>
    <b v="1"/>
    <s v="theater/plays"/>
    <s v="theater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2"/>
    <d v="2012-12-20T06:00:00"/>
    <b v="0"/>
    <b v="0"/>
    <s v="technology/wearables"/>
    <s v="technology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3"/>
    <d v="2018-01-04T06:00:00"/>
    <b v="0"/>
    <b v="0"/>
    <s v="film &amp; video/television"/>
    <s v="film &amp; video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4"/>
    <d v="2013-04-16T05:00:00"/>
    <b v="0"/>
    <b v="1"/>
    <s v="games/video games"/>
    <s v="games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x v="425"/>
    <d v="2019-03-23T05:00:00"/>
    <b v="0"/>
    <b v="0"/>
    <s v="games/video games"/>
    <s v="games"/>
    <s v="video games"/>
  </r>
  <r>
    <n v="450"/>
    <s v="Delgado-Hatfield"/>
    <s v="Up-sized composite success"/>
    <n v="100"/>
    <n v="4"/>
    <n v="0.04"/>
    <x v="0"/>
    <n v="1"/>
    <n v="4"/>
    <x v="0"/>
    <s v="CAD"/>
    <x v="426"/>
    <d v="2018-11-13T06:00:00"/>
    <b v="0"/>
    <b v="0"/>
    <s v="film &amp; video/animation"/>
    <s v="film &amp; video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7"/>
    <d v="2017-08-19T05:00:00"/>
    <b v="0"/>
    <b v="0"/>
    <s v="music/rock"/>
    <s v="music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8"/>
    <d v="2010-07-07T05:00:00"/>
    <b v="0"/>
    <b v="0"/>
    <s v="film &amp; video/drama"/>
    <s v="film &amp; video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0"/>
    <d v="2017-01-11T06:00:00"/>
    <b v="0"/>
    <b v="0"/>
    <s v="film &amp; video/science fiction"/>
    <s v="film &amp; video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x v="429"/>
    <d v="2013-11-26T06:00:00"/>
    <b v="0"/>
    <b v="1"/>
    <s v="film &amp; video/drama"/>
    <s v="film &amp; video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0"/>
    <d v="2011-10-16T05:00:00"/>
    <b v="0"/>
    <b v="0"/>
    <s v="theater/plays"/>
    <s v="theater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1"/>
    <d v="2018-02-10T06:00:00"/>
    <b v="0"/>
    <b v="1"/>
    <s v="music/indie rock"/>
    <s v="music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2"/>
    <d v="2016-10-16T05:00:00"/>
    <b v="0"/>
    <b v="0"/>
    <s v="theater/plays"/>
    <s v="theater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3"/>
    <d v="2010-05-11T05:00:00"/>
    <b v="0"/>
    <b v="0"/>
    <s v="theater/plays"/>
    <s v="theater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4"/>
    <d v="2015-01-22T06:00:00"/>
    <b v="0"/>
    <b v="0"/>
    <s v="film &amp; video/documentary"/>
    <s v="film &amp; video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d v="2010-08-12T05:00:00"/>
    <b v="0"/>
    <b v="0"/>
    <s v="theater/plays"/>
    <s v="theater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5"/>
    <d v="2014-05-18T05:00:00"/>
    <b v="0"/>
    <b v="0"/>
    <s v="film &amp; video/drama"/>
    <s v="film &amp; video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4"/>
    <d v="2013-03-09T06:00:00"/>
    <b v="0"/>
    <b v="0"/>
    <s v="games/mobile games"/>
    <s v="games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6"/>
    <d v="2014-01-04T06:00:00"/>
    <b v="0"/>
    <b v="0"/>
    <s v="film &amp; video/animation"/>
    <s v="film &amp; video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7"/>
    <d v="2018-02-25T06:00:00"/>
    <b v="0"/>
    <b v="0"/>
    <s v="theater/plays"/>
    <s v="theater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x v="438"/>
    <d v="2018-02-05T06:00:00"/>
    <b v="0"/>
    <b v="0"/>
    <s v="publishing/translations"/>
    <s v="publishing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x v="439"/>
    <d v="2013-06-07T05:00:00"/>
    <b v="0"/>
    <b v="1"/>
    <s v="technology/wearables"/>
    <s v="technology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0"/>
    <d v="2015-11-30T06:00:00"/>
    <b v="0"/>
    <b v="1"/>
    <s v="technology/web"/>
    <s v="technology"/>
    <s v="web"/>
  </r>
  <r>
    <n v="468"/>
    <s v="Hughes Inc"/>
    <s v="Streamlined neutral analyzer"/>
    <n v="4000"/>
    <n v="1620"/>
    <n v="0.40500000000000003"/>
    <x v="0"/>
    <n v="16"/>
    <n v="101.25"/>
    <x v="1"/>
    <s v="USD"/>
    <x v="441"/>
    <d v="2019-04-30T05:00:00"/>
    <b v="0"/>
    <b v="0"/>
    <s v="theater/plays"/>
    <s v="theater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x v="442"/>
    <d v="2015-05-20T05:00:00"/>
    <b v="0"/>
    <b v="0"/>
    <s v="film &amp; video/drama"/>
    <s v="film &amp; video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4"/>
    <d v="2016-12-19T06:00:00"/>
    <b v="0"/>
    <b v="0"/>
    <s v="technology/wearables"/>
    <s v="technology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x v="443"/>
    <d v="2012-05-02T05:00:00"/>
    <b v="0"/>
    <b v="1"/>
    <s v="food/food trucks"/>
    <s v="food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4"/>
    <d v="2019-05-04T05:00:00"/>
    <b v="0"/>
    <b v="0"/>
    <s v="music/rock"/>
    <s v="music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5"/>
    <d v="2018-06-27T05:00:00"/>
    <b v="0"/>
    <b v="0"/>
    <s v="music/electric music"/>
    <s v="music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x v="446"/>
    <d v="2014-12-17T06:00:00"/>
    <b v="0"/>
    <b v="0"/>
    <s v="film &amp; video/television"/>
    <s v="film &amp; video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7"/>
    <d v="2013-06-29T05:00:00"/>
    <b v="0"/>
    <b v="1"/>
    <s v="publishing/translations"/>
    <s v="publishing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1"/>
    <d v="2018-08-16T05:00:00"/>
    <b v="0"/>
    <b v="0"/>
    <s v="publishing/fiction"/>
    <s v="publishing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8"/>
    <d v="2011-07-23T05:00:00"/>
    <b v="0"/>
    <b v="0"/>
    <s v="film &amp; video/science fiction"/>
    <s v="film &amp; video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x v="449"/>
    <d v="2015-03-21T05:00:00"/>
    <b v="0"/>
    <b v="0"/>
    <s v="technology/wearables"/>
    <s v="technology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0"/>
    <d v="2017-07-31T05:00:00"/>
    <b v="0"/>
    <b v="0"/>
    <s v="food/food trucks"/>
    <s v="food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x v="451"/>
    <d v="2010-03-20T05:00:00"/>
    <b v="0"/>
    <b v="1"/>
    <s v="photography/photography books"/>
    <s v="photography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2"/>
    <d v="2014-11-12T06:00:00"/>
    <b v="0"/>
    <b v="1"/>
    <s v="theater/plays"/>
    <s v="theater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3"/>
    <d v="2012-03-06T06:00:00"/>
    <b v="0"/>
    <b v="1"/>
    <s v="publishing/fiction"/>
    <s v="publishing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4"/>
    <d v="2019-12-19T06:00:00"/>
    <b v="0"/>
    <b v="0"/>
    <s v="theater/plays"/>
    <s v="theater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x v="455"/>
    <d v="2014-09-22T05:00:00"/>
    <b v="0"/>
    <b v="1"/>
    <s v="food/food trucks"/>
    <s v="food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6"/>
    <d v="2019-07-21T05:00:00"/>
    <b v="0"/>
    <b v="0"/>
    <s v="theater/plays"/>
    <s v="theater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7"/>
    <d v="2018-03-24T05:00:00"/>
    <b v="0"/>
    <b v="1"/>
    <s v="publishing/translations"/>
    <s v="publishing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8"/>
    <d v="2017-05-23T05:00:00"/>
    <b v="0"/>
    <b v="0"/>
    <s v="theater/plays"/>
    <s v="theater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59"/>
    <d v="2016-02-20T06:00:00"/>
    <b v="0"/>
    <b v="0"/>
    <s v="theater/plays"/>
    <s v="theater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x v="460"/>
    <d v="2010-08-21T05:00:00"/>
    <b v="0"/>
    <b v="0"/>
    <s v="technology/wearables"/>
    <s v="technology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x v="461"/>
    <d v="2019-11-24T06:00:00"/>
    <b v="0"/>
    <b v="0"/>
    <s v="journalism/audio"/>
    <s v="journalism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2"/>
    <d v="2013-07-27T05:00:00"/>
    <b v="0"/>
    <b v="1"/>
    <s v="food/food trucks"/>
    <s v="food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3"/>
    <d v="2010-07-12T05:00:00"/>
    <b v="1"/>
    <b v="1"/>
    <s v="film &amp; video/shorts"/>
    <s v="film &amp; video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x v="464"/>
    <d v="2019-07-12T05:00:00"/>
    <b v="0"/>
    <b v="0"/>
    <s v="photography/photography books"/>
    <s v="photography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5"/>
    <d v="2012-03-23T05:00:00"/>
    <b v="0"/>
    <b v="0"/>
    <s v="technology/wearables"/>
    <s v="technology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6"/>
    <d v="2014-06-14T05:00:00"/>
    <b v="0"/>
    <b v="0"/>
    <s v="theater/plays"/>
    <s v="theater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7"/>
    <d v="2017-06-07T05:00:00"/>
    <b v="0"/>
    <b v="0"/>
    <s v="film &amp; video/animation"/>
    <s v="film &amp; video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8"/>
    <d v="2016-12-20T06:00:00"/>
    <b v="0"/>
    <b v="1"/>
    <s v="technology/wearables"/>
    <s v="technology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69"/>
    <d v="2015-01-03T06:00:00"/>
    <b v="0"/>
    <b v="0"/>
    <s v="technology/web"/>
    <s v="technology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0"/>
    <d v="2016-03-20T05:00:00"/>
    <b v="0"/>
    <b v="1"/>
    <s v="film &amp; video/documentary"/>
    <s v="film &amp; video"/>
    <s v="documentary"/>
  </r>
  <r>
    <n v="500"/>
    <s v="Valdez Ltd"/>
    <s v="Team-oriented clear-thinking matrix"/>
    <n v="100"/>
    <n v="0"/>
    <n v="0"/>
    <x v="0"/>
    <n v="0"/>
    <e v="#DIV/0!"/>
    <x v="1"/>
    <s v="USD"/>
    <x v="471"/>
    <d v="2013-05-29T05:00:00"/>
    <b v="0"/>
    <b v="1"/>
    <s v="theater/plays"/>
    <s v="theater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2"/>
    <d v="2013-03-14T05:00:00"/>
    <b v="0"/>
    <b v="0"/>
    <s v="film &amp; video/documentary"/>
    <s v="film &amp; video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3"/>
    <d v="2012-08-25T05:00:00"/>
    <b v="0"/>
    <b v="1"/>
    <s v="games/video games"/>
    <s v="games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1"/>
    <d v="2015-07-21T05:00:00"/>
    <b v="0"/>
    <b v="0"/>
    <s v="film &amp; video/drama"/>
    <s v="film &amp; video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2"/>
    <d v="2015-05-19T05:00:00"/>
    <b v="0"/>
    <b v="0"/>
    <s v="music/rock"/>
    <s v="music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4"/>
    <d v="2013-04-19T05:00:00"/>
    <b v="0"/>
    <b v="1"/>
    <s v="publishing/radio &amp; podcasts"/>
    <s v="publishing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0"/>
    <d v="2017-12-10T06:00:00"/>
    <b v="0"/>
    <b v="1"/>
    <s v="theater/plays"/>
    <s v="theater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5"/>
    <d v="2013-05-28T05:00:00"/>
    <b v="0"/>
    <b v="1"/>
    <s v="technology/web"/>
    <s v="technology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1"/>
    <d v="2018-08-19T05:00:00"/>
    <b v="0"/>
    <b v="0"/>
    <s v="theater/plays"/>
    <s v="theater"/>
    <s v="plays"/>
  </r>
  <r>
    <n v="509"/>
    <s v="White LLC"/>
    <s v="Robust zero-defect project"/>
    <n v="168500"/>
    <n v="119510"/>
    <n v="0.70925816023738875"/>
    <x v="0"/>
    <n v="1258"/>
    <n v="95"/>
    <x v="1"/>
    <s v="USD"/>
    <x v="476"/>
    <d v="2012-05-15T05:00:00"/>
    <b v="0"/>
    <b v="0"/>
    <s v="theater/plays"/>
    <s v="theater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7"/>
    <d v="2018-06-24T05:00:00"/>
    <b v="0"/>
    <b v="0"/>
    <s v="film &amp; video/drama"/>
    <s v="film &amp; video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8"/>
    <d v="2019-08-04T05:00:00"/>
    <b v="0"/>
    <b v="0"/>
    <s v="theater/plays"/>
    <s v="theater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x v="479"/>
    <d v="2014-07-06T05:00:00"/>
    <b v="0"/>
    <b v="1"/>
    <s v="games/video games"/>
    <s v="games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79"/>
    <d v="2010-09-11T05:00:00"/>
    <b v="0"/>
    <b v="0"/>
    <s v="film &amp; video/television"/>
    <s v="film &amp; video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0"/>
    <d v="2013-12-11T06:00:00"/>
    <b v="0"/>
    <b v="1"/>
    <s v="music/rock"/>
    <s v="music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x v="481"/>
    <d v="2011-12-25T06:00:00"/>
    <b v="0"/>
    <b v="1"/>
    <s v="theater/plays"/>
    <s v="theater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3"/>
    <d v="2010-09-13T05:00:00"/>
    <b v="0"/>
    <b v="0"/>
    <s v="publishing/nonfiction"/>
    <s v="publishing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2"/>
    <d v="2017-05-10T05:00:00"/>
    <b v="0"/>
    <b v="0"/>
    <s v="food/food trucks"/>
    <s v="food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x v="483"/>
    <d v="2018-02-25T06:00:00"/>
    <b v="0"/>
    <b v="1"/>
    <s v="film &amp; video/animation"/>
    <s v="film &amp; video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4"/>
    <d v="2015-01-22T06:00:00"/>
    <b v="0"/>
    <b v="1"/>
    <s v="music/rock"/>
    <s v="music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4"/>
    <d v="2019-04-22T05:00:00"/>
    <b v="0"/>
    <b v="0"/>
    <s v="theater/plays"/>
    <s v="theater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5"/>
    <d v="2016-08-29T05:00:00"/>
    <b v="0"/>
    <b v="1"/>
    <s v="film &amp; video/drama"/>
    <s v="film &amp; video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6"/>
    <d v="2012-07-15T05:00:00"/>
    <b v="0"/>
    <b v="0"/>
    <s v="film &amp; video/shorts"/>
    <s v="film &amp; video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7"/>
    <d v="2010-03-09T06:00:00"/>
    <b v="0"/>
    <b v="0"/>
    <s v="film &amp; video/shorts"/>
    <s v="film &amp; video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8"/>
    <d v="2010-05-09T05:00:00"/>
    <b v="0"/>
    <b v="0"/>
    <s v="theater/plays"/>
    <s v="theater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89"/>
    <d v="2010-11-27T06:00:00"/>
    <b v="0"/>
    <b v="0"/>
    <s v="technology/wearables"/>
    <s v="technology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1"/>
    <d v="2016-02-01T06:00:00"/>
    <b v="0"/>
    <b v="1"/>
    <s v="theater/plays"/>
    <s v="theater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x v="490"/>
    <d v="2016-03-12T06:00:00"/>
    <b v="0"/>
    <b v="0"/>
    <s v="film &amp; video/animation"/>
    <s v="film &amp; video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1"/>
    <d v="2014-01-07T06:00:00"/>
    <b v="0"/>
    <b v="0"/>
    <s v="music/indie rock"/>
    <s v="music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x v="492"/>
    <d v="2014-06-07T05:00:00"/>
    <b v="0"/>
    <b v="0"/>
    <s v="games/video games"/>
    <s v="games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3"/>
    <d v="2010-09-14T05:00:00"/>
    <b v="0"/>
    <b v="1"/>
    <s v="publishing/fiction"/>
    <s v="publishing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4"/>
    <d v="2014-01-06T06:00:00"/>
    <b v="0"/>
    <b v="0"/>
    <s v="games/video games"/>
    <s v="games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5"/>
    <d v="2018-01-26T06:00:00"/>
    <b v="0"/>
    <b v="0"/>
    <s v="theater/plays"/>
    <s v="theater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6"/>
    <d v="2013-08-29T05:00:00"/>
    <b v="0"/>
    <b v="0"/>
    <s v="music/indie rock"/>
    <s v="music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7"/>
    <d v="2018-08-18T05:00:00"/>
    <b v="0"/>
    <b v="1"/>
    <s v="film &amp; video/drama"/>
    <s v="film &amp; video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8"/>
    <d v="2018-06-10T05:00:00"/>
    <b v="0"/>
    <b v="1"/>
    <s v="theater/plays"/>
    <s v="theater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499"/>
    <d v="2010-09-19T05:00:00"/>
    <b v="0"/>
    <b v="0"/>
    <s v="publishing/fiction"/>
    <s v="publishing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0"/>
    <d v="2018-09-22T05:00:00"/>
    <b v="1"/>
    <b v="1"/>
    <s v="film &amp; video/documentary"/>
    <s v="film &amp; video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1"/>
    <d v="2013-10-08T05:00:00"/>
    <b v="0"/>
    <b v="0"/>
    <s v="games/mobile games"/>
    <s v="games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2"/>
    <d v="2019-07-07T05:00:00"/>
    <b v="0"/>
    <b v="1"/>
    <s v="food/food trucks"/>
    <s v="food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3"/>
    <d v="2018-05-27T05:00:00"/>
    <b v="0"/>
    <b v="0"/>
    <s v="photography/photography books"/>
    <s v="photography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4"/>
    <d v="2015-07-06T05:00:00"/>
    <b v="0"/>
    <b v="0"/>
    <s v="games/mobile games"/>
    <s v="games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5"/>
    <d v="2016-02-21T06:00:00"/>
    <b v="0"/>
    <b v="0"/>
    <s v="music/indie rock"/>
    <s v="music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6"/>
    <d v="2013-09-26T05:00:00"/>
    <b v="0"/>
    <b v="0"/>
    <s v="games/video games"/>
    <s v="games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7"/>
    <d v="2016-01-21T06:00:00"/>
    <b v="0"/>
    <b v="0"/>
    <s v="music/rock"/>
    <s v="music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8"/>
    <d v="2020-01-14T06:00:00"/>
    <b v="0"/>
    <b v="0"/>
    <s v="theater/plays"/>
    <s v="theater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09"/>
    <d v="2018-09-20T05:00:00"/>
    <b v="0"/>
    <b v="1"/>
    <s v="theater/plays"/>
    <s v="theater"/>
    <s v="plays"/>
  </r>
  <r>
    <n v="547"/>
    <s v="Hardin-Dixon"/>
    <s v="Focused solution-oriented matrix"/>
    <n v="1300"/>
    <n v="12597"/>
    <n v="9.69"/>
    <x v="1"/>
    <n v="156"/>
    <n v="80.75"/>
    <x v="1"/>
    <s v="USD"/>
    <x v="510"/>
    <d v="2015-02-06T06:00:00"/>
    <b v="0"/>
    <b v="0"/>
    <s v="film &amp; video/drama"/>
    <s v="film &amp; video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x v="511"/>
    <d v="2016-04-14T05:00:00"/>
    <b v="0"/>
    <b v="0"/>
    <s v="theater/plays"/>
    <s v="theater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2"/>
    <d v="2013-06-06T05:00:00"/>
    <b v="0"/>
    <b v="0"/>
    <s v="technology/wearables"/>
    <s v="technology"/>
    <s v="wearables"/>
  </r>
  <r>
    <n v="550"/>
    <s v="Morrison-Henderson"/>
    <s v="De-engineered disintermediate encoding"/>
    <n v="100"/>
    <n v="4"/>
    <n v="0.04"/>
    <x v="3"/>
    <n v="1"/>
    <n v="4"/>
    <x v="5"/>
    <s v="CHF"/>
    <x v="513"/>
    <d v="2012-03-21T05:00:00"/>
    <b v="0"/>
    <b v="0"/>
    <s v="music/indie rock"/>
    <s v="music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4"/>
    <d v="2015-01-29T06:00:00"/>
    <b v="0"/>
    <b v="1"/>
    <s v="technology/web"/>
    <s v="technology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5"/>
    <d v="2016-11-28T06:00:00"/>
    <b v="0"/>
    <b v="0"/>
    <s v="theater/plays"/>
    <s v="theater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6"/>
    <d v="2011-01-03T06:00:00"/>
    <b v="0"/>
    <b v="0"/>
    <s v="music/rock"/>
    <s v="music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7"/>
    <d v="2016-12-25T06:00:00"/>
    <b v="0"/>
    <b v="0"/>
    <s v="music/indie rock"/>
    <s v="music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x v="518"/>
    <d v="2014-05-03T05:00:00"/>
    <b v="0"/>
    <b v="0"/>
    <s v="music/rock"/>
    <s v="music"/>
    <s v="rock"/>
  </r>
  <r>
    <n v="556"/>
    <s v="Smith and Sons"/>
    <s v="Grass-roots 24/7 attitude"/>
    <n v="5200"/>
    <n v="12467"/>
    <n v="2.3975"/>
    <x v="1"/>
    <n v="122"/>
    <n v="102.18852459016394"/>
    <x v="1"/>
    <s v="USD"/>
    <x v="519"/>
    <d v="2011-09-13T05:00:00"/>
    <b v="0"/>
    <b v="1"/>
    <s v="publishing/translations"/>
    <s v="publishing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0"/>
    <d v="2015-10-05T05:00:00"/>
    <b v="0"/>
    <b v="1"/>
    <s v="film &amp; video/science fiction"/>
    <s v="film &amp; video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x v="521"/>
    <d v="2016-04-07T05:00:00"/>
    <b v="0"/>
    <b v="0"/>
    <s v="theater/plays"/>
    <s v="theater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2"/>
    <d v="2016-08-09T05:00:00"/>
    <b v="0"/>
    <b v="0"/>
    <s v="theater/plays"/>
    <s v="theater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x v="523"/>
    <d v="2011-12-28T06:00:00"/>
    <b v="0"/>
    <b v="0"/>
    <s v="film &amp; video/animation"/>
    <s v="film &amp; video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4"/>
    <d v="2011-10-19T05:00:00"/>
    <b v="0"/>
    <b v="0"/>
    <s v="theater/plays"/>
    <s v="theater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7"/>
    <d v="2019-03-14T05:00:00"/>
    <b v="0"/>
    <b v="0"/>
    <s v="music/rock"/>
    <s v="music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5"/>
    <d v="2018-12-03T06:00:00"/>
    <b v="0"/>
    <b v="0"/>
    <s v="film &amp; video/documentary"/>
    <s v="film &amp; video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6"/>
    <d v="2015-03-23T05:00:00"/>
    <b v="0"/>
    <b v="0"/>
    <s v="theater/plays"/>
    <s v="theater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7"/>
    <d v="2011-12-05T06:00:00"/>
    <b v="0"/>
    <b v="0"/>
    <s v="theater/plays"/>
    <s v="theater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1"/>
    <d v="2016-03-18T05:00:00"/>
    <b v="0"/>
    <b v="1"/>
    <s v="music/electric music"/>
    <s v="music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8"/>
    <d v="2014-07-12T05:00:00"/>
    <b v="0"/>
    <b v="0"/>
    <s v="music/rock"/>
    <s v="music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29"/>
    <d v="2010-08-29T05:00:00"/>
    <b v="0"/>
    <b v="0"/>
    <s v="theater/plays"/>
    <s v="theater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0"/>
    <d v="2011-01-23T06:00:00"/>
    <b v="0"/>
    <b v="0"/>
    <s v="film &amp; video/animation"/>
    <s v="film &amp; video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4"/>
    <d v="2014-12-26T06:00:00"/>
    <b v="0"/>
    <b v="1"/>
    <s v="music/rock"/>
    <s v="music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1"/>
    <d v="2015-08-05T05:00:00"/>
    <b v="0"/>
    <b v="0"/>
    <s v="film &amp; video/shorts"/>
    <s v="film &amp; video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2"/>
    <d v="2015-10-14T05:00:00"/>
    <b v="0"/>
    <b v="1"/>
    <s v="music/rock"/>
    <s v="music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8"/>
    <d v="2014-05-04T05:00:00"/>
    <b v="0"/>
    <b v="0"/>
    <s v="journalism/audio"/>
    <s v="journalism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3"/>
    <d v="2019-12-17T06:00:00"/>
    <b v="0"/>
    <b v="1"/>
    <s v="food/food trucks"/>
    <s v="food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2"/>
    <d v="2014-05-23T05:00:00"/>
    <b v="0"/>
    <b v="1"/>
    <s v="theater/plays"/>
    <s v="theater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4"/>
    <d v="2017-11-18T06:00:00"/>
    <b v="0"/>
    <b v="0"/>
    <s v="theater/plays"/>
    <s v="theater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x v="535"/>
    <d v="2011-04-06T05:00:00"/>
    <b v="0"/>
    <b v="0"/>
    <s v="music/jazz"/>
    <s v="music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6"/>
    <d v="2011-12-04T06:00:00"/>
    <b v="0"/>
    <b v="0"/>
    <s v="film &amp; video/science fiction"/>
    <s v="film &amp; video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7"/>
    <d v="2011-08-19T05:00:00"/>
    <b v="0"/>
    <b v="0"/>
    <s v="music/jazz"/>
    <s v="music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8"/>
    <d v="2014-03-06T06:00:00"/>
    <b v="0"/>
    <b v="0"/>
    <s v="theater/plays"/>
    <s v="theater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39"/>
    <d v="2011-05-14T05:00:00"/>
    <b v="0"/>
    <b v="0"/>
    <s v="technology/web"/>
    <s v="technology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x v="504"/>
    <d v="2015-06-15T05:00:00"/>
    <b v="0"/>
    <b v="1"/>
    <s v="games/video games"/>
    <s v="games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0"/>
    <d v="2012-03-08T06:00:00"/>
    <b v="0"/>
    <b v="0"/>
    <s v="film &amp; video/documentary"/>
    <s v="film &amp; video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1"/>
    <d v="2012-05-09T05:00:00"/>
    <b v="0"/>
    <b v="0"/>
    <s v="technology/web"/>
    <s v="technology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x v="542"/>
    <d v="2010-03-28T05:00:00"/>
    <b v="0"/>
    <b v="0"/>
    <s v="publishing/translations"/>
    <s v="publishing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3"/>
    <d v="2010-12-06T06:00:00"/>
    <b v="0"/>
    <b v="0"/>
    <s v="music/rock"/>
    <s v="music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4"/>
    <d v="2019-03-12T05:00:00"/>
    <b v="0"/>
    <b v="1"/>
    <s v="food/food trucks"/>
    <s v="food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x v="151"/>
    <d v="2010-04-25T05:00:00"/>
    <b v="0"/>
    <b v="0"/>
    <s v="theater/plays"/>
    <s v="theater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4"/>
    <d v="2015-07-12T05:00:00"/>
    <b v="0"/>
    <b v="0"/>
    <s v="film &amp; video/documentary"/>
    <s v="film &amp; video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5"/>
    <d v="2015-01-01T06:00:00"/>
    <b v="0"/>
    <b v="0"/>
    <s v="publishing/radio &amp; podcasts"/>
    <s v="publishing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x v="546"/>
    <d v="2010-07-24T05:00:00"/>
    <b v="0"/>
    <b v="0"/>
    <s v="games/video games"/>
    <s v="games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7"/>
    <d v="2014-06-08T05:00:00"/>
    <b v="0"/>
    <b v="0"/>
    <s v="theater/plays"/>
    <s v="theater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8"/>
    <d v="2014-04-08T05:00:00"/>
    <b v="0"/>
    <b v="0"/>
    <s v="film &amp; video/animation"/>
    <s v="film &amp; video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49"/>
    <d v="2016-06-30T05:00:00"/>
    <b v="0"/>
    <b v="1"/>
    <s v="theater/plays"/>
    <s v="theater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0"/>
    <d v="2010-04-06T05:00:00"/>
    <b v="0"/>
    <b v="1"/>
    <s v="theater/plays"/>
    <s v="theater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x v="551"/>
    <d v="2016-03-12T06:00:00"/>
    <b v="0"/>
    <b v="1"/>
    <s v="film &amp; video/drama"/>
    <s v="film &amp; video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1"/>
    <d v="2019-12-05T06:00:00"/>
    <b v="0"/>
    <b v="0"/>
    <s v="theater/plays"/>
    <s v="theater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2"/>
    <d v="2010-07-14T05:00:00"/>
    <b v="0"/>
    <b v="0"/>
    <s v="music/rock"/>
    <s v="music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3"/>
    <d v="2015-02-20T06:00:00"/>
    <b v="0"/>
    <b v="0"/>
    <s v="film &amp; video/documentary"/>
    <s v="film &amp; video"/>
    <s v="documentary"/>
  </r>
  <r>
    <n v="600"/>
    <s v="Brown-George"/>
    <s v="Cross-platform tertiary array"/>
    <n v="100"/>
    <n v="5"/>
    <n v="0.05"/>
    <x v="0"/>
    <n v="1"/>
    <n v="5"/>
    <x v="4"/>
    <s v="GBP"/>
    <x v="554"/>
    <d v="2013-08-11T05:00:00"/>
    <b v="0"/>
    <b v="0"/>
    <s v="food/food trucks"/>
    <s v="food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x v="547"/>
    <d v="2014-06-16T05:00:00"/>
    <b v="1"/>
    <b v="0"/>
    <s v="technology/wearables"/>
    <s v="technology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1"/>
    <d v="2015-06-16T05:00:00"/>
    <b v="0"/>
    <b v="0"/>
    <s v="theater/plays"/>
    <s v="theater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5"/>
    <d v="2019-05-15T05:00:00"/>
    <b v="0"/>
    <b v="0"/>
    <s v="theater/plays"/>
    <s v="theater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6"/>
    <d v="2011-02-12T06:00:00"/>
    <b v="0"/>
    <b v="0"/>
    <s v="theater/plays"/>
    <s v="theater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6"/>
    <d v="2015-11-13T06:00:00"/>
    <b v="0"/>
    <b v="0"/>
    <s v="publishing/nonfiction"/>
    <s v="publishing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x v="557"/>
    <d v="2016-03-18T05:00:00"/>
    <b v="0"/>
    <b v="0"/>
    <s v="music/rock"/>
    <s v="music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8"/>
    <d v="2014-03-25T05:00:00"/>
    <b v="0"/>
    <b v="0"/>
    <s v="food/food trucks"/>
    <s v="food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5"/>
    <d v="2019-03-10T06:00:00"/>
    <b v="0"/>
    <b v="1"/>
    <s v="music/jazz"/>
    <s v="music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59"/>
    <d v="2019-02-02T06:00:00"/>
    <b v="0"/>
    <b v="0"/>
    <s v="film &amp; video/science fiction"/>
    <s v="film &amp; video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0"/>
    <d v="2012-12-30T06:00:00"/>
    <b v="0"/>
    <b v="0"/>
    <s v="theater/plays"/>
    <s v="theater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1"/>
    <d v="2013-08-06T05:00:00"/>
    <b v="0"/>
    <b v="0"/>
    <s v="theater/plays"/>
    <s v="theater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2"/>
    <d v="2010-11-15T06:00:00"/>
    <b v="0"/>
    <b v="0"/>
    <s v="music/electric music"/>
    <s v="music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3"/>
    <d v="2017-09-04T05:00:00"/>
    <b v="0"/>
    <b v="0"/>
    <s v="theater/plays"/>
    <s v="theater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4"/>
    <d v="2017-01-29T06:00:00"/>
    <b v="0"/>
    <b v="0"/>
    <s v="theater/plays"/>
    <s v="theater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5"/>
    <d v="2016-05-09T05:00:00"/>
    <b v="0"/>
    <b v="0"/>
    <s v="theater/plays"/>
    <s v="theater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6"/>
    <d v="2013-09-21T05:00:00"/>
    <b v="0"/>
    <b v="1"/>
    <s v="music/indie rock"/>
    <s v="music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x v="567"/>
    <d v="2014-06-14T05:00:00"/>
    <b v="0"/>
    <b v="0"/>
    <s v="theater/plays"/>
    <s v="theater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8"/>
    <d v="2013-05-23T05:00:00"/>
    <b v="0"/>
    <b v="0"/>
    <s v="publishing/nonfiction"/>
    <s v="publishing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69"/>
    <d v="2011-05-07T05:00:00"/>
    <b v="1"/>
    <b v="1"/>
    <s v="theater/plays"/>
    <s v="theater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0"/>
    <d v="2016-07-12T05:00:00"/>
    <b v="0"/>
    <b v="0"/>
    <s v="photography/photography books"/>
    <s v="photography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1"/>
    <d v="2016-09-18T05:00:00"/>
    <b v="0"/>
    <b v="0"/>
    <s v="theater/plays"/>
    <s v="theater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x v="572"/>
    <d v="2018-05-11T05:00:00"/>
    <b v="0"/>
    <b v="0"/>
    <s v="music/indie rock"/>
    <s v="music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3"/>
    <d v="2015-07-21T05:00:00"/>
    <b v="0"/>
    <b v="0"/>
    <s v="theater/plays"/>
    <s v="theater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0"/>
    <d v="2015-01-31T06:00:00"/>
    <b v="0"/>
    <b v="0"/>
    <s v="photography/photography books"/>
    <s v="photography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4"/>
    <d v="2020-02-10T06:00:00"/>
    <b v="0"/>
    <b v="0"/>
    <s v="theater/plays"/>
    <s v="theater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5"/>
    <d v="2010-10-07T05:00:00"/>
    <b v="0"/>
    <b v="1"/>
    <s v="theater/plays"/>
    <s v="theater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6"/>
    <d v="2010-07-10T05:00:00"/>
    <b v="1"/>
    <b v="0"/>
    <s v="food/food trucks"/>
    <s v="food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7"/>
    <d v="2010-10-07T05:00:00"/>
    <b v="0"/>
    <b v="0"/>
    <s v="music/indie rock"/>
    <s v="music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8"/>
    <d v="2016-07-08T05:00:00"/>
    <b v="0"/>
    <b v="1"/>
    <s v="theater/plays"/>
    <s v="theater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79"/>
    <d v="2019-05-12T05:00:00"/>
    <b v="0"/>
    <b v="1"/>
    <s v="theater/plays"/>
    <s v="theater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0"/>
    <d v="2019-03-30T05:00:00"/>
    <b v="0"/>
    <b v="0"/>
    <s v="theater/plays"/>
    <s v="theater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x v="581"/>
    <d v="2014-11-20T06:00:00"/>
    <b v="0"/>
    <b v="0"/>
    <s v="theater/plays"/>
    <s v="theater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5"/>
    <d v="2015-11-11T06:00:00"/>
    <b v="0"/>
    <b v="0"/>
    <s v="film &amp; video/animation"/>
    <s v="film &amp; video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2"/>
    <d v="2017-04-08T05:00:00"/>
    <b v="0"/>
    <b v="0"/>
    <s v="film &amp; video/television"/>
    <s v="film &amp; video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x v="583"/>
    <d v="2013-03-13T05:00:00"/>
    <b v="0"/>
    <b v="0"/>
    <s v="film &amp; video/television"/>
    <s v="film &amp; video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4"/>
    <d v="2012-03-03T06:00:00"/>
    <b v="0"/>
    <b v="1"/>
    <s v="film &amp; video/animation"/>
    <s v="film &amp; video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5"/>
    <d v="2016-11-22T06:00:00"/>
    <b v="0"/>
    <b v="0"/>
    <s v="theater/plays"/>
    <s v="theater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x v="586"/>
    <d v="2010-08-08T05:00:00"/>
    <b v="0"/>
    <b v="1"/>
    <s v="theater/plays"/>
    <s v="theater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7"/>
    <d v="2018-07-28T05:00:00"/>
    <b v="0"/>
    <b v="1"/>
    <s v="film &amp; video/drama"/>
    <s v="film &amp; video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8"/>
    <d v="2016-01-21T06:00:00"/>
    <b v="0"/>
    <b v="0"/>
    <s v="theater/plays"/>
    <s v="theater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89"/>
    <d v="2017-03-20T05:00:00"/>
    <b v="0"/>
    <b v="0"/>
    <s v="theater/plays"/>
    <s v="theater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0"/>
    <d v="2018-12-26T06:00:00"/>
    <b v="0"/>
    <b v="0"/>
    <s v="technology/wearables"/>
    <s v="technology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1"/>
    <d v="2017-03-19T05:00:00"/>
    <b v="0"/>
    <b v="0"/>
    <s v="theater/plays"/>
    <s v="theater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x v="592"/>
    <d v="2019-01-03T06:00:00"/>
    <b v="0"/>
    <b v="0"/>
    <s v="theater/plays"/>
    <s v="theater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3"/>
    <d v="2018-10-17T05:00:00"/>
    <b v="0"/>
    <b v="1"/>
    <s v="music/rock"/>
    <s v="music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4"/>
    <d v="2013-03-24T05:00:00"/>
    <b v="0"/>
    <b v="0"/>
    <s v="games/video games"/>
    <s v="games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x v="595"/>
    <d v="2018-05-03T05:00:00"/>
    <b v="0"/>
    <b v="0"/>
    <s v="publishing/translations"/>
    <s v="publishing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6"/>
    <d v="2017-07-24T05:00:00"/>
    <b v="1"/>
    <b v="0"/>
    <s v="food/food trucks"/>
    <s v="food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7"/>
    <d v="2010-10-31T05:00:00"/>
    <b v="1"/>
    <b v="1"/>
    <s v="theater/plays"/>
    <s v="theater"/>
    <s v="plays"/>
  </r>
  <r>
    <n v="650"/>
    <s v="Wilson, Wilson and Mathis"/>
    <s v="Optional asymmetric success"/>
    <n v="100"/>
    <n v="2"/>
    <n v="0.02"/>
    <x v="0"/>
    <n v="1"/>
    <n v="2"/>
    <x v="1"/>
    <s v="USD"/>
    <x v="598"/>
    <d v="2014-08-04T05:00:00"/>
    <b v="0"/>
    <b v="0"/>
    <s v="music/jazz"/>
    <s v="music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599"/>
    <d v="2014-03-09T06:00:00"/>
    <b v="0"/>
    <b v="0"/>
    <s v="film &amp; video/shorts"/>
    <s v="film &amp; video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x v="600"/>
    <d v="2016-09-17T05:00:00"/>
    <b v="0"/>
    <b v="0"/>
    <s v="technology/web"/>
    <s v="technology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1"/>
    <d v="2016-04-10T05:00:00"/>
    <b v="0"/>
    <b v="0"/>
    <s v="technology/web"/>
    <s v="technology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4"/>
    <d v="2015-08-29T05:00:00"/>
    <b v="0"/>
    <b v="0"/>
    <s v="music/metal"/>
    <s v="music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2"/>
    <d v="2017-03-15T05:00:00"/>
    <b v="1"/>
    <b v="0"/>
    <s v="photography/photography books"/>
    <s v="photography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3"/>
    <d v="2018-01-02T06:00:00"/>
    <b v="0"/>
    <b v="0"/>
    <s v="food/food trucks"/>
    <s v="food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4"/>
    <d v="2018-01-12T06:00:00"/>
    <b v="0"/>
    <b v="0"/>
    <s v="film &amp; video/science fiction"/>
    <s v="film &amp; video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5"/>
    <d v="2015-09-22T05:00:00"/>
    <b v="0"/>
    <b v="0"/>
    <s v="music/rock"/>
    <s v="music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4"/>
    <d v="2011-01-28T06:00:00"/>
    <b v="0"/>
    <b v="0"/>
    <s v="film &amp; video/documentary"/>
    <s v="film &amp; video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6"/>
    <d v="2015-08-30T05:00:00"/>
    <b v="1"/>
    <b v="0"/>
    <s v="theater/plays"/>
    <s v="theater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7"/>
    <d v="2012-04-27T05:00:00"/>
    <b v="0"/>
    <b v="0"/>
    <s v="music/jazz"/>
    <s v="music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8"/>
    <d v="2018-12-13T06:00:00"/>
    <b v="0"/>
    <b v="0"/>
    <s v="theater/plays"/>
    <s v="theater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x v="609"/>
    <d v="2010-10-30T05:00:00"/>
    <b v="0"/>
    <b v="0"/>
    <s v="theater/plays"/>
    <s v="theater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x v="540"/>
    <d v="2012-03-01T06:00:00"/>
    <b v="0"/>
    <b v="0"/>
    <s v="music/jazz"/>
    <s v="music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0"/>
    <d v="2011-07-23T05:00:00"/>
    <b v="0"/>
    <b v="1"/>
    <s v="film &amp; video/documentary"/>
    <s v="film &amp; video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1"/>
    <d v="2013-09-05T05:00:00"/>
    <b v="0"/>
    <b v="1"/>
    <s v="theater/plays"/>
    <s v="theater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2"/>
    <d v="2014-09-19T05:00:00"/>
    <b v="0"/>
    <b v="0"/>
    <s v="journalism/audio"/>
    <s v="journalism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3"/>
    <d v="2012-08-13T05:00:00"/>
    <b v="0"/>
    <b v="0"/>
    <s v="theater/plays"/>
    <s v="theater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4"/>
    <d v="2017-07-05T05:00:00"/>
    <b v="0"/>
    <b v="0"/>
    <s v="theater/plays"/>
    <s v="theater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89"/>
    <d v="2016-03-08T06:00:00"/>
    <b v="0"/>
    <b v="0"/>
    <s v="music/indie rock"/>
    <s v="music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5"/>
    <d v="2010-08-04T05:00:00"/>
    <b v="0"/>
    <b v="1"/>
    <s v="theater/plays"/>
    <s v="theater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6"/>
    <d v="2018-03-31T05:00:00"/>
    <b v="0"/>
    <b v="0"/>
    <s v="theater/plays"/>
    <s v="theater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7"/>
    <d v="2016-05-06T05:00:00"/>
    <b v="0"/>
    <b v="0"/>
    <s v="music/indie rock"/>
    <s v="music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8"/>
    <d v="2011-10-05T05:00:00"/>
    <b v="0"/>
    <b v="0"/>
    <s v="photography/photography books"/>
    <s v="photography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x v="619"/>
    <d v="2019-09-18T05:00:00"/>
    <b v="0"/>
    <b v="0"/>
    <s v="journalism/audio"/>
    <s v="journalism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0"/>
    <d v="2012-10-05T05:00:00"/>
    <b v="0"/>
    <b v="0"/>
    <s v="photography/photography books"/>
    <s v="photography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1"/>
    <d v="2016-08-29T05:00:00"/>
    <b v="0"/>
    <b v="0"/>
    <s v="publishing/fiction"/>
    <s v="publishing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4"/>
    <d v="2019-01-21T06:00:00"/>
    <b v="0"/>
    <b v="0"/>
    <s v="film &amp; video/drama"/>
    <s v="film &amp; video"/>
    <s v="drama"/>
  </r>
  <r>
    <n v="679"/>
    <s v="Davis Ltd"/>
    <s v="Synchronized motivating solution"/>
    <n v="1400"/>
    <n v="14511"/>
    <n v="10.365"/>
    <x v="1"/>
    <n v="363"/>
    <n v="39.97520661157025"/>
    <x v="1"/>
    <s v="USD"/>
    <x v="622"/>
    <d v="2019-10-23T05:00:00"/>
    <b v="0"/>
    <b v="1"/>
    <s v="food/food trucks"/>
    <s v="food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3"/>
    <d v="2019-12-16T06:00:00"/>
    <b v="0"/>
    <b v="1"/>
    <s v="games/mobile games"/>
    <s v="games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4"/>
    <d v="2011-12-27T06:00:00"/>
    <b v="0"/>
    <b v="0"/>
    <s v="theater/plays"/>
    <s v="theater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5"/>
    <d v="2013-12-20T06:00:00"/>
    <b v="0"/>
    <b v="0"/>
    <s v="theater/plays"/>
    <s v="theater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x v="626"/>
    <d v="2018-09-18T05:00:00"/>
    <b v="0"/>
    <b v="0"/>
    <s v="theater/plays"/>
    <s v="theater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x v="627"/>
    <d v="2010-07-19T05:00:00"/>
    <b v="0"/>
    <b v="0"/>
    <s v="publishing/nonfiction"/>
    <s v="publishing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8"/>
    <d v="2015-09-16T05:00:00"/>
    <b v="0"/>
    <b v="0"/>
    <s v="theater/plays"/>
    <s v="theater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29"/>
    <d v="2018-04-07T05:00:00"/>
    <b v="0"/>
    <b v="0"/>
    <s v="technology/wearables"/>
    <s v="technology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x v="630"/>
    <d v="2017-03-15T05:00:00"/>
    <b v="0"/>
    <b v="0"/>
    <s v="theater/plays"/>
    <s v="theater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1"/>
    <d v="2019-01-26T06:00:00"/>
    <b v="0"/>
    <b v="1"/>
    <s v="film &amp; video/television"/>
    <s v="film &amp; video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x v="632"/>
    <d v="2013-11-10T06:00:00"/>
    <b v="0"/>
    <b v="0"/>
    <s v="technology/web"/>
    <s v="technology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3"/>
    <d v="2011-12-03T06:00:00"/>
    <b v="0"/>
    <b v="1"/>
    <s v="film &amp; video/documentary"/>
    <s v="film &amp; video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x v="634"/>
    <d v="2012-10-20T05:00:00"/>
    <b v="1"/>
    <b v="1"/>
    <s v="film &amp; video/documentary"/>
    <s v="film &amp; video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5"/>
    <d v="2019-07-27T05:00:00"/>
    <b v="0"/>
    <b v="0"/>
    <s v="music/rock"/>
    <s v="music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6"/>
    <d v="2017-11-03T05:00:00"/>
    <b v="0"/>
    <b v="0"/>
    <s v="theater/plays"/>
    <s v="theater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x v="637"/>
    <d v="2018-01-03T06:00:00"/>
    <b v="0"/>
    <b v="0"/>
    <s v="theater/plays"/>
    <s v="theater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8"/>
    <d v="2015-11-30T06:00:00"/>
    <b v="1"/>
    <b v="0"/>
    <s v="music/rock"/>
    <s v="music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39"/>
    <d v="2015-04-21T05:00:00"/>
    <b v="0"/>
    <b v="1"/>
    <s v="theater/plays"/>
    <s v="theater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0"/>
    <d v="2018-04-02T05:00:00"/>
    <b v="0"/>
    <b v="0"/>
    <s v="music/electric music"/>
    <s v="music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1"/>
    <d v="2011-12-08T06:00:00"/>
    <b v="0"/>
    <b v="0"/>
    <s v="technology/wearables"/>
    <s v="technology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x v="229"/>
    <d v="2019-06-26T05:00:00"/>
    <b v="0"/>
    <b v="0"/>
    <s v="film &amp; video/drama"/>
    <s v="film &amp; video"/>
    <s v="drama"/>
  </r>
  <r>
    <n v="700"/>
    <s v="Cole, Petty and Cameron"/>
    <s v="Realigned zero administration paradigm"/>
    <n v="100"/>
    <n v="3"/>
    <n v="0.03"/>
    <x v="0"/>
    <n v="1"/>
    <n v="3"/>
    <x v="1"/>
    <s v="USD"/>
    <x v="66"/>
    <d v="2010-02-09T06:00:00"/>
    <b v="0"/>
    <b v="0"/>
    <s v="technology/wearables"/>
    <s v="technology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2"/>
    <d v="2011-04-03T05:00:00"/>
    <b v="1"/>
    <b v="0"/>
    <s v="theater/plays"/>
    <s v="theater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3"/>
    <d v="2013-07-27T05:00:00"/>
    <b v="0"/>
    <b v="0"/>
    <s v="technology/wearables"/>
    <s v="technology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4"/>
    <d v="2012-05-08T05:00:00"/>
    <b v="1"/>
    <b v="1"/>
    <s v="publishing/translations"/>
    <s v="publishing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5"/>
    <d v="2016-07-19T05:00:00"/>
    <b v="0"/>
    <b v="0"/>
    <s v="film &amp; video/animation"/>
    <s v="film &amp; video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5"/>
    <d v="2013-12-15T06:00:00"/>
    <b v="0"/>
    <b v="0"/>
    <s v="publishing/nonfiction"/>
    <s v="publishing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6"/>
    <d v="2019-01-14T06:00:00"/>
    <b v="0"/>
    <b v="1"/>
    <s v="technology/web"/>
    <s v="technology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8"/>
    <d v="2019-01-13T06:00:00"/>
    <b v="0"/>
    <b v="0"/>
    <s v="film &amp; video/drama"/>
    <s v="film &amp; video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x v="647"/>
    <d v="2017-06-01T05:00:00"/>
    <b v="0"/>
    <b v="0"/>
    <s v="theater/plays"/>
    <s v="theater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6"/>
    <d v="2012-04-26T05:00:00"/>
    <b v="0"/>
    <b v="0"/>
    <s v="theater/plays"/>
    <s v="theater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8"/>
    <d v="2018-07-21T05:00:00"/>
    <b v="0"/>
    <b v="1"/>
    <s v="theater/plays"/>
    <s v="theater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7"/>
    <d v="2016-01-26T06:00:00"/>
    <b v="1"/>
    <b v="1"/>
    <s v="theater/plays"/>
    <s v="theater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x v="570"/>
    <d v="2016-08-18T05:00:00"/>
    <b v="0"/>
    <b v="0"/>
    <s v="theater/plays"/>
    <s v="theater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x v="649"/>
    <d v="2016-09-03T05:00:00"/>
    <b v="0"/>
    <b v="0"/>
    <s v="publishing/radio &amp; podcasts"/>
    <s v="publishing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d v="2014-08-20T05:00:00"/>
    <b v="0"/>
    <b v="0"/>
    <s v="music/rock"/>
    <s v="music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0"/>
    <d v="2010-08-12T05:00:00"/>
    <b v="0"/>
    <b v="0"/>
    <s v="games/mobile games"/>
    <s v="games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1"/>
    <d v="2013-08-07T05:00:00"/>
    <b v="0"/>
    <b v="1"/>
    <s v="theater/plays"/>
    <s v="theater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2"/>
    <d v="2011-09-12T05:00:00"/>
    <b v="0"/>
    <b v="0"/>
    <s v="film &amp; video/documentary"/>
    <s v="film &amp; video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3"/>
    <d v="2013-07-13T05:00:00"/>
    <b v="0"/>
    <b v="0"/>
    <s v="technology/wearables"/>
    <s v="technology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x v="654"/>
    <d v="2012-06-09T05:00:00"/>
    <b v="0"/>
    <b v="0"/>
    <s v="publishing/fiction"/>
    <s v="publishing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5"/>
    <d v="2018-03-07T06:00:00"/>
    <b v="0"/>
    <b v="1"/>
    <s v="theater/plays"/>
    <s v="theater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6"/>
    <d v="2018-04-10T05:00:00"/>
    <b v="0"/>
    <b v="0"/>
    <s v="music/rock"/>
    <s v="music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x v="264"/>
    <d v="2017-12-03T06:00:00"/>
    <b v="0"/>
    <b v="0"/>
    <s v="film &amp; video/documentary"/>
    <s v="film &amp; video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x v="657"/>
    <d v="2016-03-23T05:00:00"/>
    <b v="0"/>
    <b v="0"/>
    <s v="theater/plays"/>
    <s v="theater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8"/>
    <d v="2014-10-24T05:00:00"/>
    <b v="0"/>
    <b v="1"/>
    <s v="theater/plays"/>
    <s v="theater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59"/>
    <d v="2014-11-17T06:00:00"/>
    <b v="0"/>
    <b v="0"/>
    <s v="games/mobile games"/>
    <s v="games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0"/>
    <d v="2010-10-31T05:00:00"/>
    <b v="0"/>
    <b v="1"/>
    <s v="theater/plays"/>
    <s v="theater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d v="2019-03-19T05:00:00"/>
    <b v="0"/>
    <b v="0"/>
    <s v="technology/web"/>
    <s v="technology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x v="661"/>
    <d v="2016-06-05T05:00:00"/>
    <b v="0"/>
    <b v="0"/>
    <s v="theater/plays"/>
    <s v="theater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2"/>
    <d v="2013-02-06T06:00:00"/>
    <b v="0"/>
    <b v="0"/>
    <s v="film &amp; video/drama"/>
    <s v="film &amp; video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3"/>
    <d v="2015-05-29T05:00:00"/>
    <b v="0"/>
    <b v="0"/>
    <s v="technology/wearables"/>
    <s v="technology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4"/>
    <d v="2017-07-24T05:00:00"/>
    <b v="0"/>
    <b v="0"/>
    <s v="technology/web"/>
    <s v="technology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5"/>
    <d v="2017-04-14T05:00:00"/>
    <b v="0"/>
    <b v="1"/>
    <s v="music/rock"/>
    <s v="music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2"/>
    <d v="2014-08-06T05:00:00"/>
    <b v="0"/>
    <b v="0"/>
    <s v="music/metal"/>
    <s v="music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6"/>
    <d v="2017-02-09T06:00:00"/>
    <b v="0"/>
    <b v="1"/>
    <s v="theater/plays"/>
    <s v="theater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7"/>
    <d v="2016-04-06T05:00:00"/>
    <b v="0"/>
    <b v="0"/>
    <s v="photography/photography books"/>
    <s v="photography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8"/>
    <d v="2015-02-24T06:00:00"/>
    <b v="0"/>
    <b v="0"/>
    <s v="publishing/nonfiction"/>
    <s v="publishing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69"/>
    <d v="2016-11-23T06:00:00"/>
    <b v="0"/>
    <b v="0"/>
    <s v="music/indie rock"/>
    <s v="music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x v="670"/>
    <d v="2014-12-08T06:00:00"/>
    <b v="0"/>
    <b v="1"/>
    <s v="theater/plays"/>
    <s v="theater"/>
    <s v="plays"/>
  </r>
  <r>
    <n v="739"/>
    <s v="Meyer-Avila"/>
    <s v="Multi-tiered discrete support"/>
    <n v="10000"/>
    <n v="6100"/>
    <n v="0.61"/>
    <x v="0"/>
    <n v="191"/>
    <n v="31.937172774869111"/>
    <x v="1"/>
    <s v="USD"/>
    <x v="671"/>
    <d v="2012-06-30T05:00:00"/>
    <b v="0"/>
    <b v="0"/>
    <s v="music/indie rock"/>
    <s v="music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2"/>
    <d v="2017-02-06T06:00:00"/>
    <b v="0"/>
    <b v="0"/>
    <s v="theater/plays"/>
    <s v="theater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x v="673"/>
    <d v="2010-05-24T05:00:00"/>
    <b v="0"/>
    <b v="0"/>
    <s v="theater/plays"/>
    <s v="theater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4"/>
    <d v="2010-03-02T06:00:00"/>
    <b v="0"/>
    <b v="0"/>
    <s v="music/electric music"/>
    <s v="music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5"/>
    <d v="2015-10-27T05:00:00"/>
    <b v="0"/>
    <b v="1"/>
    <s v="theater/plays"/>
    <s v="theater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x v="341"/>
    <d v="2018-08-12T05:00:00"/>
    <b v="0"/>
    <b v="1"/>
    <s v="theater/plays"/>
    <s v="theater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6"/>
    <d v="2010-06-26T05:00:00"/>
    <b v="0"/>
    <b v="0"/>
    <s v="technology/wearables"/>
    <s v="technology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x v="677"/>
    <d v="2011-10-14T05:00:00"/>
    <b v="0"/>
    <b v="0"/>
    <s v="technology/web"/>
    <s v="technology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8"/>
    <d v="2010-09-13T05:00:00"/>
    <b v="0"/>
    <b v="0"/>
    <s v="theater/plays"/>
    <s v="theater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79"/>
    <d v="2010-03-26T05:00:00"/>
    <b v="0"/>
    <b v="1"/>
    <s v="film &amp; video/animation"/>
    <s v="film &amp; video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0"/>
    <d v="2014-10-20T05:00:00"/>
    <b v="0"/>
    <b v="1"/>
    <s v="technology/wearables"/>
    <s v="technology"/>
    <s v="wearables"/>
  </r>
  <r>
    <n v="750"/>
    <s v="Ramos and Sons"/>
    <s v="Extended responsive Internet solution"/>
    <n v="100"/>
    <n v="1"/>
    <n v="0.01"/>
    <x v="0"/>
    <n v="1"/>
    <n v="1"/>
    <x v="4"/>
    <s v="GBP"/>
    <x v="681"/>
    <d v="2010-07-26T05:00:00"/>
    <b v="0"/>
    <b v="0"/>
    <s v="music/electric music"/>
    <s v="music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2"/>
    <d v="2016-04-01T05:00:00"/>
    <b v="1"/>
    <b v="1"/>
    <s v="publishing/nonfiction"/>
    <s v="publishing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3"/>
    <d v="2010-08-23T05:00:00"/>
    <b v="0"/>
    <b v="1"/>
    <s v="theater/plays"/>
    <s v="theater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3"/>
    <d v="2010-06-07T05:00:00"/>
    <b v="0"/>
    <b v="0"/>
    <s v="photography/photography books"/>
    <s v="photography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4"/>
    <d v="2012-12-20T06:00:00"/>
    <b v="0"/>
    <b v="0"/>
    <s v="theater/plays"/>
    <s v="theater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4"/>
    <d v="2018-01-08T06:00:00"/>
    <b v="0"/>
    <b v="1"/>
    <s v="theater/plays"/>
    <s v="theater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5"/>
    <d v="2015-01-26T06:00:00"/>
    <b v="0"/>
    <b v="0"/>
    <s v="theater/plays"/>
    <s v="theater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6"/>
    <d v="2011-05-16T05:00:00"/>
    <b v="0"/>
    <b v="0"/>
    <s v="film &amp; video/drama"/>
    <s v="film &amp; video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7"/>
    <d v="2014-11-02T05:00:00"/>
    <b v="0"/>
    <b v="0"/>
    <s v="music/rock"/>
    <s v="music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8"/>
    <d v="2018-03-07T06:00:00"/>
    <b v="0"/>
    <b v="0"/>
    <s v="music/electric music"/>
    <s v="music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x v="689"/>
    <d v="2019-08-30T05:00:00"/>
    <b v="0"/>
    <b v="1"/>
    <s v="games/video games"/>
    <s v="games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0"/>
    <d v="2017-07-27T05:00:00"/>
    <b v="0"/>
    <b v="0"/>
    <s v="music/rock"/>
    <s v="music"/>
    <s v="rock"/>
  </r>
  <r>
    <n v="762"/>
    <s v="Davis Ltd"/>
    <s v="Upgradable uniform service-desk"/>
    <n v="3500"/>
    <n v="6204"/>
    <n v="1.7725714285714285"/>
    <x v="1"/>
    <n v="100"/>
    <n v="62.04"/>
    <x v="2"/>
    <s v="AUD"/>
    <x v="691"/>
    <d v="2012-12-09T06:00:00"/>
    <b v="0"/>
    <b v="0"/>
    <s v="music/jazz"/>
    <s v="music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x v="692"/>
    <d v="2012-06-12T05:00:00"/>
    <b v="0"/>
    <b v="1"/>
    <s v="theater/plays"/>
    <s v="theater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3"/>
    <d v="2011-05-21T05:00:00"/>
    <b v="0"/>
    <b v="0"/>
    <s v="music/rock"/>
    <s v="music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4"/>
    <d v="2017-05-10T05:00:00"/>
    <b v="1"/>
    <b v="1"/>
    <s v="music/indie rock"/>
    <s v="music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2"/>
    <d v="2018-09-20T05:00:00"/>
    <b v="0"/>
    <b v="0"/>
    <s v="film &amp; video/science fiction"/>
    <s v="film &amp; video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5"/>
    <d v="2015-11-20T06:00:00"/>
    <b v="0"/>
    <b v="0"/>
    <s v="publishing/translations"/>
    <s v="publishing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x v="625"/>
    <d v="2013-12-26T06:00:00"/>
    <b v="0"/>
    <b v="0"/>
    <s v="theater/plays"/>
    <s v="theater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6"/>
    <d v="2013-09-10T05:00:00"/>
    <b v="0"/>
    <b v="0"/>
    <s v="games/video games"/>
    <s v="games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7"/>
    <d v="2014-04-21T05:00:00"/>
    <b v="0"/>
    <b v="1"/>
    <s v="theater/plays"/>
    <s v="theater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8"/>
    <d v="2019-02-22T06:00:00"/>
    <b v="0"/>
    <b v="0"/>
    <s v="theater/plays"/>
    <s v="theater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699"/>
    <d v="2019-02-13T06:00:00"/>
    <b v="0"/>
    <b v="0"/>
    <s v="music/indie rock"/>
    <s v="music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0"/>
    <d v="2017-04-23T05:00:00"/>
    <b v="0"/>
    <b v="0"/>
    <s v="theater/plays"/>
    <s v="theater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x v="701"/>
    <d v="2016-07-03T05:00:00"/>
    <b v="0"/>
    <b v="0"/>
    <s v="technology/web"/>
    <s v="technology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x v="702"/>
    <d v="2014-11-16T06:00:00"/>
    <b v="0"/>
    <b v="0"/>
    <s v="music/rock"/>
    <s v="music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3"/>
    <d v="2019-07-22T05:00:00"/>
    <b v="0"/>
    <b v="0"/>
    <s v="theater/plays"/>
    <s v="theater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0"/>
    <d v="2011-10-22T05:00:00"/>
    <b v="0"/>
    <b v="0"/>
    <s v="theater/plays"/>
    <s v="theater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4"/>
    <d v="2011-08-18T05:00:00"/>
    <b v="0"/>
    <b v="0"/>
    <s v="film &amp; video/animation"/>
    <s v="film &amp; video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5"/>
    <d v="2015-08-23T05:00:00"/>
    <b v="0"/>
    <b v="1"/>
    <s v="theater/plays"/>
    <s v="theater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6"/>
    <d v="2016-08-10T05:00:00"/>
    <b v="0"/>
    <b v="1"/>
    <s v="film &amp; video/drama"/>
    <s v="film &amp; video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7"/>
    <d v="2010-12-21T06:00:00"/>
    <b v="0"/>
    <b v="0"/>
    <s v="theater/plays"/>
    <s v="theater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8"/>
    <d v="2011-03-29T05:00:00"/>
    <b v="0"/>
    <b v="1"/>
    <s v="film &amp; video/animation"/>
    <s v="film &amp; video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09"/>
    <d v="2013-12-24T06:00:00"/>
    <b v="0"/>
    <b v="0"/>
    <s v="music/rock"/>
    <s v="music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0"/>
    <d v="2016-03-17T05:00:00"/>
    <b v="0"/>
    <b v="0"/>
    <s v="technology/web"/>
    <s v="technology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6"/>
    <d v="2019-05-31T05:00:00"/>
    <b v="0"/>
    <b v="1"/>
    <s v="film &amp; video/animation"/>
    <s v="film &amp; video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29"/>
    <d v="2018-04-03T05:00:00"/>
    <b v="0"/>
    <b v="1"/>
    <s v="music/jazz"/>
    <s v="music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1"/>
    <d v="2011-05-30T05:00:00"/>
    <b v="0"/>
    <b v="0"/>
    <s v="music/rock"/>
    <s v="music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2"/>
    <d v="2012-11-10T06:00:00"/>
    <b v="0"/>
    <b v="0"/>
    <s v="film &amp; video/animation"/>
    <s v="film &amp; video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2"/>
    <d v="2014-07-03T05:00:00"/>
    <b v="0"/>
    <b v="0"/>
    <s v="theater/plays"/>
    <s v="theater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3"/>
    <d v="2010-02-20T06:00:00"/>
    <b v="0"/>
    <b v="0"/>
    <s v="theater/plays"/>
    <s v="theater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x v="714"/>
    <d v="2016-12-27T06:00:00"/>
    <b v="0"/>
    <b v="0"/>
    <s v="food/food trucks"/>
    <s v="food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x v="715"/>
    <d v="2013-07-24T05:00:00"/>
    <b v="0"/>
    <b v="1"/>
    <s v="theater/plays"/>
    <s v="theater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7"/>
    <d v="2013-06-29T05:00:00"/>
    <b v="0"/>
    <b v="0"/>
    <s v="publishing/nonfiction"/>
    <s v="publishing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x v="716"/>
    <d v="2018-01-03T06:00:00"/>
    <b v="0"/>
    <b v="0"/>
    <s v="music/rock"/>
    <s v="music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7"/>
    <d v="2016-11-04T05:00:00"/>
    <b v="0"/>
    <b v="0"/>
    <s v="film &amp; video/drama"/>
    <s v="film &amp; video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8"/>
    <d v="2014-08-15T05:00:00"/>
    <b v="0"/>
    <b v="1"/>
    <s v="games/mobile games"/>
    <s v="games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19"/>
    <d v="2019-01-22T06:00:00"/>
    <b v="0"/>
    <b v="0"/>
    <s v="technology/web"/>
    <s v="technology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x v="720"/>
    <d v="2012-06-28T05:00:00"/>
    <b v="0"/>
    <b v="1"/>
    <s v="theater/plays"/>
    <s v="theater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x v="721"/>
    <d v="2016-02-03T06:00:00"/>
    <b v="0"/>
    <b v="0"/>
    <s v="theater/plays"/>
    <s v="theater"/>
    <s v="plays"/>
  </r>
  <r>
    <n v="800"/>
    <s v="Wallace LLC"/>
    <s v="Centralized regional function"/>
    <n v="100"/>
    <n v="1"/>
    <n v="0.01"/>
    <x v="0"/>
    <n v="1"/>
    <n v="1"/>
    <x v="5"/>
    <s v="CHF"/>
    <x v="138"/>
    <d v="2015-06-16T05:00:00"/>
    <b v="0"/>
    <b v="0"/>
    <s v="music/rock"/>
    <s v="music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2"/>
    <d v="2020-01-22T06:00:00"/>
    <b v="0"/>
    <b v="1"/>
    <s v="photography/photography books"/>
    <s v="photography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3"/>
    <d v="2019-07-06T05:00:00"/>
    <b v="0"/>
    <b v="0"/>
    <s v="photography/photography books"/>
    <s v="photography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3"/>
    <d v="2019-03-02T06:00:00"/>
    <b v="0"/>
    <b v="0"/>
    <s v="theater/plays"/>
    <s v="theater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4"/>
    <d v="2018-01-22T06:00:00"/>
    <b v="0"/>
    <b v="0"/>
    <s v="music/rock"/>
    <s v="music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59"/>
    <d v="2015-01-05T06:00:00"/>
    <b v="0"/>
    <b v="0"/>
    <s v="film &amp; video/documentary"/>
    <s v="film &amp; video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x v="725"/>
    <d v="2012-03-29T05:00:00"/>
    <b v="0"/>
    <b v="1"/>
    <s v="film &amp; video/drama"/>
    <s v="film &amp; video"/>
    <s v="drama"/>
  </r>
  <r>
    <n v="807"/>
    <s v="Walker-Taylor"/>
    <s v="Automated uniform concept"/>
    <n v="700"/>
    <n v="1848"/>
    <n v="2.64"/>
    <x v="1"/>
    <n v="43"/>
    <n v="42.97674418604651"/>
    <x v="1"/>
    <s v="USD"/>
    <x v="726"/>
    <d v="2019-11-28T06:00:00"/>
    <b v="0"/>
    <b v="1"/>
    <s v="theater/plays"/>
    <s v="theater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7"/>
    <d v="2016-06-03T05:00:00"/>
    <b v="0"/>
    <b v="0"/>
    <s v="food/food trucks"/>
    <s v="food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x v="728"/>
    <d v="2012-08-15T05:00:00"/>
    <b v="0"/>
    <b v="0"/>
    <s v="film &amp; video/documentary"/>
    <s v="film &amp; video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29"/>
    <d v="2017-12-08T06:00:00"/>
    <b v="0"/>
    <b v="1"/>
    <s v="theater/plays"/>
    <s v="theater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0"/>
    <d v="2016-01-11T06:00:00"/>
    <b v="0"/>
    <b v="1"/>
    <s v="games/video games"/>
    <s v="games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x v="77"/>
    <d v="2018-04-21T05:00:00"/>
    <b v="0"/>
    <b v="0"/>
    <s v="publishing/nonfiction"/>
    <s v="publishing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x v="731"/>
    <d v="2012-09-06T05:00:00"/>
    <b v="0"/>
    <b v="0"/>
    <s v="games/video games"/>
    <s v="games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x v="732"/>
    <d v="2016-05-29T05:00:00"/>
    <b v="0"/>
    <b v="1"/>
    <s v="music/rock"/>
    <s v="music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3"/>
    <d v="2017-12-25T06:00:00"/>
    <b v="0"/>
    <b v="0"/>
    <s v="music/rock"/>
    <s v="music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5"/>
    <d v="2014-02-12T06:00:00"/>
    <b v="1"/>
    <b v="1"/>
    <s v="theater/plays"/>
    <s v="theater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4"/>
    <d v="2019-06-01T05:00:00"/>
    <b v="0"/>
    <b v="1"/>
    <s v="publishing/nonfiction"/>
    <s v="publishing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x v="735"/>
    <d v="2019-02-03T06:00:00"/>
    <b v="0"/>
    <b v="1"/>
    <s v="theater/plays"/>
    <s v="theater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6"/>
    <d v="2012-12-09T06:00:00"/>
    <b v="1"/>
    <b v="0"/>
    <s v="games/video games"/>
    <s v="games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1"/>
    <d v="2018-08-11T05:00:00"/>
    <b v="0"/>
    <b v="1"/>
    <s v="music/rock"/>
    <s v="music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7"/>
    <d v="2017-03-13T05:00:00"/>
    <b v="0"/>
    <b v="0"/>
    <s v="film &amp; video/documentary"/>
    <s v="film &amp; video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8"/>
    <d v="2014-03-17T05:00:00"/>
    <b v="0"/>
    <b v="0"/>
    <s v="music/rock"/>
    <s v="music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2"/>
    <d v="2014-10-05T05:00:00"/>
    <b v="1"/>
    <b v="1"/>
    <s v="music/rock"/>
    <s v="music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39"/>
    <d v="2010-07-21T05:00:00"/>
    <b v="0"/>
    <b v="1"/>
    <s v="publishing/nonfiction"/>
    <s v="publishing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x v="144"/>
    <d v="2017-08-06T05:00:00"/>
    <b v="0"/>
    <b v="0"/>
    <s v="film &amp; video/shorts"/>
    <s v="film &amp; video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0"/>
    <d v="2011-01-10T06:00:00"/>
    <b v="0"/>
    <b v="1"/>
    <s v="theater/plays"/>
    <s v="theater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1"/>
    <d v="2011-05-15T05:00:00"/>
    <b v="0"/>
    <b v="1"/>
    <s v="film &amp; video/drama"/>
    <s v="film &amp; video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1"/>
    <d v="2018-09-22T05:00:00"/>
    <b v="0"/>
    <b v="0"/>
    <s v="theater/plays"/>
    <s v="theater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2"/>
    <d v="2015-06-24T05:00:00"/>
    <b v="0"/>
    <b v="0"/>
    <s v="theater/plays"/>
    <s v="theater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3"/>
    <d v="2018-03-03T06:00:00"/>
    <b v="0"/>
    <b v="0"/>
    <s v="theater/plays"/>
    <s v="theater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4"/>
    <d v="2012-04-29T05:00:00"/>
    <b v="0"/>
    <b v="0"/>
    <s v="photography/photography books"/>
    <s v="photography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5"/>
    <d v="2015-11-25T06:00:00"/>
    <b v="1"/>
    <b v="0"/>
    <s v="publishing/translations"/>
    <s v="publishing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6"/>
    <d v="2011-02-25T06:00:00"/>
    <b v="0"/>
    <b v="0"/>
    <s v="publishing/translations"/>
    <s v="publishing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1"/>
    <d v="2013-06-29T05:00:00"/>
    <b v="0"/>
    <b v="0"/>
    <s v="theater/plays"/>
    <s v="theater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7"/>
    <d v="2015-03-06T06:00:00"/>
    <b v="0"/>
    <b v="0"/>
    <s v="technology/web"/>
    <s v="technology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x v="748"/>
    <d v="2010-02-16T06:00:00"/>
    <b v="0"/>
    <b v="0"/>
    <s v="music/indie rock"/>
    <s v="music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2"/>
    <d v="2011-05-20T05:00:00"/>
    <b v="0"/>
    <b v="0"/>
    <s v="music/jazz"/>
    <s v="music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49"/>
    <d v="2018-10-06T05:00:00"/>
    <b v="0"/>
    <b v="0"/>
    <s v="theater/plays"/>
    <s v="theater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0"/>
    <d v="2014-05-01T05:00:00"/>
    <b v="0"/>
    <b v="1"/>
    <s v="film &amp; video/documentary"/>
    <s v="film &amp; video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1"/>
    <d v="2014-07-18T05:00:00"/>
    <b v="0"/>
    <b v="1"/>
    <s v="theater/plays"/>
    <s v="theater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2"/>
    <d v="2016-03-06T06:00:00"/>
    <b v="0"/>
    <b v="0"/>
    <s v="technology/web"/>
    <s v="technology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3"/>
    <d v="2018-06-18T05:00:00"/>
    <b v="0"/>
    <b v="0"/>
    <s v="technology/wearables"/>
    <s v="technology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4"/>
    <d v="2018-09-01T05:00:00"/>
    <b v="0"/>
    <b v="0"/>
    <s v="photography/photography books"/>
    <s v="photography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5"/>
    <d v="2012-01-25T06:00:00"/>
    <b v="0"/>
    <b v="0"/>
    <s v="film &amp; video/documentary"/>
    <s v="film &amp; video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6"/>
    <d v="2018-06-21T05:00:00"/>
    <b v="0"/>
    <b v="0"/>
    <s v="technology/web"/>
    <s v="technology"/>
    <s v="web"/>
  </r>
  <r>
    <n v="846"/>
    <s v="Cooper, Stanley and Bryant"/>
    <s v="Phased empowering success"/>
    <n v="1000"/>
    <n v="5085"/>
    <n v="5.085"/>
    <x v="1"/>
    <n v="48"/>
    <n v="105.9375"/>
    <x v="1"/>
    <s v="USD"/>
    <x v="757"/>
    <d v="2018-08-26T05:00:00"/>
    <b v="1"/>
    <b v="1"/>
    <s v="technology/web"/>
    <s v="technology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8"/>
    <d v="2018-01-10T06:00:00"/>
    <b v="0"/>
    <b v="0"/>
    <s v="food/food trucks"/>
    <s v="food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59"/>
    <d v="2010-06-21T05:00:00"/>
    <b v="0"/>
    <b v="0"/>
    <s v="film &amp; video/drama"/>
    <s v="film &amp; video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0"/>
    <d v="2012-02-12T06:00:00"/>
    <b v="0"/>
    <b v="1"/>
    <s v="music/indie rock"/>
    <s v="music"/>
    <s v="indie rock"/>
  </r>
  <r>
    <n v="850"/>
    <s v="Hood, Perez and Meadows"/>
    <s v="Cross-group upward-trending hierarchy"/>
    <n v="100"/>
    <n v="1"/>
    <n v="0.01"/>
    <x v="0"/>
    <n v="1"/>
    <n v="1"/>
    <x v="1"/>
    <s v="USD"/>
    <x v="761"/>
    <d v="2011-12-04T06:00:00"/>
    <b v="1"/>
    <b v="0"/>
    <s v="music/rock"/>
    <s v="music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3"/>
    <d v="2012-06-04T05:00:00"/>
    <b v="0"/>
    <b v="0"/>
    <s v="music/electric music"/>
    <s v="music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2"/>
    <d v="2011-07-26T05:00:00"/>
    <b v="0"/>
    <b v="1"/>
    <s v="games/video games"/>
    <s v="games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3"/>
    <d v="2011-06-25T05:00:00"/>
    <b v="0"/>
    <b v="1"/>
    <s v="music/indie rock"/>
    <s v="music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4"/>
    <d v="2019-12-15T06:00:00"/>
    <b v="0"/>
    <b v="0"/>
    <s v="publishing/fiction"/>
    <s v="publishing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x v="765"/>
    <d v="2011-07-19T05:00:00"/>
    <b v="0"/>
    <b v="0"/>
    <s v="theater/plays"/>
    <s v="theater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x v="766"/>
    <d v="2012-05-11T05:00:00"/>
    <b v="0"/>
    <b v="0"/>
    <s v="food/food trucks"/>
    <s v="food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7"/>
    <d v="2012-02-28T06:00:00"/>
    <b v="1"/>
    <b v="0"/>
    <s v="film &amp; video/shorts"/>
    <s v="film &amp; video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8"/>
    <d v="2018-04-28T05:00:00"/>
    <b v="1"/>
    <b v="0"/>
    <s v="food/food trucks"/>
    <s v="food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69"/>
    <d v="2013-03-19T05:00:00"/>
    <b v="0"/>
    <b v="1"/>
    <s v="theater/plays"/>
    <s v="theater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0"/>
    <d v="2019-03-01T06:00:00"/>
    <b v="0"/>
    <b v="1"/>
    <s v="technology/wearables"/>
    <s v="technology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1"/>
    <d v="2010-03-29T05:00:00"/>
    <b v="0"/>
    <b v="0"/>
    <s v="theater/plays"/>
    <s v="theater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2"/>
    <d v="2011-08-05T05:00:00"/>
    <b v="0"/>
    <b v="0"/>
    <s v="theater/plays"/>
    <s v="theater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3"/>
    <d v="2015-07-10T05:00:00"/>
    <b v="0"/>
    <b v="1"/>
    <s v="film &amp; video/television"/>
    <s v="film &amp; video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x v="774"/>
    <d v="2016-08-24T05:00:00"/>
    <b v="0"/>
    <b v="0"/>
    <s v="film &amp; video/shorts"/>
    <s v="film &amp; video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5"/>
    <d v="2014-09-24T05:00:00"/>
    <b v="0"/>
    <b v="0"/>
    <s v="theater/plays"/>
    <s v="theater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6"/>
    <d v="2011-05-09T05:00:00"/>
    <b v="0"/>
    <b v="0"/>
    <s v="photography/photography books"/>
    <s v="photography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7"/>
    <d v="2018-10-15T05:00:00"/>
    <b v="0"/>
    <b v="0"/>
    <s v="food/food trucks"/>
    <s v="food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8"/>
    <d v="2013-10-23T05:00:00"/>
    <b v="0"/>
    <b v="0"/>
    <s v="theater/plays"/>
    <s v="theater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79"/>
    <d v="2010-07-05T05:00:00"/>
    <b v="0"/>
    <b v="0"/>
    <s v="film &amp; video/drama"/>
    <s v="film &amp; video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4"/>
    <d v="2015-09-18T05:00:00"/>
    <b v="0"/>
    <b v="0"/>
    <s v="theater/plays"/>
    <s v="theater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4"/>
    <d v="2017-11-19T06:00:00"/>
    <b v="0"/>
    <b v="1"/>
    <s v="theater/plays"/>
    <s v="theater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x v="269"/>
    <d v="2018-09-08T05:00:00"/>
    <b v="0"/>
    <b v="0"/>
    <s v="film &amp; video/science fiction"/>
    <s v="film &amp; video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0"/>
    <d v="2014-01-13T06:00:00"/>
    <b v="0"/>
    <b v="0"/>
    <s v="photography/photography books"/>
    <s v="photography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1"/>
    <d v="2010-05-31T05:00:00"/>
    <b v="0"/>
    <b v="1"/>
    <s v="photography/photography books"/>
    <s v="photography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2"/>
    <d v="2011-01-14T06:00:00"/>
    <b v="0"/>
    <b v="0"/>
    <s v="music/rock"/>
    <s v="music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3"/>
    <d v="2019-07-02T05:00:00"/>
    <b v="0"/>
    <b v="0"/>
    <s v="photography/photography books"/>
    <s v="photography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4"/>
    <d v="2016-07-27T05:00:00"/>
    <b v="0"/>
    <b v="0"/>
    <s v="food/food trucks"/>
    <s v="food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5"/>
    <d v="2020-02-08T06:00:00"/>
    <b v="0"/>
    <b v="0"/>
    <s v="music/metal"/>
    <s v="music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6"/>
    <d v="2017-03-03T06:00:00"/>
    <b v="0"/>
    <b v="0"/>
    <s v="publishing/nonfiction"/>
    <s v="publishing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7"/>
    <d v="2019-07-23T05:00:00"/>
    <b v="0"/>
    <b v="0"/>
    <s v="music/electric music"/>
    <s v="music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29"/>
    <d v="2015-08-07T05:00:00"/>
    <b v="0"/>
    <b v="1"/>
    <s v="theater/plays"/>
    <s v="theater"/>
    <s v="plays"/>
  </r>
  <r>
    <n v="882"/>
    <s v="White-Rosario"/>
    <s v="Balanced demand-driven definition"/>
    <n v="800"/>
    <n v="2960"/>
    <n v="3.7"/>
    <x v="1"/>
    <n v="80"/>
    <n v="37"/>
    <x v="1"/>
    <s v="USD"/>
    <x v="788"/>
    <d v="2015-01-25T06:00:00"/>
    <b v="0"/>
    <b v="0"/>
    <s v="theater/plays"/>
    <s v="theater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89"/>
    <d v="2010-06-30T05:00:00"/>
    <b v="0"/>
    <b v="0"/>
    <s v="film &amp; video/shorts"/>
    <s v="film &amp; video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0"/>
    <d v="2014-05-06T05:00:00"/>
    <b v="0"/>
    <b v="1"/>
    <s v="theater/plays"/>
    <s v="theater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x v="791"/>
    <d v="2010-07-14T05:00:00"/>
    <b v="0"/>
    <b v="0"/>
    <s v="theater/plays"/>
    <s v="theater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2"/>
    <d v="2010-09-13T05:00:00"/>
    <b v="0"/>
    <b v="0"/>
    <s v="music/indie rock"/>
    <s v="music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3"/>
    <d v="2015-09-02T05:00:00"/>
    <b v="0"/>
    <b v="1"/>
    <s v="theater/plays"/>
    <s v="theater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4"/>
    <d v="2017-04-30T05:00:00"/>
    <b v="0"/>
    <b v="0"/>
    <s v="theater/plays"/>
    <s v="theater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x v="795"/>
    <d v="2014-03-19T05:00:00"/>
    <b v="0"/>
    <b v="1"/>
    <s v="music/electric music"/>
    <s v="music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6"/>
    <d v="2019-06-25T05:00:00"/>
    <b v="0"/>
    <b v="0"/>
    <s v="music/indie rock"/>
    <s v="music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7"/>
    <d v="2012-01-16T06:00:00"/>
    <b v="0"/>
    <b v="0"/>
    <s v="film &amp; video/documentary"/>
    <s v="film &amp; video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8"/>
    <d v="2010-07-01T05:00:00"/>
    <b v="0"/>
    <b v="0"/>
    <s v="publishing/translations"/>
    <s v="publishing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799"/>
    <d v="2015-06-19T05:00:00"/>
    <b v="0"/>
    <b v="1"/>
    <s v="film &amp; video/documentary"/>
    <s v="film &amp; video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x v="800"/>
    <d v="2013-08-10T05:00:00"/>
    <b v="0"/>
    <b v="1"/>
    <s v="film &amp; video/television"/>
    <s v="film &amp; video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1"/>
    <d v="2018-02-12T06:00:00"/>
    <b v="0"/>
    <b v="0"/>
    <s v="theater/plays"/>
    <s v="theater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2"/>
    <d v="2011-07-17T05:00:00"/>
    <b v="0"/>
    <b v="1"/>
    <s v="food/food trucks"/>
    <s v="food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x v="211"/>
    <d v="2019-04-30T05:00:00"/>
    <b v="0"/>
    <b v="0"/>
    <s v="theater/plays"/>
    <s v="theater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3"/>
    <d v="2019-12-22T06:00:00"/>
    <b v="0"/>
    <b v="0"/>
    <s v="film &amp; video/documentary"/>
    <s v="film &amp; video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4"/>
    <d v="2013-10-25T05:00:00"/>
    <b v="0"/>
    <b v="0"/>
    <s v="music/jazz"/>
    <s v="music"/>
    <s v="jazz"/>
  </r>
  <r>
    <n v="900"/>
    <s v="Powers, Smith and Deleon"/>
    <s v="Enhanced uniform service-desk"/>
    <n v="100"/>
    <n v="2"/>
    <n v="0.02"/>
    <x v="0"/>
    <n v="1"/>
    <n v="2"/>
    <x v="1"/>
    <s v="USD"/>
    <x v="805"/>
    <d v="2014-09-20T05:00:00"/>
    <b v="0"/>
    <b v="1"/>
    <s v="technology/web"/>
    <s v="technology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x v="806"/>
    <d v="2018-08-19T05:00:00"/>
    <b v="0"/>
    <b v="1"/>
    <s v="music/rock"/>
    <s v="music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1"/>
    <d v="2016-03-12T06:00:00"/>
    <b v="0"/>
    <b v="0"/>
    <s v="technology/web"/>
    <s v="technology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6"/>
    <d v="2012-05-20T05:00:00"/>
    <b v="0"/>
    <b v="1"/>
    <s v="publishing/nonfiction"/>
    <s v="publishing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8"/>
    <d v="2012-10-08T05:00:00"/>
    <b v="0"/>
    <b v="0"/>
    <s v="publishing/radio &amp; podcasts"/>
    <s v="publishing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d v="2013-09-22T05:00:00"/>
    <b v="0"/>
    <b v="0"/>
    <s v="theater/plays"/>
    <s v="theater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7"/>
    <d v="2017-06-18T05:00:00"/>
    <b v="1"/>
    <b v="1"/>
    <s v="film &amp; video/documentary"/>
    <s v="film &amp; video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8"/>
    <d v="2011-05-04T05:00:00"/>
    <b v="0"/>
    <b v="0"/>
    <s v="theater/plays"/>
    <s v="theater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3"/>
    <d v="2012-05-13T05:00:00"/>
    <b v="0"/>
    <b v="0"/>
    <s v="games/video games"/>
    <s v="games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3"/>
    <d v="2018-07-01T05:00:00"/>
    <b v="0"/>
    <b v="1"/>
    <s v="theater/plays"/>
    <s v="theater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09"/>
    <d v="2015-01-23T06:00:00"/>
    <b v="0"/>
    <b v="0"/>
    <s v="theater/plays"/>
    <s v="theater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0"/>
    <d v="2019-09-11T05:00:00"/>
    <b v="1"/>
    <b v="0"/>
    <s v="technology/web"/>
    <s v="technology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x v="811"/>
    <d v="2012-09-18T05:00:00"/>
    <b v="1"/>
    <b v="0"/>
    <s v="film &amp; video/drama"/>
    <s v="film &amp; video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2"/>
    <d v="2019-05-25T05:00:00"/>
    <b v="0"/>
    <b v="0"/>
    <s v="film &amp; video/drama"/>
    <s v="film &amp; video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3"/>
    <d v="2013-08-16T05:00:00"/>
    <b v="0"/>
    <b v="0"/>
    <s v="theater/plays"/>
    <s v="theater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79"/>
    <d v="2017-09-07T05:00:00"/>
    <b v="0"/>
    <b v="0"/>
    <s v="film &amp; video/television"/>
    <s v="film &amp; video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4"/>
    <d v="2014-12-27T06:00:00"/>
    <b v="0"/>
    <b v="0"/>
    <s v="photography/photography books"/>
    <s v="photography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x v="815"/>
    <d v="2011-07-22T05:00:00"/>
    <b v="0"/>
    <b v="1"/>
    <s v="film &amp; video/shorts"/>
    <s v="film &amp; video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x v="473"/>
    <d v="2012-08-07T05:00:00"/>
    <b v="0"/>
    <b v="0"/>
    <s v="publishing/radio &amp; podcasts"/>
    <s v="publishing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x v="816"/>
    <d v="2017-11-15T06:00:00"/>
    <b v="0"/>
    <b v="1"/>
    <s v="theater/plays"/>
    <s v="theater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7"/>
    <d v="2019-02-27T06:00:00"/>
    <b v="1"/>
    <b v="0"/>
    <s v="film &amp; video/animation"/>
    <s v="film &amp; video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8"/>
    <d v="2012-02-26T06:00:00"/>
    <b v="0"/>
    <b v="0"/>
    <s v="technology/web"/>
    <s v="technology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x v="608"/>
    <d v="2018-12-18T06:00:00"/>
    <b v="0"/>
    <b v="1"/>
    <s v="music/world music"/>
    <s v="music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x v="546"/>
    <d v="2010-07-15T05:00:00"/>
    <b v="0"/>
    <b v="0"/>
    <s v="theater/plays"/>
    <s v="theater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19"/>
    <d v="2019-11-11T06:00:00"/>
    <b v="0"/>
    <b v="0"/>
    <s v="theater/plays"/>
    <s v="theater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0"/>
    <d v="2017-10-04T05:00:00"/>
    <b v="0"/>
    <b v="0"/>
    <s v="theater/plays"/>
    <s v="theater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0"/>
    <d v="2016-05-16T05:00:00"/>
    <b v="0"/>
    <b v="0"/>
    <s v="food/food trucks"/>
    <s v="food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1"/>
    <d v="2012-08-10T05:00:00"/>
    <b v="0"/>
    <b v="0"/>
    <s v="theater/plays"/>
    <s v="theater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2"/>
    <d v="2014-01-07T06:00:00"/>
    <b v="0"/>
    <b v="0"/>
    <s v="technology/web"/>
    <s v="technology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x v="823"/>
    <d v="2017-05-17T05:00:00"/>
    <b v="0"/>
    <b v="0"/>
    <s v="theater/plays"/>
    <s v="theater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4"/>
    <d v="2015-03-04T06:00:00"/>
    <b v="0"/>
    <b v="1"/>
    <s v="theater/plays"/>
    <s v="theater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5"/>
    <d v="2014-06-30T05:00:00"/>
    <b v="0"/>
    <b v="1"/>
    <s v="theater/plays"/>
    <s v="theater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6"/>
    <d v="2014-03-14T05:00:00"/>
    <b v="0"/>
    <b v="0"/>
    <s v="music/rock"/>
    <s v="music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7"/>
    <d v="2013-04-21T05:00:00"/>
    <b v="0"/>
    <b v="0"/>
    <s v="theater/plays"/>
    <s v="theater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8"/>
    <d v="2016-02-28T06:00:00"/>
    <b v="0"/>
    <b v="0"/>
    <s v="theater/plays"/>
    <s v="theater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29"/>
    <d v="2015-07-31T05:00:00"/>
    <b v="0"/>
    <b v="0"/>
    <s v="theater/plays"/>
    <s v="theater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0"/>
    <d v="2019-07-25T05:00:00"/>
    <b v="1"/>
    <b v="0"/>
    <s v="theater/plays"/>
    <s v="theater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1"/>
    <d v="2015-12-05T06:00:00"/>
    <b v="0"/>
    <b v="0"/>
    <s v="film &amp; video/documentary"/>
    <s v="film &amp; video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x v="832"/>
    <d v="2018-07-18T05:00:00"/>
    <b v="0"/>
    <b v="1"/>
    <s v="publishing/fiction"/>
    <s v="publishing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3"/>
    <d v="2011-05-24T05:00:00"/>
    <b v="0"/>
    <b v="1"/>
    <s v="games/video games"/>
    <s v="games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x v="834"/>
    <d v="2012-12-23T06:00:00"/>
    <b v="0"/>
    <b v="0"/>
    <s v="technology/web"/>
    <s v="technology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5"/>
    <d v="2011-02-13T06:00:00"/>
    <b v="1"/>
    <b v="0"/>
    <s v="theater/plays"/>
    <s v="theater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x v="836"/>
    <d v="2011-01-28T06:00:00"/>
    <b v="0"/>
    <b v="0"/>
    <s v="theater/plays"/>
    <s v="theater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8"/>
    <d v="2014-10-29T05:00:00"/>
    <b v="0"/>
    <b v="0"/>
    <s v="food/food trucks"/>
    <s v="food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4"/>
    <d v="2017-03-01T06:00:00"/>
    <b v="0"/>
    <b v="0"/>
    <s v="photography/photography books"/>
    <s v="photography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7"/>
    <d v="2012-04-20T05:00:00"/>
    <b v="1"/>
    <b v="0"/>
    <s v="photography/photography books"/>
    <s v="photography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8"/>
    <d v="2011-06-18T05:00:00"/>
    <b v="0"/>
    <b v="0"/>
    <s v="theater/plays"/>
    <s v="theater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39"/>
    <d v="2014-10-03T05:00:00"/>
    <b v="0"/>
    <b v="0"/>
    <s v="theater/plays"/>
    <s v="theater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x v="840"/>
    <d v="2014-12-22T06:00:00"/>
    <b v="1"/>
    <b v="1"/>
    <s v="film &amp; video/documentary"/>
    <s v="film &amp; video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1"/>
    <d v="2015-05-07T05:00:00"/>
    <b v="0"/>
    <b v="0"/>
    <s v="technology/web"/>
    <s v="technology"/>
    <s v="web"/>
  </r>
  <r>
    <n v="950"/>
    <s v="Williams, Orozco and Gomez"/>
    <s v="Persistent content-based methodology"/>
    <n v="100"/>
    <n v="5"/>
    <n v="0.05"/>
    <x v="0"/>
    <n v="1"/>
    <n v="5"/>
    <x v="1"/>
    <s v="USD"/>
    <x v="842"/>
    <d v="2019-04-21T05:00:00"/>
    <b v="0"/>
    <b v="1"/>
    <s v="theater/plays"/>
    <s v="theater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3"/>
    <d v="2016-12-27T06:00:00"/>
    <b v="0"/>
    <b v="1"/>
    <s v="music/rock"/>
    <s v="music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4"/>
    <d v="2016-08-23T05:00:00"/>
    <b v="0"/>
    <b v="0"/>
    <s v="film &amp; video/documentary"/>
    <s v="film &amp; video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x v="845"/>
    <d v="2016-01-25T06:00:00"/>
    <b v="0"/>
    <b v="1"/>
    <s v="film &amp; video/science fiction"/>
    <s v="film &amp; video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09"/>
    <d v="2012-10-16T05:00:00"/>
    <b v="0"/>
    <b v="0"/>
    <s v="technology/web"/>
    <s v="technology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x v="846"/>
    <d v="2012-11-27T06:00:00"/>
    <b v="0"/>
    <b v="0"/>
    <s v="theater/plays"/>
    <s v="theater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7"/>
    <d v="2015-12-26T06:00:00"/>
    <b v="0"/>
    <b v="0"/>
    <s v="film &amp; video/science fiction"/>
    <s v="film &amp; video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8"/>
    <d v="2012-02-19T06:00:00"/>
    <b v="0"/>
    <b v="0"/>
    <s v="theater/plays"/>
    <s v="theater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79"/>
    <d v="2010-07-13T05:00:00"/>
    <b v="0"/>
    <b v="0"/>
    <s v="film &amp; video/animation"/>
    <s v="film &amp; video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39"/>
    <d v="2010-07-26T05:00:00"/>
    <b v="0"/>
    <b v="0"/>
    <s v="publishing/translations"/>
    <s v="publishing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49"/>
    <d v="2016-03-16T05:00:00"/>
    <b v="0"/>
    <b v="0"/>
    <s v="technology/web"/>
    <s v="technology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0"/>
    <d v="2011-02-21T06:00:00"/>
    <b v="0"/>
    <b v="0"/>
    <s v="publishing/translations"/>
    <s v="publishing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1"/>
    <d v="2013-12-05T06:00:00"/>
    <b v="0"/>
    <b v="0"/>
    <s v="food/food trucks"/>
    <s v="food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2"/>
    <d v="2011-03-11T06:00:00"/>
    <b v="0"/>
    <b v="1"/>
    <s v="photography/photography books"/>
    <s v="photography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3"/>
    <d v="2015-05-16T05:00:00"/>
    <b v="0"/>
    <b v="0"/>
    <s v="theater/plays"/>
    <s v="theater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x v="66"/>
    <d v="2010-03-06T06:00:00"/>
    <b v="0"/>
    <b v="0"/>
    <s v="music/rock"/>
    <s v="music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4"/>
    <d v="2017-06-17T05:00:00"/>
    <b v="0"/>
    <b v="0"/>
    <s v="theater/plays"/>
    <s v="theater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6"/>
    <d v="2012-05-13T05:00:00"/>
    <b v="0"/>
    <b v="0"/>
    <s v="music/world music"/>
    <s v="music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3"/>
    <d v="2011-01-16T06:00:00"/>
    <b v="0"/>
    <b v="0"/>
    <s v="food/food trucks"/>
    <s v="food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x v="855"/>
    <d v="2019-12-29T06:00:00"/>
    <b v="0"/>
    <b v="0"/>
    <s v="theater/plays"/>
    <s v="theater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6"/>
    <d v="2011-05-10T05:00:00"/>
    <b v="0"/>
    <b v="0"/>
    <s v="theater/plays"/>
    <s v="theater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7"/>
    <d v="2013-10-14T05:00:00"/>
    <b v="0"/>
    <b v="0"/>
    <s v="film &amp; video/television"/>
    <s v="film &amp; video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8"/>
    <d v="2014-06-11T05:00:00"/>
    <b v="0"/>
    <b v="1"/>
    <s v="technology/web"/>
    <s v="technology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59"/>
    <d v="2010-12-12T06:00:00"/>
    <b v="0"/>
    <b v="1"/>
    <s v="theater/plays"/>
    <s v="theater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x v="169"/>
    <d v="2013-05-19T05:00:00"/>
    <b v="0"/>
    <b v="0"/>
    <s v="music/indie rock"/>
    <s v="music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0"/>
    <d v="2016-01-07T06:00:00"/>
    <b v="0"/>
    <b v="1"/>
    <s v="theater/plays"/>
    <s v="theater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1"/>
    <d v="2011-02-03T06:00:00"/>
    <b v="0"/>
    <b v="1"/>
    <s v="theater/plays"/>
    <s v="theater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2"/>
    <d v="2018-03-11T06:00:00"/>
    <b v="0"/>
    <b v="0"/>
    <s v="food/food trucks"/>
    <s v="food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3"/>
    <d v="2016-12-04T06:00:00"/>
    <b v="0"/>
    <b v="0"/>
    <s v="games/video games"/>
    <s v="games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6"/>
    <d v="2015-03-21T05:00:00"/>
    <b v="0"/>
    <b v="0"/>
    <s v="theater/plays"/>
    <s v="theater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4"/>
    <d v="2015-11-04T06:00:00"/>
    <b v="1"/>
    <b v="0"/>
    <s v="publishing/nonfiction"/>
    <s v="publishing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x v="865"/>
    <d v="2018-01-27T06:00:00"/>
    <b v="0"/>
    <b v="0"/>
    <s v="technology/web"/>
    <s v="technology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6"/>
    <d v="2011-07-21T05:00:00"/>
    <b v="0"/>
    <b v="1"/>
    <s v="film &amp; video/documentary"/>
    <s v="film &amp; video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7"/>
    <d v="2019-08-19T05:00:00"/>
    <b v="0"/>
    <b v="0"/>
    <s v="film &amp; video/documentary"/>
    <s v="film &amp; video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4"/>
    <d v="2019-10-04T05:00:00"/>
    <b v="0"/>
    <b v="0"/>
    <s v="theater/plays"/>
    <s v="theater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0"/>
    <d v="2014-01-01T06:00:00"/>
    <b v="0"/>
    <b v="1"/>
    <s v="music/rock"/>
    <s v="music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2"/>
    <d v="2011-04-19T05:00:00"/>
    <b v="0"/>
    <b v="0"/>
    <s v="music/rock"/>
    <s v="music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8"/>
    <d v="2017-05-11T05:00:00"/>
    <b v="0"/>
    <b v="0"/>
    <s v="film &amp; video/documentary"/>
    <s v="film &amp; video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3"/>
    <d v="2016-12-03T06:00:00"/>
    <b v="0"/>
    <b v="0"/>
    <s v="publishing/radio &amp; podcasts"/>
    <s v="publishing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2"/>
    <d v="2019-04-21T05:00:00"/>
    <b v="0"/>
    <b v="0"/>
    <s v="publishing/translations"/>
    <s v="publishing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x v="288"/>
    <d v="2016-03-25T05:00:00"/>
    <b v="0"/>
    <b v="1"/>
    <s v="film &amp; video/drama"/>
    <s v="film &amp; video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x v="869"/>
    <d v="2014-09-29T05:00:00"/>
    <b v="0"/>
    <b v="1"/>
    <s v="music/rock"/>
    <s v="music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x v="870"/>
    <d v="2018-05-21T05:00:00"/>
    <b v="0"/>
    <b v="1"/>
    <s v="film &amp; video/drama"/>
    <s v="film &amp; video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x v="871"/>
    <d v="2016-01-10T06:00:00"/>
    <b v="0"/>
    <b v="1"/>
    <s v="photography/photography books"/>
    <s v="photography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2"/>
    <d v="2014-10-23T05:00:00"/>
    <b v="0"/>
    <b v="1"/>
    <s v="publishing/translations"/>
    <s v="publishing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3"/>
    <d v="2018-12-03T06:00:00"/>
    <b v="0"/>
    <b v="1"/>
    <s v="food/food trucks"/>
    <s v="food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4"/>
    <d v="2013-02-01T06:00:00"/>
    <b v="0"/>
    <b v="0"/>
    <s v="theater/plays"/>
    <s v="theater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5"/>
    <d v="2014-01-25T06:00:00"/>
    <b v="0"/>
    <b v="0"/>
    <s v="theater/plays"/>
    <s v="theater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6"/>
    <d v="2010-02-25T06:00:00"/>
    <b v="0"/>
    <b v="1"/>
    <s v="music/indie rock"/>
    <s v="music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7"/>
    <d v="2016-07-06T05:00:00"/>
    <b v="0"/>
    <b v="0"/>
    <s v="food/food trucks"/>
    <s v="food"/>
    <s v="food trucks"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  <r>
    <m/>
    <m/>
    <m/>
    <m/>
    <m/>
    <m/>
    <x v="4"/>
    <m/>
    <m/>
    <x v="7"/>
    <m/>
    <x v="87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60371-6074-EA45-B1D6-B7E91C99878C}" name="PivotTable10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9" hier="-1"/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7B11A-E8B3-834E-87EC-D7774CA9BA3E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h="1" sd="0" x="2"/>
        <item h="1" sd="0" x="0"/>
        <item h="1" sd="0" x="5"/>
        <item h="1" sd="0" x="3"/>
        <item h="1" sd="0" x="4"/>
        <item h="1" sd="0" x="6"/>
        <item sd="0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0B515-5D22-FE48-A1C3-84A48C695A42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9"/>
        <item x="23"/>
        <item x="4"/>
        <item x="6"/>
        <item x="5"/>
        <item x="13"/>
        <item x="0"/>
        <item x="7"/>
        <item x="17"/>
        <item x="16"/>
        <item x="20"/>
        <item x="8"/>
        <item x="14"/>
        <item x="3"/>
        <item x="15"/>
        <item x="1"/>
        <item x="22"/>
        <item x="12"/>
        <item x="19"/>
        <item x="18"/>
        <item x="11"/>
        <item x="10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1"/>
  <sheetViews>
    <sheetView topLeftCell="B1" workbookViewId="0">
      <selection activeCell="I7" sqref="I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G1:G1048576">
    <cfRule type="containsText" dxfId="24" priority="7" operator="containsText" text="live">
      <formula>NOT(ISERROR(SEARCH("live",G1)))</formula>
    </cfRule>
    <cfRule type="containsText" dxfId="23" priority="8" operator="containsText" text="canceled">
      <formula>NOT(ISERROR(SEARCH("canceled",G1)))</formula>
    </cfRule>
    <cfRule type="containsText" dxfId="22" priority="9" operator="containsText" text="successful">
      <formula>NOT(ISERROR(SEARCH("successful",G1)))</formula>
    </cfRule>
    <cfRule type="containsText" dxfId="21" priority="10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ECD9-1CAA-A742-B4F5-1B24A887512E}">
  <sheetPr codeName="Sheet5"/>
  <dimension ref="A1:T1292"/>
  <sheetViews>
    <sheetView tabSelected="1" workbookViewId="0">
      <selection activeCell="O2" sqref="O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5" style="7" customWidth="1"/>
    <col min="8" max="8" width="13" bestFit="1" customWidth="1"/>
    <col min="9" max="9" width="16" bestFit="1" customWidth="1"/>
    <col min="12" max="12" width="15" customWidth="1"/>
    <col min="13" max="13" width="28.6640625" style="14" bestFit="1" customWidth="1"/>
    <col min="14" max="14" width="11.1640625" bestFit="1" customWidth="1"/>
    <col min="15" max="15" width="28.6640625" style="5" bestFit="1" customWidth="1"/>
    <col min="18" max="18" width="28" bestFit="1" customWidth="1"/>
    <col min="19" max="19" width="14.33203125" bestFit="1" customWidth="1"/>
    <col min="20" max="20" width="12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9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4" t="s">
        <v>2071</v>
      </c>
      <c r="N1" s="1" t="s">
        <v>9</v>
      </c>
      <c r="O1" s="4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E2/D2</f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 s="13">
        <v>42336.25</v>
      </c>
      <c r="N2">
        <v>1450159200</v>
      </c>
      <c r="O2" s="5">
        <v>42353</v>
      </c>
      <c r="P2" t="b">
        <v>0</v>
      </c>
      <c r="Q2" t="b">
        <v>0</v>
      </c>
      <c r="R2" t="s">
        <v>17</v>
      </c>
      <c r="S2" s="10" t="s">
        <v>2031</v>
      </c>
      <c r="T2" t="s">
        <v>2032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E3/D3</f>
        <v>10.4</v>
      </c>
      <c r="G3" t="s">
        <v>20</v>
      </c>
      <c r="H3">
        <v>158</v>
      </c>
      <c r="I3" s="8">
        <f>E3/H3</f>
        <v>92.151898734177209</v>
      </c>
      <c r="J3" t="s">
        <v>21</v>
      </c>
      <c r="K3" t="s">
        <v>22</v>
      </c>
      <c r="L3">
        <v>1408424400</v>
      </c>
      <c r="M3" s="13">
        <v>41870.208333333336</v>
      </c>
      <c r="N3">
        <v>1408597200</v>
      </c>
      <c r="O3" s="5"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1.3147878228782288</v>
      </c>
      <c r="G4" t="s">
        <v>20</v>
      </c>
      <c r="H4">
        <v>1425</v>
      </c>
      <c r="I4" s="8">
        <f t="shared" ref="I4:I67" si="1">E4/H4</f>
        <v>100.01614035087719</v>
      </c>
      <c r="J4" t="s">
        <v>26</v>
      </c>
      <c r="K4" t="s">
        <v>27</v>
      </c>
      <c r="L4">
        <v>1384668000</v>
      </c>
      <c r="M4" s="13">
        <v>41595.25</v>
      </c>
      <c r="N4">
        <v>1384840800</v>
      </c>
      <c r="O4" s="5"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0.58976190476190471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 s="13">
        <v>43688.208333333328</v>
      </c>
      <c r="N5">
        <v>1568955600</v>
      </c>
      <c r="O5" s="5"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0.69276315789473686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 s="13">
        <v>43485.25</v>
      </c>
      <c r="N6">
        <v>1548309600</v>
      </c>
      <c r="O6" s="5"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1.7361842105263159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 s="13">
        <v>41149.208333333336</v>
      </c>
      <c r="N7">
        <v>1347080400</v>
      </c>
      <c r="O7" s="5"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0.20961538461538462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 s="13">
        <v>42991.208333333328</v>
      </c>
      <c r="N8">
        <v>1505365200</v>
      </c>
      <c r="O8" s="5"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3.2757777777777779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 s="13">
        <v>42229.208333333328</v>
      </c>
      <c r="N9">
        <v>1439614800</v>
      </c>
      <c r="O9" s="5"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0.19932788374205268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 s="13">
        <v>40399.208333333336</v>
      </c>
      <c r="N10">
        <v>1281502800</v>
      </c>
      <c r="O10" s="5"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0.51741935483870971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 s="13">
        <v>41536.208333333336</v>
      </c>
      <c r="N11">
        <v>1383804000</v>
      </c>
      <c r="O11" s="5"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2.6611538461538462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 s="13">
        <v>40404.208333333336</v>
      </c>
      <c r="N12">
        <v>1285909200</v>
      </c>
      <c r="O12" s="5"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0.48095238095238096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 s="13">
        <v>40442.208333333336</v>
      </c>
      <c r="N13">
        <v>1285563600</v>
      </c>
      <c r="O13" s="5"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0.89349206349206345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 s="13">
        <v>43760.208333333328</v>
      </c>
      <c r="N14">
        <v>1572411600</v>
      </c>
      <c r="O14" s="5"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2.4511904761904764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 s="13">
        <v>42532.208333333328</v>
      </c>
      <c r="N15">
        <v>1466658000</v>
      </c>
      <c r="O15" s="5"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0.66769503546099296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 s="13">
        <v>40974.25</v>
      </c>
      <c r="N16">
        <v>1333342800</v>
      </c>
      <c r="O16" s="5"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17" x14ac:dyDescent="0.2">
      <c r="A17">
        <v>15</v>
      </c>
      <c r="B17" t="s">
        <v>61</v>
      </c>
      <c r="C17" s="3" t="s">
        <v>62</v>
      </c>
      <c r="D17">
        <v>28200</v>
      </c>
      <c r="E17">
        <v>18829</v>
      </c>
      <c r="F17" s="7">
        <v>0.66769503546099296</v>
      </c>
      <c r="G17" t="s">
        <v>14</v>
      </c>
      <c r="H17">
        <v>200</v>
      </c>
      <c r="I17" s="8">
        <v>94.144999999999996</v>
      </c>
      <c r="J17" t="s">
        <v>21</v>
      </c>
      <c r="K17" t="s">
        <v>22</v>
      </c>
      <c r="L17">
        <v>1575957600</v>
      </c>
      <c r="M17" s="13">
        <v>40974.25</v>
      </c>
      <c r="N17">
        <v>1576303200</v>
      </c>
      <c r="O17" s="5">
        <v>41001.208333333336</v>
      </c>
      <c r="P17" t="b">
        <v>0</v>
      </c>
      <c r="Q17" t="b">
        <v>0</v>
      </c>
      <c r="R17" t="s">
        <v>60</v>
      </c>
      <c r="S17" t="s">
        <v>2033</v>
      </c>
      <c r="T17" t="s">
        <v>2043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6.4947058823529416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 s="13">
        <v>41661.25</v>
      </c>
      <c r="N18">
        <v>1392271200</v>
      </c>
      <c r="O18" s="5">
        <v>41683.25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1.5939125295508274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 s="13">
        <v>40555.25</v>
      </c>
      <c r="N19">
        <v>1294898400</v>
      </c>
      <c r="O19" s="5"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2046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0.66912087912087914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 s="13">
        <v>43351.208333333328</v>
      </c>
      <c r="N20">
        <v>1537074000</v>
      </c>
      <c r="O20" s="5"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0.48529600000000001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 s="13">
        <v>43528.25</v>
      </c>
      <c r="N21">
        <v>1553490000</v>
      </c>
      <c r="O21" s="5"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1.1224279210925645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 s="13">
        <v>41848.208333333336</v>
      </c>
      <c r="N22">
        <v>1406523600</v>
      </c>
      <c r="O22" s="5"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0.40992553191489361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 s="13">
        <v>40770.208333333336</v>
      </c>
      <c r="N23">
        <v>1316322000</v>
      </c>
      <c r="O23" s="5"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1.2807106598984772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 s="13">
        <v>43193.208333333328</v>
      </c>
      <c r="N24">
        <v>1524027600</v>
      </c>
      <c r="O24" s="5"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3.3204444444444445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 s="13">
        <v>43510.25</v>
      </c>
      <c r="N25">
        <v>1554699600</v>
      </c>
      <c r="O25" s="5"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1.1283225108225108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 s="13">
        <v>41811.208333333336</v>
      </c>
      <c r="N26">
        <v>1403499600</v>
      </c>
      <c r="O26" s="5"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2047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2.1643636363636363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 s="13">
        <v>40681.208333333336</v>
      </c>
      <c r="N27">
        <v>1307422800</v>
      </c>
      <c r="O27" s="5"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0.4819906976744186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 s="13">
        <v>43312.208333333328</v>
      </c>
      <c r="N28">
        <v>1535346000</v>
      </c>
      <c r="O28" s="5"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0.79949999999999999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 s="13">
        <v>42280.208333333328</v>
      </c>
      <c r="N29">
        <v>1444539600</v>
      </c>
      <c r="O29" s="5"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1.0522553516819573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 s="13">
        <v>40218.25</v>
      </c>
      <c r="N30">
        <v>1267682400</v>
      </c>
      <c r="O30" s="5"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3.2889978213507627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 s="13">
        <v>43301.208333333328</v>
      </c>
      <c r="N31">
        <v>1535518800</v>
      </c>
      <c r="O31" s="5"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1.606111111111111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 s="13">
        <v>43609.208333333328</v>
      </c>
      <c r="N32">
        <v>1559106000</v>
      </c>
      <c r="O32" s="5"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2046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3.1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 s="13">
        <v>42374.25</v>
      </c>
      <c r="N33">
        <v>1454392800</v>
      </c>
      <c r="O33" s="5"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0.86807920792079207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 s="13">
        <v>43110.25</v>
      </c>
      <c r="N34">
        <v>1517896800</v>
      </c>
      <c r="O34" s="5"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3.7782071713147412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 s="13">
        <v>41917.208333333336</v>
      </c>
      <c r="N35">
        <v>1415685600</v>
      </c>
      <c r="O35" s="5"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1.5080645161290323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 s="13">
        <v>42817.208333333328</v>
      </c>
      <c r="N36">
        <v>1490677200</v>
      </c>
      <c r="O36" s="5"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1.5030119521912351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 s="13">
        <v>43484.25</v>
      </c>
      <c r="N37">
        <v>1551506400</v>
      </c>
      <c r="O37" s="5"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1.572857142857143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 s="13">
        <v>40600.25</v>
      </c>
      <c r="N38">
        <v>1300856400</v>
      </c>
      <c r="O38" s="5"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1.3998765432098765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 s="13">
        <v>43744.208333333328</v>
      </c>
      <c r="N39">
        <v>1573192800</v>
      </c>
      <c r="O39" s="5">
        <v>43777.25</v>
      </c>
      <c r="P39" t="b">
        <v>0</v>
      </c>
      <c r="Q39" t="b">
        <v>1</v>
      </c>
      <c r="R39" t="s">
        <v>119</v>
      </c>
      <c r="S39" t="s">
        <v>2044</v>
      </c>
      <c r="T39" t="s">
        <v>2051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3.2532258064516131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 s="13">
        <v>40469.208333333336</v>
      </c>
      <c r="N40">
        <v>1287810000</v>
      </c>
      <c r="O40" s="5"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0.50777777777777777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 s="13">
        <v>41330.25</v>
      </c>
      <c r="N41">
        <v>1362978000</v>
      </c>
      <c r="O41" s="5"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1.6906818181818182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 s="13">
        <v>40334.208333333336</v>
      </c>
      <c r="N42">
        <v>1277355600</v>
      </c>
      <c r="O42" s="5"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2047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2.1292857142857144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 s="13">
        <v>41156.208333333336</v>
      </c>
      <c r="N43">
        <v>1348981200</v>
      </c>
      <c r="O43" s="5"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4.4394444444444447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 s="13">
        <v>40728.208333333336</v>
      </c>
      <c r="N44">
        <v>1310533200</v>
      </c>
      <c r="O44" s="5"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1.859390243902439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 s="13">
        <v>41844.208333333336</v>
      </c>
      <c r="N45">
        <v>1407560400</v>
      </c>
      <c r="O45" s="5">
        <v>41860.208333333336</v>
      </c>
      <c r="P45" t="b">
        <v>0</v>
      </c>
      <c r="Q45" t="b">
        <v>0</v>
      </c>
      <c r="R45" t="s">
        <v>133</v>
      </c>
      <c r="S45" t="s">
        <v>2044</v>
      </c>
      <c r="T45" t="s">
        <v>2054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6.5881249999999998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 s="13">
        <v>43541.208333333328</v>
      </c>
      <c r="N46">
        <v>1552885200</v>
      </c>
      <c r="O46" s="5">
        <v>43542.208333333328</v>
      </c>
      <c r="P46" t="b">
        <v>0</v>
      </c>
      <c r="Q46" t="b">
        <v>0</v>
      </c>
      <c r="R46" t="s">
        <v>119</v>
      </c>
      <c r="S46" t="s">
        <v>2044</v>
      </c>
      <c r="T46" t="s">
        <v>2051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0.4768421052631579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 s="13">
        <v>42676.208333333328</v>
      </c>
      <c r="N47">
        <v>1479362400</v>
      </c>
      <c r="O47" s="5"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1.1478378378378378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 s="13">
        <v>40367.208333333336</v>
      </c>
      <c r="N48">
        <v>1280552400</v>
      </c>
      <c r="O48" s="5"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4.7526666666666664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 s="13">
        <v>41727.208333333336</v>
      </c>
      <c r="N49">
        <v>1398661200</v>
      </c>
      <c r="O49" s="5"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3.86972972972973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 s="13">
        <v>42180.208333333328</v>
      </c>
      <c r="N50">
        <v>1436245200</v>
      </c>
      <c r="O50" s="5"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1.89625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 s="13">
        <v>43758.208333333328</v>
      </c>
      <c r="N51">
        <v>1575439200</v>
      </c>
      <c r="O51" s="5"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0.02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 s="13">
        <v>41487.208333333336</v>
      </c>
      <c r="N52">
        <v>1377752400</v>
      </c>
      <c r="O52" s="5"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0.91867805186590767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 s="13">
        <v>40995.208333333336</v>
      </c>
      <c r="N53">
        <v>1334206800</v>
      </c>
      <c r="O53" s="5"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2047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0.34152777777777776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 s="13">
        <v>40436.208333333336</v>
      </c>
      <c r="N54">
        <v>1284872400</v>
      </c>
      <c r="O54" s="5"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1.4040909090909091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 s="13">
        <v>41779.208333333336</v>
      </c>
      <c r="N55">
        <v>1403931600</v>
      </c>
      <c r="O55" s="5"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0.89866666666666661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 s="13">
        <v>43170.25</v>
      </c>
      <c r="N56">
        <v>1521262800</v>
      </c>
      <c r="O56" s="5"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2047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1.7796969696969698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 s="13">
        <v>43311.208333333328</v>
      </c>
      <c r="N57">
        <v>1533358800</v>
      </c>
      <c r="O57" s="5"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1.436625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 s="13">
        <v>42014.25</v>
      </c>
      <c r="N58">
        <v>1421474400</v>
      </c>
      <c r="O58" s="5"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2047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2.1527586206896552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 s="13">
        <v>42979.208333333328</v>
      </c>
      <c r="N59">
        <v>1505278800</v>
      </c>
      <c r="O59" s="5"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2.2711111111111113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 s="13">
        <v>42268.208333333328</v>
      </c>
      <c r="N60">
        <v>1443934800</v>
      </c>
      <c r="O60" s="5"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2.7507142857142859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 s="13">
        <v>42898.208333333328</v>
      </c>
      <c r="N61">
        <v>1498539600</v>
      </c>
      <c r="O61" s="5"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1.4437048832271762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 s="13">
        <v>41107.208333333336</v>
      </c>
      <c r="N62">
        <v>1342760400</v>
      </c>
      <c r="O62" s="5"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0.92745983935742971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 s="13">
        <v>40595.25</v>
      </c>
      <c r="N63">
        <v>1301720400</v>
      </c>
      <c r="O63" s="5"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7.226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 s="13">
        <v>42160.208333333328</v>
      </c>
      <c r="N64">
        <v>1433566800</v>
      </c>
      <c r="O64" s="5"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0.11851063829787234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 s="13">
        <v>42853.208333333328</v>
      </c>
      <c r="N65">
        <v>1493874000</v>
      </c>
      <c r="O65" s="5"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0.97642857142857142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 s="13">
        <v>43283.208333333328</v>
      </c>
      <c r="N66">
        <v>1531803600</v>
      </c>
      <c r="O66" s="5"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2">E67/D67</f>
        <v>2.3614754098360655</v>
      </c>
      <c r="G67" t="s">
        <v>20</v>
      </c>
      <c r="H67">
        <v>236</v>
      </c>
      <c r="I67" s="8">
        <f t="shared" si="1"/>
        <v>61.038135593220339</v>
      </c>
      <c r="J67" t="s">
        <v>21</v>
      </c>
      <c r="K67" t="s">
        <v>22</v>
      </c>
      <c r="L67">
        <v>1296108000</v>
      </c>
      <c r="M67" s="13">
        <v>40570.25</v>
      </c>
      <c r="N67">
        <v>1296712800</v>
      </c>
      <c r="O67" s="5"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2"/>
        <v>0.45068965517241377</v>
      </c>
      <c r="G68" t="s">
        <v>14</v>
      </c>
      <c r="H68">
        <v>12</v>
      </c>
      <c r="I68" s="8">
        <f t="shared" ref="I68:I131" si="3">E68/H68</f>
        <v>108.91666666666667</v>
      </c>
      <c r="J68" t="s">
        <v>21</v>
      </c>
      <c r="K68" t="s">
        <v>22</v>
      </c>
      <c r="L68">
        <v>1428469200</v>
      </c>
      <c r="M68" s="13">
        <v>42102.208333333328</v>
      </c>
      <c r="N68">
        <v>1428901200</v>
      </c>
      <c r="O68" s="5"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2"/>
        <v>1.6238567493112948</v>
      </c>
      <c r="G69" t="s">
        <v>20</v>
      </c>
      <c r="H69">
        <v>4065</v>
      </c>
      <c r="I69" s="8">
        <f t="shared" si="3"/>
        <v>29.001722017220171</v>
      </c>
      <c r="J69" t="s">
        <v>40</v>
      </c>
      <c r="K69" t="s">
        <v>41</v>
      </c>
      <c r="L69">
        <v>1264399200</v>
      </c>
      <c r="M69" s="13">
        <v>40203.25</v>
      </c>
      <c r="N69">
        <v>1264831200</v>
      </c>
      <c r="O69" s="5"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2047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2"/>
        <v>2.5452631578947367</v>
      </c>
      <c r="G70" t="s">
        <v>20</v>
      </c>
      <c r="H70">
        <v>246</v>
      </c>
      <c r="I70" s="8">
        <f t="shared" si="3"/>
        <v>58.975609756097562</v>
      </c>
      <c r="J70" t="s">
        <v>107</v>
      </c>
      <c r="K70" t="s">
        <v>108</v>
      </c>
      <c r="L70">
        <v>1501131600</v>
      </c>
      <c r="M70" s="13">
        <v>42943.208333333328</v>
      </c>
      <c r="N70">
        <v>1505192400</v>
      </c>
      <c r="O70" s="5"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2"/>
        <v>0.24063291139240506</v>
      </c>
      <c r="G71" t="s">
        <v>74</v>
      </c>
      <c r="H71">
        <v>17</v>
      </c>
      <c r="I71" s="8">
        <f t="shared" si="3"/>
        <v>111.82352941176471</v>
      </c>
      <c r="J71" t="s">
        <v>21</v>
      </c>
      <c r="K71" t="s">
        <v>22</v>
      </c>
      <c r="L71">
        <v>1292738400</v>
      </c>
      <c r="M71" s="13">
        <v>40531.25</v>
      </c>
      <c r="N71">
        <v>1295676000</v>
      </c>
      <c r="O71" s="5"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2"/>
        <v>1.2374140625000001</v>
      </c>
      <c r="G72" t="s">
        <v>20</v>
      </c>
      <c r="H72">
        <v>2475</v>
      </c>
      <c r="I72" s="8">
        <f t="shared" si="3"/>
        <v>63.995555555555555</v>
      </c>
      <c r="J72" t="s">
        <v>107</v>
      </c>
      <c r="K72" t="s">
        <v>108</v>
      </c>
      <c r="L72">
        <v>1288674000</v>
      </c>
      <c r="M72" s="13">
        <v>40484.208333333336</v>
      </c>
      <c r="N72">
        <v>1292911200</v>
      </c>
      <c r="O72" s="5"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2"/>
        <v>1.0806666666666667</v>
      </c>
      <c r="G73" t="s">
        <v>20</v>
      </c>
      <c r="H73">
        <v>76</v>
      </c>
      <c r="I73" s="8">
        <f t="shared" si="3"/>
        <v>85.315789473684205</v>
      </c>
      <c r="J73" t="s">
        <v>21</v>
      </c>
      <c r="K73" t="s">
        <v>22</v>
      </c>
      <c r="L73">
        <v>1575093600</v>
      </c>
      <c r="M73" s="13">
        <v>43799.25</v>
      </c>
      <c r="N73">
        <v>1575439200</v>
      </c>
      <c r="O73" s="5"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2"/>
        <v>6.7033333333333331</v>
      </c>
      <c r="G74" t="s">
        <v>20</v>
      </c>
      <c r="H74">
        <v>54</v>
      </c>
      <c r="I74" s="8">
        <f t="shared" si="3"/>
        <v>74.481481481481481</v>
      </c>
      <c r="J74" t="s">
        <v>21</v>
      </c>
      <c r="K74" t="s">
        <v>22</v>
      </c>
      <c r="L74">
        <v>1435726800</v>
      </c>
      <c r="M74" s="13">
        <v>42186.208333333328</v>
      </c>
      <c r="N74">
        <v>1438837200</v>
      </c>
      <c r="O74" s="5"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2046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2"/>
        <v>6.609285714285714</v>
      </c>
      <c r="G75" t="s">
        <v>20</v>
      </c>
      <c r="H75">
        <v>88</v>
      </c>
      <c r="I75" s="8">
        <f t="shared" si="3"/>
        <v>105.14772727272727</v>
      </c>
      <c r="J75" t="s">
        <v>21</v>
      </c>
      <c r="K75" t="s">
        <v>22</v>
      </c>
      <c r="L75">
        <v>1480226400</v>
      </c>
      <c r="M75" s="13">
        <v>42701.25</v>
      </c>
      <c r="N75">
        <v>1480485600</v>
      </c>
      <c r="O75" s="5"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2"/>
        <v>1.2246153846153847</v>
      </c>
      <c r="G76" t="s">
        <v>20</v>
      </c>
      <c r="H76">
        <v>85</v>
      </c>
      <c r="I76" s="8">
        <f t="shared" si="3"/>
        <v>56.188235294117646</v>
      </c>
      <c r="J76" t="s">
        <v>40</v>
      </c>
      <c r="K76" t="s">
        <v>41</v>
      </c>
      <c r="L76">
        <v>1459054800</v>
      </c>
      <c r="M76" s="13">
        <v>42456.208333333328</v>
      </c>
      <c r="N76">
        <v>1459141200</v>
      </c>
      <c r="O76" s="5"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2"/>
        <v>1.5057731958762886</v>
      </c>
      <c r="G77" t="s">
        <v>20</v>
      </c>
      <c r="H77">
        <v>170</v>
      </c>
      <c r="I77" s="8">
        <f t="shared" si="3"/>
        <v>85.917647058823533</v>
      </c>
      <c r="J77" t="s">
        <v>21</v>
      </c>
      <c r="K77" t="s">
        <v>22</v>
      </c>
      <c r="L77">
        <v>1531630800</v>
      </c>
      <c r="M77" s="13">
        <v>43296.208333333328</v>
      </c>
      <c r="N77">
        <v>1532322000</v>
      </c>
      <c r="O77" s="5"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2"/>
        <v>0.78106590724165992</v>
      </c>
      <c r="G78" t="s">
        <v>14</v>
      </c>
      <c r="H78">
        <v>1684</v>
      </c>
      <c r="I78" s="8">
        <f t="shared" si="3"/>
        <v>57.00296912114014</v>
      </c>
      <c r="J78" t="s">
        <v>21</v>
      </c>
      <c r="K78" t="s">
        <v>22</v>
      </c>
      <c r="L78">
        <v>1421992800</v>
      </c>
      <c r="M78" s="13">
        <v>42027.25</v>
      </c>
      <c r="N78">
        <v>1426222800</v>
      </c>
      <c r="O78" s="5"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2"/>
        <v>0.46947368421052632</v>
      </c>
      <c r="G79" t="s">
        <v>14</v>
      </c>
      <c r="H79">
        <v>56</v>
      </c>
      <c r="I79" s="8">
        <f t="shared" si="3"/>
        <v>79.642857142857139</v>
      </c>
      <c r="J79" t="s">
        <v>21</v>
      </c>
      <c r="K79" t="s">
        <v>22</v>
      </c>
      <c r="L79">
        <v>1285563600</v>
      </c>
      <c r="M79" s="13">
        <v>40448.208333333336</v>
      </c>
      <c r="N79">
        <v>1286773200</v>
      </c>
      <c r="O79" s="5"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2"/>
        <v>3.008</v>
      </c>
      <c r="G80" t="s">
        <v>20</v>
      </c>
      <c r="H80">
        <v>330</v>
      </c>
      <c r="I80" s="8">
        <f t="shared" si="3"/>
        <v>41.018181818181816</v>
      </c>
      <c r="J80" t="s">
        <v>21</v>
      </c>
      <c r="K80" t="s">
        <v>22</v>
      </c>
      <c r="L80">
        <v>1523854800</v>
      </c>
      <c r="M80" s="13">
        <v>43206.208333333328</v>
      </c>
      <c r="N80">
        <v>1523941200</v>
      </c>
      <c r="O80" s="5">
        <v>43207.208333333328</v>
      </c>
      <c r="P80" t="b">
        <v>0</v>
      </c>
      <c r="Q80" t="b">
        <v>0</v>
      </c>
      <c r="R80" t="s">
        <v>206</v>
      </c>
      <c r="S80" t="s">
        <v>2044</v>
      </c>
      <c r="T80" t="s">
        <v>2057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2"/>
        <v>0.6959861591695502</v>
      </c>
      <c r="G81" t="s">
        <v>14</v>
      </c>
      <c r="H81">
        <v>838</v>
      </c>
      <c r="I81" s="8">
        <f t="shared" si="3"/>
        <v>48.004773269689736</v>
      </c>
      <c r="J81" t="s">
        <v>21</v>
      </c>
      <c r="K81" t="s">
        <v>22</v>
      </c>
      <c r="L81">
        <v>1529125200</v>
      </c>
      <c r="M81" s="13">
        <v>43267.208333333328</v>
      </c>
      <c r="N81">
        <v>1529557200</v>
      </c>
      <c r="O81" s="5"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2"/>
        <v>6.374545454545455</v>
      </c>
      <c r="G82" t="s">
        <v>20</v>
      </c>
      <c r="H82">
        <v>127</v>
      </c>
      <c r="I82" s="8">
        <f t="shared" si="3"/>
        <v>55.212598425196852</v>
      </c>
      <c r="J82" t="s">
        <v>21</v>
      </c>
      <c r="K82" t="s">
        <v>22</v>
      </c>
      <c r="L82">
        <v>1503982800</v>
      </c>
      <c r="M82" s="13">
        <v>42976.208333333328</v>
      </c>
      <c r="N82">
        <v>1506574800</v>
      </c>
      <c r="O82" s="5"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2"/>
        <v>2.253392857142857</v>
      </c>
      <c r="G83" t="s">
        <v>20</v>
      </c>
      <c r="H83">
        <v>411</v>
      </c>
      <c r="I83" s="8">
        <f t="shared" si="3"/>
        <v>92.109489051094897</v>
      </c>
      <c r="J83" t="s">
        <v>21</v>
      </c>
      <c r="K83" t="s">
        <v>22</v>
      </c>
      <c r="L83">
        <v>1511416800</v>
      </c>
      <c r="M83" s="13">
        <v>43062.25</v>
      </c>
      <c r="N83">
        <v>1513576800</v>
      </c>
      <c r="O83" s="5"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2"/>
        <v>14.973000000000001</v>
      </c>
      <c r="G84" t="s">
        <v>20</v>
      </c>
      <c r="H84">
        <v>180</v>
      </c>
      <c r="I84" s="8">
        <f t="shared" si="3"/>
        <v>83.183333333333337</v>
      </c>
      <c r="J84" t="s">
        <v>40</v>
      </c>
      <c r="K84" t="s">
        <v>41</v>
      </c>
      <c r="L84">
        <v>1547704800</v>
      </c>
      <c r="M84" s="13">
        <v>43482.25</v>
      </c>
      <c r="N84">
        <v>1548309600</v>
      </c>
      <c r="O84" s="5"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2"/>
        <v>0.37590225563909774</v>
      </c>
      <c r="G85" t="s">
        <v>14</v>
      </c>
      <c r="H85">
        <v>1000</v>
      </c>
      <c r="I85" s="8">
        <f t="shared" si="3"/>
        <v>39.996000000000002</v>
      </c>
      <c r="J85" t="s">
        <v>21</v>
      </c>
      <c r="K85" t="s">
        <v>22</v>
      </c>
      <c r="L85">
        <v>1469682000</v>
      </c>
      <c r="M85" s="13">
        <v>42579.208333333328</v>
      </c>
      <c r="N85">
        <v>1471582800</v>
      </c>
      <c r="O85" s="5"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2"/>
        <v>1.3236942675159236</v>
      </c>
      <c r="G86" t="s">
        <v>20</v>
      </c>
      <c r="H86">
        <v>374</v>
      </c>
      <c r="I86" s="8">
        <f t="shared" si="3"/>
        <v>111.1336898395722</v>
      </c>
      <c r="J86" t="s">
        <v>21</v>
      </c>
      <c r="K86" t="s">
        <v>22</v>
      </c>
      <c r="L86">
        <v>1343451600</v>
      </c>
      <c r="M86" s="13">
        <v>41118.208333333336</v>
      </c>
      <c r="N86">
        <v>1344315600</v>
      </c>
      <c r="O86" s="5"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2047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2"/>
        <v>1.3122448979591836</v>
      </c>
      <c r="G87" t="s">
        <v>20</v>
      </c>
      <c r="H87">
        <v>71</v>
      </c>
      <c r="I87" s="8">
        <f t="shared" si="3"/>
        <v>90.563380281690144</v>
      </c>
      <c r="J87" t="s">
        <v>26</v>
      </c>
      <c r="K87" t="s">
        <v>27</v>
      </c>
      <c r="L87">
        <v>1315717200</v>
      </c>
      <c r="M87" s="13">
        <v>40797.208333333336</v>
      </c>
      <c r="N87">
        <v>1316408400</v>
      </c>
      <c r="O87" s="5"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2"/>
        <v>1.6763513513513513</v>
      </c>
      <c r="G88" t="s">
        <v>20</v>
      </c>
      <c r="H88">
        <v>203</v>
      </c>
      <c r="I88" s="8">
        <f t="shared" si="3"/>
        <v>61.108374384236456</v>
      </c>
      <c r="J88" t="s">
        <v>21</v>
      </c>
      <c r="K88" t="s">
        <v>22</v>
      </c>
      <c r="L88">
        <v>1430715600</v>
      </c>
      <c r="M88" s="13">
        <v>42128.208333333328</v>
      </c>
      <c r="N88">
        <v>1431838800</v>
      </c>
      <c r="O88" s="5"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2"/>
        <v>0.6198488664987406</v>
      </c>
      <c r="G89" t="s">
        <v>14</v>
      </c>
      <c r="H89">
        <v>1482</v>
      </c>
      <c r="I89" s="8">
        <f t="shared" si="3"/>
        <v>83.022941970310384</v>
      </c>
      <c r="J89" t="s">
        <v>26</v>
      </c>
      <c r="K89" t="s">
        <v>27</v>
      </c>
      <c r="L89">
        <v>1299564000</v>
      </c>
      <c r="M89" s="13">
        <v>40610.25</v>
      </c>
      <c r="N89">
        <v>1300510800</v>
      </c>
      <c r="O89" s="5"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2"/>
        <v>2.6074999999999999</v>
      </c>
      <c r="G90" t="s">
        <v>20</v>
      </c>
      <c r="H90">
        <v>113</v>
      </c>
      <c r="I90" s="8">
        <f t="shared" si="3"/>
        <v>110.76106194690266</v>
      </c>
      <c r="J90" t="s">
        <v>21</v>
      </c>
      <c r="K90" t="s">
        <v>22</v>
      </c>
      <c r="L90">
        <v>1429160400</v>
      </c>
      <c r="M90" s="13">
        <v>42110.208333333328</v>
      </c>
      <c r="N90">
        <v>1431061200</v>
      </c>
      <c r="O90" s="5">
        <v>42132.208333333328</v>
      </c>
      <c r="P90" t="b">
        <v>0</v>
      </c>
      <c r="Q90" t="b">
        <v>0</v>
      </c>
      <c r="R90" t="s">
        <v>206</v>
      </c>
      <c r="S90" t="s">
        <v>2044</v>
      </c>
      <c r="T90" t="s">
        <v>2057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2"/>
        <v>2.5258823529411765</v>
      </c>
      <c r="G91" t="s">
        <v>20</v>
      </c>
      <c r="H91">
        <v>96</v>
      </c>
      <c r="I91" s="8">
        <f t="shared" si="3"/>
        <v>89.458333333333329</v>
      </c>
      <c r="J91" t="s">
        <v>21</v>
      </c>
      <c r="K91" t="s">
        <v>22</v>
      </c>
      <c r="L91">
        <v>1271307600</v>
      </c>
      <c r="M91" s="13">
        <v>40283.208333333336</v>
      </c>
      <c r="N91">
        <v>1271480400</v>
      </c>
      <c r="O91" s="5"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2"/>
        <v>0.7861538461538462</v>
      </c>
      <c r="G92" t="s">
        <v>14</v>
      </c>
      <c r="H92">
        <v>106</v>
      </c>
      <c r="I92" s="8">
        <f t="shared" si="3"/>
        <v>57.849056603773583</v>
      </c>
      <c r="J92" t="s">
        <v>21</v>
      </c>
      <c r="K92" t="s">
        <v>22</v>
      </c>
      <c r="L92">
        <v>1456380000</v>
      </c>
      <c r="M92" s="13">
        <v>42425.25</v>
      </c>
      <c r="N92">
        <v>1456380000</v>
      </c>
      <c r="O92" s="5"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2"/>
        <v>0.48404406999351912</v>
      </c>
      <c r="G93" t="s">
        <v>14</v>
      </c>
      <c r="H93">
        <v>679</v>
      </c>
      <c r="I93" s="8">
        <f t="shared" si="3"/>
        <v>109.99705449189985</v>
      </c>
      <c r="J93" t="s">
        <v>107</v>
      </c>
      <c r="K93" t="s">
        <v>108</v>
      </c>
      <c r="L93">
        <v>1470459600</v>
      </c>
      <c r="M93" s="13">
        <v>42588.208333333328</v>
      </c>
      <c r="N93">
        <v>1472878800</v>
      </c>
      <c r="O93" s="5">
        <v>42616.208333333328</v>
      </c>
      <c r="P93" t="b">
        <v>0</v>
      </c>
      <c r="Q93" t="b">
        <v>0</v>
      </c>
      <c r="R93" t="s">
        <v>206</v>
      </c>
      <c r="S93" t="s">
        <v>2044</v>
      </c>
      <c r="T93" t="s">
        <v>2057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2"/>
        <v>2.5887500000000001</v>
      </c>
      <c r="G94" t="s">
        <v>20</v>
      </c>
      <c r="H94">
        <v>498</v>
      </c>
      <c r="I94" s="8">
        <f t="shared" si="3"/>
        <v>103.96586345381526</v>
      </c>
      <c r="J94" t="s">
        <v>98</v>
      </c>
      <c r="K94" t="s">
        <v>99</v>
      </c>
      <c r="L94">
        <v>1277269200</v>
      </c>
      <c r="M94" s="13">
        <v>40352.208333333336</v>
      </c>
      <c r="N94">
        <v>1277355600</v>
      </c>
      <c r="O94" s="5"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2"/>
        <v>0.60548713235294116</v>
      </c>
      <c r="G95" t="s">
        <v>74</v>
      </c>
      <c r="H95">
        <v>610</v>
      </c>
      <c r="I95" s="8">
        <f t="shared" si="3"/>
        <v>107.99508196721311</v>
      </c>
      <c r="J95" t="s">
        <v>21</v>
      </c>
      <c r="K95" t="s">
        <v>22</v>
      </c>
      <c r="L95">
        <v>1350709200</v>
      </c>
      <c r="M95" s="13">
        <v>41202.208333333336</v>
      </c>
      <c r="N95">
        <v>1351054800</v>
      </c>
      <c r="O95" s="5"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2"/>
        <v>3.036896551724138</v>
      </c>
      <c r="G96" t="s">
        <v>20</v>
      </c>
      <c r="H96">
        <v>180</v>
      </c>
      <c r="I96" s="8">
        <f t="shared" si="3"/>
        <v>48.927777777777777</v>
      </c>
      <c r="J96" t="s">
        <v>40</v>
      </c>
      <c r="K96" t="s">
        <v>41</v>
      </c>
      <c r="L96">
        <v>1554613200</v>
      </c>
      <c r="M96" s="13">
        <v>43562.208333333328</v>
      </c>
      <c r="N96">
        <v>1555563600</v>
      </c>
      <c r="O96" s="5"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2"/>
        <v>1.1299999999999999</v>
      </c>
      <c r="G97" t="s">
        <v>20</v>
      </c>
      <c r="H97">
        <v>27</v>
      </c>
      <c r="I97" s="8">
        <f t="shared" si="3"/>
        <v>37.666666666666664</v>
      </c>
      <c r="J97" t="s">
        <v>21</v>
      </c>
      <c r="K97" t="s">
        <v>22</v>
      </c>
      <c r="L97">
        <v>1571029200</v>
      </c>
      <c r="M97" s="13">
        <v>43752.208333333328</v>
      </c>
      <c r="N97">
        <v>1571634000</v>
      </c>
      <c r="O97" s="5"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2"/>
        <v>2.1737876614060259</v>
      </c>
      <c r="G98" t="s">
        <v>20</v>
      </c>
      <c r="H98">
        <v>2331</v>
      </c>
      <c r="I98" s="8">
        <f t="shared" si="3"/>
        <v>64.999141999141997</v>
      </c>
      <c r="J98" t="s">
        <v>21</v>
      </c>
      <c r="K98" t="s">
        <v>22</v>
      </c>
      <c r="L98">
        <v>1299736800</v>
      </c>
      <c r="M98" s="13">
        <v>40612.25</v>
      </c>
      <c r="N98">
        <v>1300856400</v>
      </c>
      <c r="O98" s="5"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2"/>
        <v>9.2669230769230762</v>
      </c>
      <c r="G99" t="s">
        <v>20</v>
      </c>
      <c r="H99">
        <v>113</v>
      </c>
      <c r="I99" s="8">
        <f t="shared" si="3"/>
        <v>106.61061946902655</v>
      </c>
      <c r="J99" t="s">
        <v>21</v>
      </c>
      <c r="K99" t="s">
        <v>22</v>
      </c>
      <c r="L99">
        <v>1435208400</v>
      </c>
      <c r="M99" s="13">
        <v>42180.208333333328</v>
      </c>
      <c r="N99">
        <v>1439874000</v>
      </c>
      <c r="O99" s="5"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2"/>
        <v>0.33692229038854804</v>
      </c>
      <c r="G100" t="s">
        <v>14</v>
      </c>
      <c r="H100">
        <v>1220</v>
      </c>
      <c r="I100" s="8">
        <f t="shared" si="3"/>
        <v>27.009016393442622</v>
      </c>
      <c r="J100" t="s">
        <v>26</v>
      </c>
      <c r="K100" t="s">
        <v>27</v>
      </c>
      <c r="L100">
        <v>1437973200</v>
      </c>
      <c r="M100" s="13">
        <v>42212.208333333328</v>
      </c>
      <c r="N100">
        <v>1438318800</v>
      </c>
      <c r="O100" s="5"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2"/>
        <v>1.9672368421052631</v>
      </c>
      <c r="G101" t="s">
        <v>20</v>
      </c>
      <c r="H101">
        <v>164</v>
      </c>
      <c r="I101" s="8">
        <f t="shared" si="3"/>
        <v>91.16463414634147</v>
      </c>
      <c r="J101" t="s">
        <v>21</v>
      </c>
      <c r="K101" t="s">
        <v>22</v>
      </c>
      <c r="L101">
        <v>1416895200</v>
      </c>
      <c r="M101" s="13">
        <v>41968.25</v>
      </c>
      <c r="N101">
        <v>1419400800</v>
      </c>
      <c r="O101" s="5"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2"/>
        <v>0.01</v>
      </c>
      <c r="G102" t="s">
        <v>14</v>
      </c>
      <c r="H102">
        <v>1</v>
      </c>
      <c r="I102" s="8">
        <f t="shared" si="3"/>
        <v>1</v>
      </c>
      <c r="J102" t="s">
        <v>21</v>
      </c>
      <c r="K102" t="s">
        <v>22</v>
      </c>
      <c r="L102">
        <v>1319000400</v>
      </c>
      <c r="M102" s="13">
        <v>40835.208333333336</v>
      </c>
      <c r="N102">
        <v>1320555600</v>
      </c>
      <c r="O102" s="5"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2"/>
        <v>10.214444444444444</v>
      </c>
      <c r="G103" t="s">
        <v>20</v>
      </c>
      <c r="H103">
        <v>164</v>
      </c>
      <c r="I103" s="8">
        <f t="shared" si="3"/>
        <v>56.054878048780488</v>
      </c>
      <c r="J103" t="s">
        <v>21</v>
      </c>
      <c r="K103" t="s">
        <v>22</v>
      </c>
      <c r="L103">
        <v>1424498400</v>
      </c>
      <c r="M103" s="13">
        <v>42056.25</v>
      </c>
      <c r="N103">
        <v>1425103200</v>
      </c>
      <c r="O103" s="5"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2"/>
        <v>2.8167567567567566</v>
      </c>
      <c r="G104" t="s">
        <v>20</v>
      </c>
      <c r="H104">
        <v>336</v>
      </c>
      <c r="I104" s="8">
        <f t="shared" si="3"/>
        <v>31.017857142857142</v>
      </c>
      <c r="J104" t="s">
        <v>21</v>
      </c>
      <c r="K104" t="s">
        <v>22</v>
      </c>
      <c r="L104">
        <v>1526274000</v>
      </c>
      <c r="M104" s="13">
        <v>43234.208333333328</v>
      </c>
      <c r="N104">
        <v>1526878800</v>
      </c>
      <c r="O104" s="5"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2047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2"/>
        <v>0.24610000000000001</v>
      </c>
      <c r="G105" t="s">
        <v>14</v>
      </c>
      <c r="H105">
        <v>37</v>
      </c>
      <c r="I105" s="8">
        <f t="shared" si="3"/>
        <v>66.513513513513516</v>
      </c>
      <c r="J105" t="s">
        <v>107</v>
      </c>
      <c r="K105" t="s">
        <v>108</v>
      </c>
      <c r="L105">
        <v>1287896400</v>
      </c>
      <c r="M105" s="13">
        <v>40475.208333333336</v>
      </c>
      <c r="N105">
        <v>1288674000</v>
      </c>
      <c r="O105" s="5"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2"/>
        <v>1.4314010067114094</v>
      </c>
      <c r="G106" t="s">
        <v>20</v>
      </c>
      <c r="H106">
        <v>1917</v>
      </c>
      <c r="I106" s="8">
        <f t="shared" si="3"/>
        <v>89.005216484089729</v>
      </c>
      <c r="J106" t="s">
        <v>21</v>
      </c>
      <c r="K106" t="s">
        <v>22</v>
      </c>
      <c r="L106">
        <v>1495515600</v>
      </c>
      <c r="M106" s="13">
        <v>42878.208333333328</v>
      </c>
      <c r="N106">
        <v>1495602000</v>
      </c>
      <c r="O106" s="5"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2"/>
        <v>1.4454411764705883</v>
      </c>
      <c r="G107" t="s">
        <v>20</v>
      </c>
      <c r="H107">
        <v>95</v>
      </c>
      <c r="I107" s="8">
        <f t="shared" si="3"/>
        <v>103.46315789473684</v>
      </c>
      <c r="J107" t="s">
        <v>21</v>
      </c>
      <c r="K107" t="s">
        <v>22</v>
      </c>
      <c r="L107">
        <v>1364878800</v>
      </c>
      <c r="M107" s="13">
        <v>41366.208333333336</v>
      </c>
      <c r="N107">
        <v>1366434000</v>
      </c>
      <c r="O107" s="5"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2"/>
        <v>3.5912820512820511</v>
      </c>
      <c r="G108" t="s">
        <v>20</v>
      </c>
      <c r="H108">
        <v>147</v>
      </c>
      <c r="I108" s="8">
        <f t="shared" si="3"/>
        <v>95.278911564625844</v>
      </c>
      <c r="J108" t="s">
        <v>21</v>
      </c>
      <c r="K108" t="s">
        <v>22</v>
      </c>
      <c r="L108">
        <v>1567918800</v>
      </c>
      <c r="M108" s="13">
        <v>43716.208333333328</v>
      </c>
      <c r="N108">
        <v>1568350800</v>
      </c>
      <c r="O108" s="5"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2"/>
        <v>1.8648571428571428</v>
      </c>
      <c r="G109" t="s">
        <v>20</v>
      </c>
      <c r="H109">
        <v>86</v>
      </c>
      <c r="I109" s="8">
        <f t="shared" si="3"/>
        <v>75.895348837209298</v>
      </c>
      <c r="J109" t="s">
        <v>21</v>
      </c>
      <c r="K109" t="s">
        <v>22</v>
      </c>
      <c r="L109">
        <v>1524459600</v>
      </c>
      <c r="M109" s="13">
        <v>43213.208333333328</v>
      </c>
      <c r="N109">
        <v>1525928400</v>
      </c>
      <c r="O109" s="5"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2"/>
        <v>5.9526666666666666</v>
      </c>
      <c r="G110" t="s">
        <v>20</v>
      </c>
      <c r="H110">
        <v>83</v>
      </c>
      <c r="I110" s="8">
        <f t="shared" si="3"/>
        <v>107.57831325301204</v>
      </c>
      <c r="J110" t="s">
        <v>21</v>
      </c>
      <c r="K110" t="s">
        <v>22</v>
      </c>
      <c r="L110">
        <v>1333688400</v>
      </c>
      <c r="M110" s="13">
        <v>41005.208333333336</v>
      </c>
      <c r="N110">
        <v>1336885200</v>
      </c>
      <c r="O110" s="5"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2"/>
        <v>0.5921153846153846</v>
      </c>
      <c r="G111" t="s">
        <v>14</v>
      </c>
      <c r="H111">
        <v>60</v>
      </c>
      <c r="I111" s="8">
        <f t="shared" si="3"/>
        <v>51.31666666666667</v>
      </c>
      <c r="J111" t="s">
        <v>21</v>
      </c>
      <c r="K111" t="s">
        <v>22</v>
      </c>
      <c r="L111">
        <v>1389506400</v>
      </c>
      <c r="M111" s="13">
        <v>41651.25</v>
      </c>
      <c r="N111">
        <v>1389679200</v>
      </c>
      <c r="O111" s="5"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2"/>
        <v>0.14962780898876404</v>
      </c>
      <c r="G112" t="s">
        <v>14</v>
      </c>
      <c r="H112">
        <v>296</v>
      </c>
      <c r="I112" s="8">
        <f t="shared" si="3"/>
        <v>71.983108108108112</v>
      </c>
      <c r="J112" t="s">
        <v>21</v>
      </c>
      <c r="K112" t="s">
        <v>22</v>
      </c>
      <c r="L112">
        <v>1536642000</v>
      </c>
      <c r="M112" s="13">
        <v>43354.208333333328</v>
      </c>
      <c r="N112">
        <v>1538283600</v>
      </c>
      <c r="O112" s="5"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2"/>
        <v>1.1995602605863191</v>
      </c>
      <c r="G113" t="s">
        <v>20</v>
      </c>
      <c r="H113">
        <v>676</v>
      </c>
      <c r="I113" s="8">
        <f t="shared" si="3"/>
        <v>108.95414201183432</v>
      </c>
      <c r="J113" t="s">
        <v>21</v>
      </c>
      <c r="K113" t="s">
        <v>22</v>
      </c>
      <c r="L113">
        <v>1348290000</v>
      </c>
      <c r="M113" s="13">
        <v>41174.208333333336</v>
      </c>
      <c r="N113">
        <v>1348808400</v>
      </c>
      <c r="O113" s="5">
        <v>41180.208333333336</v>
      </c>
      <c r="P113" t="b">
        <v>0</v>
      </c>
      <c r="Q113" t="b">
        <v>0</v>
      </c>
      <c r="R113" t="s">
        <v>133</v>
      </c>
      <c r="S113" t="s">
        <v>2044</v>
      </c>
      <c r="T113" t="s">
        <v>2054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2"/>
        <v>2.6882978723404256</v>
      </c>
      <c r="G114" t="s">
        <v>20</v>
      </c>
      <c r="H114">
        <v>361</v>
      </c>
      <c r="I114" s="8">
        <f t="shared" si="3"/>
        <v>35</v>
      </c>
      <c r="J114" t="s">
        <v>26</v>
      </c>
      <c r="K114" t="s">
        <v>27</v>
      </c>
      <c r="L114">
        <v>1408856400</v>
      </c>
      <c r="M114" s="13">
        <v>41875.208333333336</v>
      </c>
      <c r="N114">
        <v>1410152400</v>
      </c>
      <c r="O114" s="5"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2"/>
        <v>3.7687878787878786</v>
      </c>
      <c r="G115" t="s">
        <v>20</v>
      </c>
      <c r="H115">
        <v>131</v>
      </c>
      <c r="I115" s="8">
        <f t="shared" si="3"/>
        <v>94.938931297709928</v>
      </c>
      <c r="J115" t="s">
        <v>21</v>
      </c>
      <c r="K115" t="s">
        <v>22</v>
      </c>
      <c r="L115">
        <v>1505192400</v>
      </c>
      <c r="M115" s="13">
        <v>42990.208333333328</v>
      </c>
      <c r="N115">
        <v>1505797200</v>
      </c>
      <c r="O115" s="5"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2"/>
        <v>7.2715789473684209</v>
      </c>
      <c r="G116" t="s">
        <v>20</v>
      </c>
      <c r="H116">
        <v>126</v>
      </c>
      <c r="I116" s="8">
        <f t="shared" si="3"/>
        <v>109.65079365079364</v>
      </c>
      <c r="J116" t="s">
        <v>21</v>
      </c>
      <c r="K116" t="s">
        <v>22</v>
      </c>
      <c r="L116">
        <v>1554786000</v>
      </c>
      <c r="M116" s="13">
        <v>43564.208333333328</v>
      </c>
      <c r="N116">
        <v>1554872400</v>
      </c>
      <c r="O116" s="5"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2047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2"/>
        <v>0.87211757648470301</v>
      </c>
      <c r="G117" t="s">
        <v>14</v>
      </c>
      <c r="H117">
        <v>3304</v>
      </c>
      <c r="I117" s="8">
        <f t="shared" si="3"/>
        <v>44.001815980629537</v>
      </c>
      <c r="J117" t="s">
        <v>107</v>
      </c>
      <c r="K117" t="s">
        <v>108</v>
      </c>
      <c r="L117">
        <v>1510898400</v>
      </c>
      <c r="M117" s="13">
        <v>43056.25</v>
      </c>
      <c r="N117">
        <v>1513922400</v>
      </c>
      <c r="O117" s="5">
        <v>43091.25</v>
      </c>
      <c r="P117" t="b">
        <v>0</v>
      </c>
      <c r="Q117" t="b">
        <v>0</v>
      </c>
      <c r="R117" t="s">
        <v>119</v>
      </c>
      <c r="S117" t="s">
        <v>2044</v>
      </c>
      <c r="T117" t="s">
        <v>2051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2"/>
        <v>0.88</v>
      </c>
      <c r="G118" t="s">
        <v>14</v>
      </c>
      <c r="H118">
        <v>73</v>
      </c>
      <c r="I118" s="8">
        <f t="shared" si="3"/>
        <v>86.794520547945211</v>
      </c>
      <c r="J118" t="s">
        <v>21</v>
      </c>
      <c r="K118" t="s">
        <v>22</v>
      </c>
      <c r="L118">
        <v>1442552400</v>
      </c>
      <c r="M118" s="13">
        <v>42265.208333333328</v>
      </c>
      <c r="N118">
        <v>1442638800</v>
      </c>
      <c r="O118" s="5"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2"/>
        <v>1.7393877551020409</v>
      </c>
      <c r="G119" t="s">
        <v>20</v>
      </c>
      <c r="H119">
        <v>275</v>
      </c>
      <c r="I119" s="8">
        <f t="shared" si="3"/>
        <v>30.992727272727272</v>
      </c>
      <c r="J119" t="s">
        <v>21</v>
      </c>
      <c r="K119" t="s">
        <v>22</v>
      </c>
      <c r="L119">
        <v>1316667600</v>
      </c>
      <c r="M119" s="13">
        <v>40808.208333333336</v>
      </c>
      <c r="N119">
        <v>1317186000</v>
      </c>
      <c r="O119" s="5"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2"/>
        <v>1.1761111111111111</v>
      </c>
      <c r="G120" t="s">
        <v>20</v>
      </c>
      <c r="H120">
        <v>67</v>
      </c>
      <c r="I120" s="8">
        <f t="shared" si="3"/>
        <v>94.791044776119406</v>
      </c>
      <c r="J120" t="s">
        <v>21</v>
      </c>
      <c r="K120" t="s">
        <v>22</v>
      </c>
      <c r="L120">
        <v>1390716000</v>
      </c>
      <c r="M120" s="13">
        <v>41665.25</v>
      </c>
      <c r="N120">
        <v>1391234400</v>
      </c>
      <c r="O120" s="5"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2"/>
        <v>2.1496</v>
      </c>
      <c r="G121" t="s">
        <v>20</v>
      </c>
      <c r="H121">
        <v>154</v>
      </c>
      <c r="I121" s="8">
        <f t="shared" si="3"/>
        <v>69.79220779220779</v>
      </c>
      <c r="J121" t="s">
        <v>21</v>
      </c>
      <c r="K121" t="s">
        <v>22</v>
      </c>
      <c r="L121">
        <v>1402894800</v>
      </c>
      <c r="M121" s="13">
        <v>41806.208333333336</v>
      </c>
      <c r="N121">
        <v>1404363600</v>
      </c>
      <c r="O121" s="5"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2"/>
        <v>1.4949667110519307</v>
      </c>
      <c r="G122" t="s">
        <v>20</v>
      </c>
      <c r="H122">
        <v>1782</v>
      </c>
      <c r="I122" s="8">
        <f t="shared" si="3"/>
        <v>63.003367003367003</v>
      </c>
      <c r="J122" t="s">
        <v>21</v>
      </c>
      <c r="K122" t="s">
        <v>22</v>
      </c>
      <c r="L122">
        <v>1429246800</v>
      </c>
      <c r="M122" s="13">
        <v>42111.208333333328</v>
      </c>
      <c r="N122">
        <v>1429592400</v>
      </c>
      <c r="O122" s="5"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2"/>
        <v>2.1933995584988963</v>
      </c>
      <c r="G123" t="s">
        <v>20</v>
      </c>
      <c r="H123">
        <v>903</v>
      </c>
      <c r="I123" s="8">
        <f t="shared" si="3"/>
        <v>110.0343300110742</v>
      </c>
      <c r="J123" t="s">
        <v>21</v>
      </c>
      <c r="K123" t="s">
        <v>22</v>
      </c>
      <c r="L123">
        <v>1412485200</v>
      </c>
      <c r="M123" s="13">
        <v>41917.208333333336</v>
      </c>
      <c r="N123">
        <v>1413608400</v>
      </c>
      <c r="O123" s="5"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2"/>
        <v>0.64367690058479532</v>
      </c>
      <c r="G124" t="s">
        <v>14</v>
      </c>
      <c r="H124">
        <v>3387</v>
      </c>
      <c r="I124" s="8">
        <f t="shared" si="3"/>
        <v>25.997933274284026</v>
      </c>
      <c r="J124" t="s">
        <v>21</v>
      </c>
      <c r="K124" t="s">
        <v>22</v>
      </c>
      <c r="L124">
        <v>1417068000</v>
      </c>
      <c r="M124" s="13">
        <v>41970.25</v>
      </c>
      <c r="N124">
        <v>1419400800</v>
      </c>
      <c r="O124" s="5">
        <v>41997.25</v>
      </c>
      <c r="P124" t="b">
        <v>0</v>
      </c>
      <c r="Q124" t="b">
        <v>0</v>
      </c>
      <c r="R124" t="s">
        <v>119</v>
      </c>
      <c r="S124" t="s">
        <v>2044</v>
      </c>
      <c r="T124" t="s">
        <v>2051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2"/>
        <v>0.18622397298818233</v>
      </c>
      <c r="G125" t="s">
        <v>14</v>
      </c>
      <c r="H125">
        <v>662</v>
      </c>
      <c r="I125" s="8">
        <f t="shared" si="3"/>
        <v>49.987915407854985</v>
      </c>
      <c r="J125" t="s">
        <v>15</v>
      </c>
      <c r="K125" t="s">
        <v>16</v>
      </c>
      <c r="L125">
        <v>1448344800</v>
      </c>
      <c r="M125" s="13">
        <v>42332.25</v>
      </c>
      <c r="N125">
        <v>1448604000</v>
      </c>
      <c r="O125" s="5"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2"/>
        <v>3.6776923076923076</v>
      </c>
      <c r="G126" t="s">
        <v>20</v>
      </c>
      <c r="H126">
        <v>94</v>
      </c>
      <c r="I126" s="8">
        <f t="shared" si="3"/>
        <v>101.72340425531915</v>
      </c>
      <c r="J126" t="s">
        <v>107</v>
      </c>
      <c r="K126" t="s">
        <v>108</v>
      </c>
      <c r="L126">
        <v>1557723600</v>
      </c>
      <c r="M126" s="13">
        <v>43598.208333333328</v>
      </c>
      <c r="N126">
        <v>1562302800</v>
      </c>
      <c r="O126" s="5"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2"/>
        <v>1.5990566037735849</v>
      </c>
      <c r="G127" t="s">
        <v>20</v>
      </c>
      <c r="H127">
        <v>180</v>
      </c>
      <c r="I127" s="8">
        <f t="shared" si="3"/>
        <v>47.083333333333336</v>
      </c>
      <c r="J127" t="s">
        <v>21</v>
      </c>
      <c r="K127" t="s">
        <v>22</v>
      </c>
      <c r="L127">
        <v>1537333200</v>
      </c>
      <c r="M127" s="13">
        <v>43362.208333333328</v>
      </c>
      <c r="N127">
        <v>1537678800</v>
      </c>
      <c r="O127" s="5"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2"/>
        <v>0.38633185349611543</v>
      </c>
      <c r="G128" t="s">
        <v>14</v>
      </c>
      <c r="H128">
        <v>774</v>
      </c>
      <c r="I128" s="8">
        <f t="shared" si="3"/>
        <v>89.944444444444443</v>
      </c>
      <c r="J128" t="s">
        <v>21</v>
      </c>
      <c r="K128" t="s">
        <v>22</v>
      </c>
      <c r="L128">
        <v>1471150800</v>
      </c>
      <c r="M128" s="13">
        <v>42596.208333333328</v>
      </c>
      <c r="N128">
        <v>1473570000</v>
      </c>
      <c r="O128" s="5"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2"/>
        <v>0.51421511627906979</v>
      </c>
      <c r="G129" t="s">
        <v>14</v>
      </c>
      <c r="H129">
        <v>672</v>
      </c>
      <c r="I129" s="8">
        <f t="shared" si="3"/>
        <v>78.96875</v>
      </c>
      <c r="J129" t="s">
        <v>15</v>
      </c>
      <c r="K129" t="s">
        <v>16</v>
      </c>
      <c r="L129">
        <v>1273640400</v>
      </c>
      <c r="M129" s="13">
        <v>40310.208333333336</v>
      </c>
      <c r="N129">
        <v>1273899600</v>
      </c>
      <c r="O129" s="5"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2"/>
        <v>0.60334277620396604</v>
      </c>
      <c r="G130" t="s">
        <v>74</v>
      </c>
      <c r="H130">
        <v>532</v>
      </c>
      <c r="I130" s="8">
        <f t="shared" si="3"/>
        <v>80.067669172932327</v>
      </c>
      <c r="J130" t="s">
        <v>21</v>
      </c>
      <c r="K130" t="s">
        <v>22</v>
      </c>
      <c r="L130">
        <v>1282885200</v>
      </c>
      <c r="M130" s="13">
        <v>40417.208333333336</v>
      </c>
      <c r="N130">
        <v>1284008400</v>
      </c>
      <c r="O130" s="5"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4">E131/D131</f>
        <v>3.2026936026936029E-2</v>
      </c>
      <c r="G131" t="s">
        <v>74</v>
      </c>
      <c r="H131">
        <v>55</v>
      </c>
      <c r="I131" s="8">
        <f t="shared" si="3"/>
        <v>86.472727272727269</v>
      </c>
      <c r="J131" t="s">
        <v>26</v>
      </c>
      <c r="K131" t="s">
        <v>27</v>
      </c>
      <c r="L131">
        <v>1422943200</v>
      </c>
      <c r="M131" s="13">
        <v>42038.25</v>
      </c>
      <c r="N131">
        <v>1425103200</v>
      </c>
      <c r="O131" s="5"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4"/>
        <v>1.5546875</v>
      </c>
      <c r="G132" t="s">
        <v>20</v>
      </c>
      <c r="H132">
        <v>533</v>
      </c>
      <c r="I132" s="8">
        <f t="shared" ref="I132:I195" si="5">E132/H132</f>
        <v>28.001876172607879</v>
      </c>
      <c r="J132" t="s">
        <v>36</v>
      </c>
      <c r="K132" t="s">
        <v>37</v>
      </c>
      <c r="L132">
        <v>1319605200</v>
      </c>
      <c r="M132" s="13">
        <v>40842.208333333336</v>
      </c>
      <c r="N132">
        <v>1320991200</v>
      </c>
      <c r="O132" s="5"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4"/>
        <v>1.0085974499089254</v>
      </c>
      <c r="G133" t="s">
        <v>20</v>
      </c>
      <c r="H133">
        <v>2443</v>
      </c>
      <c r="I133" s="8">
        <f t="shared" si="5"/>
        <v>67.996725337699544</v>
      </c>
      <c r="J133" t="s">
        <v>40</v>
      </c>
      <c r="K133" t="s">
        <v>41</v>
      </c>
      <c r="L133">
        <v>1385704800</v>
      </c>
      <c r="M133" s="13">
        <v>41607.25</v>
      </c>
      <c r="N133">
        <v>1386828000</v>
      </c>
      <c r="O133" s="5"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4"/>
        <v>1.1618181818181819</v>
      </c>
      <c r="G134" t="s">
        <v>20</v>
      </c>
      <c r="H134">
        <v>89</v>
      </c>
      <c r="I134" s="8">
        <f t="shared" si="5"/>
        <v>43.078651685393261</v>
      </c>
      <c r="J134" t="s">
        <v>21</v>
      </c>
      <c r="K134" t="s">
        <v>22</v>
      </c>
      <c r="L134">
        <v>1515736800</v>
      </c>
      <c r="M134" s="13">
        <v>43112.25</v>
      </c>
      <c r="N134">
        <v>1517119200</v>
      </c>
      <c r="O134" s="5"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4"/>
        <v>3.1077777777777778</v>
      </c>
      <c r="G135" t="s">
        <v>20</v>
      </c>
      <c r="H135">
        <v>159</v>
      </c>
      <c r="I135" s="8">
        <f t="shared" si="5"/>
        <v>87.95597484276729</v>
      </c>
      <c r="J135" t="s">
        <v>21</v>
      </c>
      <c r="K135" t="s">
        <v>22</v>
      </c>
      <c r="L135">
        <v>1313125200</v>
      </c>
      <c r="M135" s="13">
        <v>40767.208333333336</v>
      </c>
      <c r="N135">
        <v>1315026000</v>
      </c>
      <c r="O135" s="5"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4"/>
        <v>0.89736683417085428</v>
      </c>
      <c r="G136" t="s">
        <v>14</v>
      </c>
      <c r="H136">
        <v>940</v>
      </c>
      <c r="I136" s="8">
        <f t="shared" si="5"/>
        <v>94.987234042553197</v>
      </c>
      <c r="J136" t="s">
        <v>98</v>
      </c>
      <c r="K136" t="s">
        <v>99</v>
      </c>
      <c r="L136">
        <v>1308459600</v>
      </c>
      <c r="M136" s="13">
        <v>40713.208333333336</v>
      </c>
      <c r="N136">
        <v>1312693200</v>
      </c>
      <c r="O136" s="5"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4"/>
        <v>0.71272727272727276</v>
      </c>
      <c r="G137" t="s">
        <v>14</v>
      </c>
      <c r="H137">
        <v>117</v>
      </c>
      <c r="I137" s="8">
        <f t="shared" si="5"/>
        <v>46.905982905982903</v>
      </c>
      <c r="J137" t="s">
        <v>21</v>
      </c>
      <c r="K137" t="s">
        <v>22</v>
      </c>
      <c r="L137">
        <v>1362636000</v>
      </c>
      <c r="M137" s="13">
        <v>41340.25</v>
      </c>
      <c r="N137">
        <v>1363064400</v>
      </c>
      <c r="O137" s="5"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4"/>
        <v>3.2862318840579711E-2</v>
      </c>
      <c r="G138" t="s">
        <v>74</v>
      </c>
      <c r="H138">
        <v>58</v>
      </c>
      <c r="I138" s="8">
        <f t="shared" si="5"/>
        <v>46.913793103448278</v>
      </c>
      <c r="J138" t="s">
        <v>21</v>
      </c>
      <c r="K138" t="s">
        <v>22</v>
      </c>
      <c r="L138">
        <v>1402117200</v>
      </c>
      <c r="M138" s="13">
        <v>41797.208333333336</v>
      </c>
      <c r="N138">
        <v>1403154000</v>
      </c>
      <c r="O138" s="5"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4"/>
        <v>2.617777777777778</v>
      </c>
      <c r="G139" t="s">
        <v>20</v>
      </c>
      <c r="H139">
        <v>50</v>
      </c>
      <c r="I139" s="8">
        <f t="shared" si="5"/>
        <v>94.24</v>
      </c>
      <c r="J139" t="s">
        <v>21</v>
      </c>
      <c r="K139" t="s">
        <v>22</v>
      </c>
      <c r="L139">
        <v>1286341200</v>
      </c>
      <c r="M139" s="13">
        <v>40457.208333333336</v>
      </c>
      <c r="N139">
        <v>1286859600</v>
      </c>
      <c r="O139" s="5">
        <v>40463.208333333336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4"/>
        <v>0.96</v>
      </c>
      <c r="G140" t="s">
        <v>14</v>
      </c>
      <c r="H140">
        <v>115</v>
      </c>
      <c r="I140" s="8">
        <f t="shared" si="5"/>
        <v>80.139130434782615</v>
      </c>
      <c r="J140" t="s">
        <v>21</v>
      </c>
      <c r="K140" t="s">
        <v>22</v>
      </c>
      <c r="L140">
        <v>1348808400</v>
      </c>
      <c r="M140" s="13">
        <v>41180.208333333336</v>
      </c>
      <c r="N140">
        <v>1349326800</v>
      </c>
      <c r="O140" s="5"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4"/>
        <v>0.20896851248642778</v>
      </c>
      <c r="G141" t="s">
        <v>14</v>
      </c>
      <c r="H141">
        <v>326</v>
      </c>
      <c r="I141" s="8">
        <f t="shared" si="5"/>
        <v>59.036809815950917</v>
      </c>
      <c r="J141" t="s">
        <v>21</v>
      </c>
      <c r="K141" t="s">
        <v>22</v>
      </c>
      <c r="L141">
        <v>1429592400</v>
      </c>
      <c r="M141" s="13">
        <v>42115.208333333328</v>
      </c>
      <c r="N141">
        <v>1430974800</v>
      </c>
      <c r="O141" s="5"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2047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4"/>
        <v>2.2316363636363636</v>
      </c>
      <c r="G142" t="s">
        <v>20</v>
      </c>
      <c r="H142">
        <v>186</v>
      </c>
      <c r="I142" s="8">
        <f t="shared" si="5"/>
        <v>65.989247311827953</v>
      </c>
      <c r="J142" t="s">
        <v>21</v>
      </c>
      <c r="K142" t="s">
        <v>22</v>
      </c>
      <c r="L142">
        <v>1519538400</v>
      </c>
      <c r="M142" s="13">
        <v>43156.25</v>
      </c>
      <c r="N142">
        <v>1519970400</v>
      </c>
      <c r="O142" s="5"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4"/>
        <v>1.0159097978227061</v>
      </c>
      <c r="G143" t="s">
        <v>20</v>
      </c>
      <c r="H143">
        <v>1071</v>
      </c>
      <c r="I143" s="8">
        <f t="shared" si="5"/>
        <v>60.992530345471522</v>
      </c>
      <c r="J143" t="s">
        <v>21</v>
      </c>
      <c r="K143" t="s">
        <v>22</v>
      </c>
      <c r="L143">
        <v>1434085200</v>
      </c>
      <c r="M143" s="13">
        <v>42167.208333333328</v>
      </c>
      <c r="N143">
        <v>1434603600</v>
      </c>
      <c r="O143" s="5"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4"/>
        <v>2.3003999999999998</v>
      </c>
      <c r="G144" t="s">
        <v>20</v>
      </c>
      <c r="H144">
        <v>117</v>
      </c>
      <c r="I144" s="8">
        <f t="shared" si="5"/>
        <v>98.307692307692307</v>
      </c>
      <c r="J144" t="s">
        <v>21</v>
      </c>
      <c r="K144" t="s">
        <v>22</v>
      </c>
      <c r="L144">
        <v>1333688400</v>
      </c>
      <c r="M144" s="13">
        <v>41005.208333333336</v>
      </c>
      <c r="N144">
        <v>1337230800</v>
      </c>
      <c r="O144" s="5"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4"/>
        <v>1.355925925925926</v>
      </c>
      <c r="G145" t="s">
        <v>20</v>
      </c>
      <c r="H145">
        <v>70</v>
      </c>
      <c r="I145" s="8">
        <f t="shared" si="5"/>
        <v>104.6</v>
      </c>
      <c r="J145" t="s">
        <v>21</v>
      </c>
      <c r="K145" t="s">
        <v>22</v>
      </c>
      <c r="L145">
        <v>1277701200</v>
      </c>
      <c r="M145" s="13">
        <v>40357.208333333336</v>
      </c>
      <c r="N145">
        <v>1279429200</v>
      </c>
      <c r="O145" s="5"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4"/>
        <v>1.2909999999999999</v>
      </c>
      <c r="G146" t="s">
        <v>20</v>
      </c>
      <c r="H146">
        <v>135</v>
      </c>
      <c r="I146" s="8">
        <f t="shared" si="5"/>
        <v>86.066666666666663</v>
      </c>
      <c r="J146" t="s">
        <v>21</v>
      </c>
      <c r="K146" t="s">
        <v>22</v>
      </c>
      <c r="L146">
        <v>1560747600</v>
      </c>
      <c r="M146" s="13">
        <v>43633.208333333328</v>
      </c>
      <c r="N146">
        <v>1561438800</v>
      </c>
      <c r="O146" s="5"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4"/>
        <v>2.3651200000000001</v>
      </c>
      <c r="G147" t="s">
        <v>20</v>
      </c>
      <c r="H147">
        <v>768</v>
      </c>
      <c r="I147" s="8">
        <f t="shared" si="5"/>
        <v>76.989583333333329</v>
      </c>
      <c r="J147" t="s">
        <v>98</v>
      </c>
      <c r="K147" t="s">
        <v>99</v>
      </c>
      <c r="L147">
        <v>1410066000</v>
      </c>
      <c r="M147" s="13">
        <v>41889.208333333336</v>
      </c>
      <c r="N147">
        <v>1410498000</v>
      </c>
      <c r="O147" s="5"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2047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4"/>
        <v>0.17249999999999999</v>
      </c>
      <c r="G148" t="s">
        <v>74</v>
      </c>
      <c r="H148">
        <v>51</v>
      </c>
      <c r="I148" s="8">
        <f t="shared" si="5"/>
        <v>29.764705882352942</v>
      </c>
      <c r="J148" t="s">
        <v>21</v>
      </c>
      <c r="K148" t="s">
        <v>22</v>
      </c>
      <c r="L148">
        <v>1320732000</v>
      </c>
      <c r="M148" s="13">
        <v>40855.25</v>
      </c>
      <c r="N148">
        <v>1322460000</v>
      </c>
      <c r="O148" s="5"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4"/>
        <v>1.1249397590361445</v>
      </c>
      <c r="G149" t="s">
        <v>20</v>
      </c>
      <c r="H149">
        <v>199</v>
      </c>
      <c r="I149" s="8">
        <f t="shared" si="5"/>
        <v>46.91959798994975</v>
      </c>
      <c r="J149" t="s">
        <v>21</v>
      </c>
      <c r="K149" t="s">
        <v>22</v>
      </c>
      <c r="L149">
        <v>1465794000</v>
      </c>
      <c r="M149" s="13">
        <v>42534.208333333328</v>
      </c>
      <c r="N149">
        <v>1466312400</v>
      </c>
      <c r="O149" s="5"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4"/>
        <v>1.2102150537634409</v>
      </c>
      <c r="G150" t="s">
        <v>20</v>
      </c>
      <c r="H150">
        <v>107</v>
      </c>
      <c r="I150" s="8">
        <f t="shared" si="5"/>
        <v>105.18691588785046</v>
      </c>
      <c r="J150" t="s">
        <v>21</v>
      </c>
      <c r="K150" t="s">
        <v>22</v>
      </c>
      <c r="L150">
        <v>1500958800</v>
      </c>
      <c r="M150" s="13">
        <v>42941.208333333328</v>
      </c>
      <c r="N150">
        <v>1501736400</v>
      </c>
      <c r="O150" s="5"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2047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4"/>
        <v>2.1987096774193549</v>
      </c>
      <c r="G151" t="s">
        <v>20</v>
      </c>
      <c r="H151">
        <v>195</v>
      </c>
      <c r="I151" s="8">
        <f t="shared" si="5"/>
        <v>69.907692307692301</v>
      </c>
      <c r="J151" t="s">
        <v>21</v>
      </c>
      <c r="K151" t="s">
        <v>22</v>
      </c>
      <c r="L151">
        <v>1357020000</v>
      </c>
      <c r="M151" s="13">
        <v>41275.25</v>
      </c>
      <c r="N151">
        <v>1361512800</v>
      </c>
      <c r="O151" s="5"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4"/>
        <v>0.01</v>
      </c>
      <c r="G152" t="s">
        <v>14</v>
      </c>
      <c r="H152">
        <v>1</v>
      </c>
      <c r="I152" s="8">
        <f t="shared" si="5"/>
        <v>1</v>
      </c>
      <c r="J152" t="s">
        <v>21</v>
      </c>
      <c r="K152" t="s">
        <v>22</v>
      </c>
      <c r="L152">
        <v>1544940000</v>
      </c>
      <c r="M152" s="13">
        <v>43450.25</v>
      </c>
      <c r="N152">
        <v>1545026400</v>
      </c>
      <c r="O152" s="5"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4"/>
        <v>0.64166909620991253</v>
      </c>
      <c r="G153" t="s">
        <v>14</v>
      </c>
      <c r="H153">
        <v>1467</v>
      </c>
      <c r="I153" s="8">
        <f t="shared" si="5"/>
        <v>60.011588275391958</v>
      </c>
      <c r="J153" t="s">
        <v>21</v>
      </c>
      <c r="K153" t="s">
        <v>22</v>
      </c>
      <c r="L153">
        <v>1402290000</v>
      </c>
      <c r="M153" s="13">
        <v>41799.208333333336</v>
      </c>
      <c r="N153">
        <v>1406696400</v>
      </c>
      <c r="O153" s="5"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4"/>
        <v>4.2306746987951804</v>
      </c>
      <c r="G154" t="s">
        <v>20</v>
      </c>
      <c r="H154">
        <v>3376</v>
      </c>
      <c r="I154" s="8">
        <f t="shared" si="5"/>
        <v>52.006220379146917</v>
      </c>
      <c r="J154" t="s">
        <v>21</v>
      </c>
      <c r="K154" t="s">
        <v>22</v>
      </c>
      <c r="L154">
        <v>1487311200</v>
      </c>
      <c r="M154" s="13">
        <v>42783.25</v>
      </c>
      <c r="N154">
        <v>1487916000</v>
      </c>
      <c r="O154" s="5"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4"/>
        <v>0.92984160506863778</v>
      </c>
      <c r="G155" t="s">
        <v>14</v>
      </c>
      <c r="H155">
        <v>5681</v>
      </c>
      <c r="I155" s="8">
        <f t="shared" si="5"/>
        <v>31.000176025347649</v>
      </c>
      <c r="J155" t="s">
        <v>21</v>
      </c>
      <c r="K155" t="s">
        <v>22</v>
      </c>
      <c r="L155">
        <v>1350622800</v>
      </c>
      <c r="M155" s="13">
        <v>41201.208333333336</v>
      </c>
      <c r="N155">
        <v>1351141200</v>
      </c>
      <c r="O155" s="5"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4"/>
        <v>0.58756567425569173</v>
      </c>
      <c r="G156" t="s">
        <v>14</v>
      </c>
      <c r="H156">
        <v>1059</v>
      </c>
      <c r="I156" s="8">
        <f t="shared" si="5"/>
        <v>95.042492917847028</v>
      </c>
      <c r="J156" t="s">
        <v>21</v>
      </c>
      <c r="K156" t="s">
        <v>22</v>
      </c>
      <c r="L156">
        <v>1463029200</v>
      </c>
      <c r="M156" s="13">
        <v>42502.208333333328</v>
      </c>
      <c r="N156">
        <v>1465016400</v>
      </c>
      <c r="O156" s="5"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4"/>
        <v>0.65022222222222226</v>
      </c>
      <c r="G157" t="s">
        <v>14</v>
      </c>
      <c r="H157">
        <v>1194</v>
      </c>
      <c r="I157" s="8">
        <f t="shared" si="5"/>
        <v>75.968174204355108</v>
      </c>
      <c r="J157" t="s">
        <v>21</v>
      </c>
      <c r="K157" t="s">
        <v>22</v>
      </c>
      <c r="L157">
        <v>1269493200</v>
      </c>
      <c r="M157" s="13">
        <v>40262.208333333336</v>
      </c>
      <c r="N157">
        <v>1270789200</v>
      </c>
      <c r="O157" s="5"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4"/>
        <v>0.73939560439560437</v>
      </c>
      <c r="G158" t="s">
        <v>74</v>
      </c>
      <c r="H158">
        <v>379</v>
      </c>
      <c r="I158" s="8">
        <f t="shared" si="5"/>
        <v>71.013192612137203</v>
      </c>
      <c r="J158" t="s">
        <v>26</v>
      </c>
      <c r="K158" t="s">
        <v>27</v>
      </c>
      <c r="L158">
        <v>1570251600</v>
      </c>
      <c r="M158" s="13">
        <v>43743.208333333328</v>
      </c>
      <c r="N158">
        <v>1572325200</v>
      </c>
      <c r="O158" s="5"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4"/>
        <v>0.52666666666666662</v>
      </c>
      <c r="G159" t="s">
        <v>14</v>
      </c>
      <c r="H159">
        <v>30</v>
      </c>
      <c r="I159" s="8">
        <f t="shared" si="5"/>
        <v>73.733333333333334</v>
      </c>
      <c r="J159" t="s">
        <v>26</v>
      </c>
      <c r="K159" t="s">
        <v>27</v>
      </c>
      <c r="L159">
        <v>1388383200</v>
      </c>
      <c r="M159" s="13">
        <v>41638.25</v>
      </c>
      <c r="N159">
        <v>1389420000</v>
      </c>
      <c r="O159" s="5"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4"/>
        <v>2.2095238095238097</v>
      </c>
      <c r="G160" t="s">
        <v>20</v>
      </c>
      <c r="H160">
        <v>41</v>
      </c>
      <c r="I160" s="8">
        <f t="shared" si="5"/>
        <v>113.17073170731707</v>
      </c>
      <c r="J160" t="s">
        <v>21</v>
      </c>
      <c r="K160" t="s">
        <v>22</v>
      </c>
      <c r="L160">
        <v>1449554400</v>
      </c>
      <c r="M160" s="13">
        <v>42346.25</v>
      </c>
      <c r="N160">
        <v>1449640800</v>
      </c>
      <c r="O160" s="5"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4"/>
        <v>1.0001150627615063</v>
      </c>
      <c r="G161" t="s">
        <v>20</v>
      </c>
      <c r="H161">
        <v>1821</v>
      </c>
      <c r="I161" s="8">
        <f t="shared" si="5"/>
        <v>105.00933552992861</v>
      </c>
      <c r="J161" t="s">
        <v>21</v>
      </c>
      <c r="K161" t="s">
        <v>22</v>
      </c>
      <c r="L161">
        <v>1553662800</v>
      </c>
      <c r="M161" s="13">
        <v>43551.208333333328</v>
      </c>
      <c r="N161">
        <v>1555218000</v>
      </c>
      <c r="O161" s="5"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4"/>
        <v>1.6231249999999999</v>
      </c>
      <c r="G162" t="s">
        <v>20</v>
      </c>
      <c r="H162">
        <v>164</v>
      </c>
      <c r="I162" s="8">
        <f t="shared" si="5"/>
        <v>79.176829268292678</v>
      </c>
      <c r="J162" t="s">
        <v>21</v>
      </c>
      <c r="K162" t="s">
        <v>22</v>
      </c>
      <c r="L162">
        <v>1556341200</v>
      </c>
      <c r="M162" s="13">
        <v>43582.208333333328</v>
      </c>
      <c r="N162">
        <v>1557723600</v>
      </c>
      <c r="O162" s="5"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2047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4"/>
        <v>0.78181818181818186</v>
      </c>
      <c r="G163" t="s">
        <v>14</v>
      </c>
      <c r="H163">
        <v>75</v>
      </c>
      <c r="I163" s="8">
        <f t="shared" si="5"/>
        <v>57.333333333333336</v>
      </c>
      <c r="J163" t="s">
        <v>21</v>
      </c>
      <c r="K163" t="s">
        <v>22</v>
      </c>
      <c r="L163">
        <v>1442984400</v>
      </c>
      <c r="M163" s="13">
        <v>42270.208333333328</v>
      </c>
      <c r="N163">
        <v>1443502800</v>
      </c>
      <c r="O163" s="5"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4"/>
        <v>1.4973770491803278</v>
      </c>
      <c r="G164" t="s">
        <v>20</v>
      </c>
      <c r="H164">
        <v>157</v>
      </c>
      <c r="I164" s="8">
        <f t="shared" si="5"/>
        <v>58.178343949044589</v>
      </c>
      <c r="J164" t="s">
        <v>98</v>
      </c>
      <c r="K164" t="s">
        <v>99</v>
      </c>
      <c r="L164">
        <v>1544248800</v>
      </c>
      <c r="M164" s="13">
        <v>43442.25</v>
      </c>
      <c r="N164">
        <v>1546840800</v>
      </c>
      <c r="O164" s="5"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4"/>
        <v>2.5325714285714285</v>
      </c>
      <c r="G165" t="s">
        <v>20</v>
      </c>
      <c r="H165">
        <v>246</v>
      </c>
      <c r="I165" s="8">
        <f t="shared" si="5"/>
        <v>36.032520325203251</v>
      </c>
      <c r="J165" t="s">
        <v>21</v>
      </c>
      <c r="K165" t="s">
        <v>22</v>
      </c>
      <c r="L165">
        <v>1508475600</v>
      </c>
      <c r="M165" s="13">
        <v>43028.208333333328</v>
      </c>
      <c r="N165">
        <v>1512712800</v>
      </c>
      <c r="O165" s="5"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4"/>
        <v>1.0016943521594683</v>
      </c>
      <c r="G166" t="s">
        <v>20</v>
      </c>
      <c r="H166">
        <v>1396</v>
      </c>
      <c r="I166" s="8">
        <f t="shared" si="5"/>
        <v>107.99068767908309</v>
      </c>
      <c r="J166" t="s">
        <v>21</v>
      </c>
      <c r="K166" t="s">
        <v>22</v>
      </c>
      <c r="L166">
        <v>1507438800</v>
      </c>
      <c r="M166" s="13">
        <v>43016.208333333328</v>
      </c>
      <c r="N166">
        <v>1507525200</v>
      </c>
      <c r="O166" s="5"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4"/>
        <v>1.2199004424778761</v>
      </c>
      <c r="G167" t="s">
        <v>20</v>
      </c>
      <c r="H167">
        <v>2506</v>
      </c>
      <c r="I167" s="8">
        <f t="shared" si="5"/>
        <v>44.005985634477256</v>
      </c>
      <c r="J167" t="s">
        <v>21</v>
      </c>
      <c r="K167" t="s">
        <v>22</v>
      </c>
      <c r="L167">
        <v>1501563600</v>
      </c>
      <c r="M167" s="13">
        <v>42948.208333333328</v>
      </c>
      <c r="N167">
        <v>1504328400</v>
      </c>
      <c r="O167" s="5"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4"/>
        <v>1.3713265306122449</v>
      </c>
      <c r="G168" t="s">
        <v>20</v>
      </c>
      <c r="H168">
        <v>244</v>
      </c>
      <c r="I168" s="8">
        <f t="shared" si="5"/>
        <v>55.077868852459019</v>
      </c>
      <c r="J168" t="s">
        <v>21</v>
      </c>
      <c r="K168" t="s">
        <v>22</v>
      </c>
      <c r="L168">
        <v>1292997600</v>
      </c>
      <c r="M168" s="13">
        <v>40534.25</v>
      </c>
      <c r="N168">
        <v>1293343200</v>
      </c>
      <c r="O168" s="5"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4"/>
        <v>4.155384615384615</v>
      </c>
      <c r="G169" t="s">
        <v>20</v>
      </c>
      <c r="H169">
        <v>146</v>
      </c>
      <c r="I169" s="8">
        <f t="shared" si="5"/>
        <v>74</v>
      </c>
      <c r="J169" t="s">
        <v>26</v>
      </c>
      <c r="K169" t="s">
        <v>27</v>
      </c>
      <c r="L169">
        <v>1370840400</v>
      </c>
      <c r="M169" s="13">
        <v>41435.208333333336</v>
      </c>
      <c r="N169">
        <v>1371704400</v>
      </c>
      <c r="O169" s="5"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4"/>
        <v>0.3130913348946136</v>
      </c>
      <c r="G170" t="s">
        <v>14</v>
      </c>
      <c r="H170">
        <v>955</v>
      </c>
      <c r="I170" s="8">
        <f t="shared" si="5"/>
        <v>41.996858638743454</v>
      </c>
      <c r="J170" t="s">
        <v>36</v>
      </c>
      <c r="K170" t="s">
        <v>37</v>
      </c>
      <c r="L170">
        <v>1550815200</v>
      </c>
      <c r="M170" s="13">
        <v>43518.25</v>
      </c>
      <c r="N170">
        <v>1552798800</v>
      </c>
      <c r="O170" s="5"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4"/>
        <v>4.240815450643777</v>
      </c>
      <c r="G171" t="s">
        <v>20</v>
      </c>
      <c r="H171">
        <v>1267</v>
      </c>
      <c r="I171" s="8">
        <f t="shared" si="5"/>
        <v>77.988161010260455</v>
      </c>
      <c r="J171" t="s">
        <v>21</v>
      </c>
      <c r="K171" t="s">
        <v>22</v>
      </c>
      <c r="L171">
        <v>1339909200</v>
      </c>
      <c r="M171" s="13">
        <v>41077.208333333336</v>
      </c>
      <c r="N171">
        <v>1342328400</v>
      </c>
      <c r="O171" s="5"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4"/>
        <v>2.9388623072833599E-2</v>
      </c>
      <c r="G172" t="s">
        <v>14</v>
      </c>
      <c r="H172">
        <v>67</v>
      </c>
      <c r="I172" s="8">
        <f t="shared" si="5"/>
        <v>82.507462686567166</v>
      </c>
      <c r="J172" t="s">
        <v>21</v>
      </c>
      <c r="K172" t="s">
        <v>22</v>
      </c>
      <c r="L172">
        <v>1501736400</v>
      </c>
      <c r="M172" s="13">
        <v>42950.208333333328</v>
      </c>
      <c r="N172">
        <v>1502341200</v>
      </c>
      <c r="O172" s="5"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4"/>
        <v>0.1063265306122449</v>
      </c>
      <c r="G173" t="s">
        <v>14</v>
      </c>
      <c r="H173">
        <v>5</v>
      </c>
      <c r="I173" s="8">
        <f t="shared" si="5"/>
        <v>104.2</v>
      </c>
      <c r="J173" t="s">
        <v>21</v>
      </c>
      <c r="K173" t="s">
        <v>22</v>
      </c>
      <c r="L173">
        <v>1395291600</v>
      </c>
      <c r="M173" s="13">
        <v>41718.208333333336</v>
      </c>
      <c r="N173">
        <v>1397192400</v>
      </c>
      <c r="O173" s="5">
        <v>41740.208333333336</v>
      </c>
      <c r="P173" t="b">
        <v>0</v>
      </c>
      <c r="Q173" t="b">
        <v>0</v>
      </c>
      <c r="R173" t="s">
        <v>206</v>
      </c>
      <c r="S173" t="s">
        <v>2044</v>
      </c>
      <c r="T173" t="s">
        <v>2057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4"/>
        <v>0.82874999999999999</v>
      </c>
      <c r="G174" t="s">
        <v>14</v>
      </c>
      <c r="H174">
        <v>26</v>
      </c>
      <c r="I174" s="8">
        <f t="shared" si="5"/>
        <v>25.5</v>
      </c>
      <c r="J174" t="s">
        <v>21</v>
      </c>
      <c r="K174" t="s">
        <v>22</v>
      </c>
      <c r="L174">
        <v>1405746000</v>
      </c>
      <c r="M174" s="13">
        <v>41839.208333333336</v>
      </c>
      <c r="N174">
        <v>1407042000</v>
      </c>
      <c r="O174" s="5"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4"/>
        <v>1.6301447776628748</v>
      </c>
      <c r="G175" t="s">
        <v>20</v>
      </c>
      <c r="H175">
        <v>1561</v>
      </c>
      <c r="I175" s="8">
        <f t="shared" si="5"/>
        <v>100.98334401024984</v>
      </c>
      <c r="J175" t="s">
        <v>21</v>
      </c>
      <c r="K175" t="s">
        <v>22</v>
      </c>
      <c r="L175">
        <v>1368853200</v>
      </c>
      <c r="M175" s="13">
        <v>41412.208333333336</v>
      </c>
      <c r="N175">
        <v>1369371600</v>
      </c>
      <c r="O175" s="5"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4"/>
        <v>8.9466666666666672</v>
      </c>
      <c r="G176" t="s">
        <v>20</v>
      </c>
      <c r="H176">
        <v>48</v>
      </c>
      <c r="I176" s="8">
        <f t="shared" si="5"/>
        <v>111.83333333333333</v>
      </c>
      <c r="J176" t="s">
        <v>21</v>
      </c>
      <c r="K176" t="s">
        <v>22</v>
      </c>
      <c r="L176">
        <v>1444021200</v>
      </c>
      <c r="M176" s="13">
        <v>42282.208333333328</v>
      </c>
      <c r="N176">
        <v>1444107600</v>
      </c>
      <c r="O176" s="5"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2047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4"/>
        <v>0.26191501103752757</v>
      </c>
      <c r="G177" t="s">
        <v>14</v>
      </c>
      <c r="H177">
        <v>1130</v>
      </c>
      <c r="I177" s="8">
        <f t="shared" si="5"/>
        <v>41.999115044247787</v>
      </c>
      <c r="J177" t="s">
        <v>21</v>
      </c>
      <c r="K177" t="s">
        <v>22</v>
      </c>
      <c r="L177">
        <v>1472619600</v>
      </c>
      <c r="M177" s="13">
        <v>42613.208333333328</v>
      </c>
      <c r="N177">
        <v>1474261200</v>
      </c>
      <c r="O177" s="5"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4"/>
        <v>0.74834782608695649</v>
      </c>
      <c r="G178" t="s">
        <v>14</v>
      </c>
      <c r="H178">
        <v>782</v>
      </c>
      <c r="I178" s="8">
        <f t="shared" si="5"/>
        <v>110.05115089514067</v>
      </c>
      <c r="J178" t="s">
        <v>21</v>
      </c>
      <c r="K178" t="s">
        <v>22</v>
      </c>
      <c r="L178">
        <v>1472878800</v>
      </c>
      <c r="M178" s="13">
        <v>42616.208333333328</v>
      </c>
      <c r="N178">
        <v>1473656400</v>
      </c>
      <c r="O178" s="5"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4"/>
        <v>4.1647680412371137</v>
      </c>
      <c r="G179" t="s">
        <v>20</v>
      </c>
      <c r="H179">
        <v>2739</v>
      </c>
      <c r="I179" s="8">
        <f t="shared" si="5"/>
        <v>58.997079225994888</v>
      </c>
      <c r="J179" t="s">
        <v>21</v>
      </c>
      <c r="K179" t="s">
        <v>22</v>
      </c>
      <c r="L179">
        <v>1289800800</v>
      </c>
      <c r="M179" s="13">
        <v>40497.25</v>
      </c>
      <c r="N179">
        <v>1291960800</v>
      </c>
      <c r="O179" s="5"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4"/>
        <v>0.96208333333333329</v>
      </c>
      <c r="G180" t="s">
        <v>14</v>
      </c>
      <c r="H180">
        <v>210</v>
      </c>
      <c r="I180" s="8">
        <f t="shared" si="5"/>
        <v>32.985714285714288</v>
      </c>
      <c r="J180" t="s">
        <v>21</v>
      </c>
      <c r="K180" t="s">
        <v>22</v>
      </c>
      <c r="L180">
        <v>1505970000</v>
      </c>
      <c r="M180" s="13">
        <v>42999.208333333328</v>
      </c>
      <c r="N180">
        <v>1506747600</v>
      </c>
      <c r="O180" s="5"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4"/>
        <v>3.5771910112359548</v>
      </c>
      <c r="G181" t="s">
        <v>20</v>
      </c>
      <c r="H181">
        <v>3537</v>
      </c>
      <c r="I181" s="8">
        <f t="shared" si="5"/>
        <v>45.005654509471306</v>
      </c>
      <c r="J181" t="s">
        <v>15</v>
      </c>
      <c r="K181" t="s">
        <v>16</v>
      </c>
      <c r="L181">
        <v>1363496400</v>
      </c>
      <c r="M181" s="13">
        <v>41350.208333333336</v>
      </c>
      <c r="N181">
        <v>1363582800</v>
      </c>
      <c r="O181" s="5"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4"/>
        <v>3.0845714285714285</v>
      </c>
      <c r="G182" t="s">
        <v>20</v>
      </c>
      <c r="H182">
        <v>2107</v>
      </c>
      <c r="I182" s="8">
        <f t="shared" si="5"/>
        <v>81.98196487897485</v>
      </c>
      <c r="J182" t="s">
        <v>26</v>
      </c>
      <c r="K182" t="s">
        <v>27</v>
      </c>
      <c r="L182">
        <v>1269234000</v>
      </c>
      <c r="M182" s="13">
        <v>40259.208333333336</v>
      </c>
      <c r="N182">
        <v>1269666000</v>
      </c>
      <c r="O182" s="5"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2047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4"/>
        <v>0.61802325581395345</v>
      </c>
      <c r="G183" t="s">
        <v>14</v>
      </c>
      <c r="H183">
        <v>136</v>
      </c>
      <c r="I183" s="8">
        <f t="shared" si="5"/>
        <v>39.080882352941174</v>
      </c>
      <c r="J183" t="s">
        <v>21</v>
      </c>
      <c r="K183" t="s">
        <v>22</v>
      </c>
      <c r="L183">
        <v>1507093200</v>
      </c>
      <c r="M183" s="13">
        <v>43012.208333333328</v>
      </c>
      <c r="N183">
        <v>1508648400</v>
      </c>
      <c r="O183" s="5"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4"/>
        <v>7.2232472324723247</v>
      </c>
      <c r="G184" t="s">
        <v>20</v>
      </c>
      <c r="H184">
        <v>3318</v>
      </c>
      <c r="I184" s="8">
        <f t="shared" si="5"/>
        <v>58.996383363471971</v>
      </c>
      <c r="J184" t="s">
        <v>36</v>
      </c>
      <c r="K184" t="s">
        <v>37</v>
      </c>
      <c r="L184">
        <v>1560574800</v>
      </c>
      <c r="M184" s="13">
        <v>43631.208333333328</v>
      </c>
      <c r="N184">
        <v>1561957200</v>
      </c>
      <c r="O184" s="5"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4"/>
        <v>0.69117647058823528</v>
      </c>
      <c r="G185" t="s">
        <v>14</v>
      </c>
      <c r="H185">
        <v>86</v>
      </c>
      <c r="I185" s="8">
        <f t="shared" si="5"/>
        <v>40.988372093023258</v>
      </c>
      <c r="J185" t="s">
        <v>15</v>
      </c>
      <c r="K185" t="s">
        <v>16</v>
      </c>
      <c r="L185">
        <v>1284008400</v>
      </c>
      <c r="M185" s="13">
        <v>40430.208333333336</v>
      </c>
      <c r="N185">
        <v>1285131600</v>
      </c>
      <c r="O185" s="5"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4"/>
        <v>2.9305555555555554</v>
      </c>
      <c r="G186" t="s">
        <v>20</v>
      </c>
      <c r="H186">
        <v>340</v>
      </c>
      <c r="I186" s="8">
        <f t="shared" si="5"/>
        <v>31.029411764705884</v>
      </c>
      <c r="J186" t="s">
        <v>21</v>
      </c>
      <c r="K186" t="s">
        <v>22</v>
      </c>
      <c r="L186">
        <v>1556859600</v>
      </c>
      <c r="M186" s="13">
        <v>43588.208333333328</v>
      </c>
      <c r="N186">
        <v>1556946000</v>
      </c>
      <c r="O186" s="5"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4"/>
        <v>0.71799999999999997</v>
      </c>
      <c r="G187" t="s">
        <v>14</v>
      </c>
      <c r="H187">
        <v>19</v>
      </c>
      <c r="I187" s="8">
        <f t="shared" si="5"/>
        <v>37.789473684210527</v>
      </c>
      <c r="J187" t="s">
        <v>21</v>
      </c>
      <c r="K187" t="s">
        <v>22</v>
      </c>
      <c r="L187">
        <v>1526187600</v>
      </c>
      <c r="M187" s="13">
        <v>43233.208333333328</v>
      </c>
      <c r="N187">
        <v>1527138000</v>
      </c>
      <c r="O187" s="5"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4"/>
        <v>0.31934684684684683</v>
      </c>
      <c r="G188" t="s">
        <v>14</v>
      </c>
      <c r="H188">
        <v>886</v>
      </c>
      <c r="I188" s="8">
        <f t="shared" si="5"/>
        <v>32.006772009029348</v>
      </c>
      <c r="J188" t="s">
        <v>21</v>
      </c>
      <c r="K188" t="s">
        <v>22</v>
      </c>
      <c r="L188">
        <v>1400821200</v>
      </c>
      <c r="M188" s="13">
        <v>41782.208333333336</v>
      </c>
      <c r="N188">
        <v>1402117200</v>
      </c>
      <c r="O188" s="5"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4"/>
        <v>2.2987375415282392</v>
      </c>
      <c r="G189" t="s">
        <v>20</v>
      </c>
      <c r="H189">
        <v>1442</v>
      </c>
      <c r="I189" s="8">
        <f t="shared" si="5"/>
        <v>95.966712898751737</v>
      </c>
      <c r="J189" t="s">
        <v>15</v>
      </c>
      <c r="K189" t="s">
        <v>16</v>
      </c>
      <c r="L189">
        <v>1361599200</v>
      </c>
      <c r="M189" s="13">
        <v>41328.25</v>
      </c>
      <c r="N189">
        <v>1364014800</v>
      </c>
      <c r="O189" s="5"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4"/>
        <v>0.3201219512195122</v>
      </c>
      <c r="G190" t="s">
        <v>14</v>
      </c>
      <c r="H190">
        <v>35</v>
      </c>
      <c r="I190" s="8">
        <f t="shared" si="5"/>
        <v>75</v>
      </c>
      <c r="J190" t="s">
        <v>107</v>
      </c>
      <c r="K190" t="s">
        <v>108</v>
      </c>
      <c r="L190">
        <v>1417500000</v>
      </c>
      <c r="M190" s="13">
        <v>41975.25</v>
      </c>
      <c r="N190">
        <v>1417586400</v>
      </c>
      <c r="O190" s="5"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4"/>
        <v>0.23525352848928385</v>
      </c>
      <c r="G191" t="s">
        <v>74</v>
      </c>
      <c r="H191">
        <v>441</v>
      </c>
      <c r="I191" s="8">
        <f t="shared" si="5"/>
        <v>102.0498866213152</v>
      </c>
      <c r="J191" t="s">
        <v>21</v>
      </c>
      <c r="K191" t="s">
        <v>22</v>
      </c>
      <c r="L191">
        <v>1457071200</v>
      </c>
      <c r="M191" s="13">
        <v>42433.25</v>
      </c>
      <c r="N191">
        <v>1457071200</v>
      </c>
      <c r="O191" s="5"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4"/>
        <v>0.68594594594594593</v>
      </c>
      <c r="G192" t="s">
        <v>14</v>
      </c>
      <c r="H192">
        <v>24</v>
      </c>
      <c r="I192" s="8">
        <f t="shared" si="5"/>
        <v>105.75</v>
      </c>
      <c r="J192" t="s">
        <v>21</v>
      </c>
      <c r="K192" t="s">
        <v>22</v>
      </c>
      <c r="L192">
        <v>1370322000</v>
      </c>
      <c r="M192" s="13">
        <v>41429.208333333336</v>
      </c>
      <c r="N192">
        <v>1370408400</v>
      </c>
      <c r="O192" s="5"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4"/>
        <v>0.37952380952380954</v>
      </c>
      <c r="G193" t="s">
        <v>14</v>
      </c>
      <c r="H193">
        <v>86</v>
      </c>
      <c r="I193" s="8">
        <f t="shared" si="5"/>
        <v>37.069767441860463</v>
      </c>
      <c r="J193" t="s">
        <v>107</v>
      </c>
      <c r="K193" t="s">
        <v>108</v>
      </c>
      <c r="L193">
        <v>1552366800</v>
      </c>
      <c r="M193" s="13">
        <v>43536.208333333328</v>
      </c>
      <c r="N193">
        <v>1552626000</v>
      </c>
      <c r="O193" s="5"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4"/>
        <v>0.19992957746478873</v>
      </c>
      <c r="G194" t="s">
        <v>14</v>
      </c>
      <c r="H194">
        <v>243</v>
      </c>
      <c r="I194" s="8">
        <f t="shared" si="5"/>
        <v>35.049382716049379</v>
      </c>
      <c r="J194" t="s">
        <v>21</v>
      </c>
      <c r="K194" t="s">
        <v>22</v>
      </c>
      <c r="L194">
        <v>1403845200</v>
      </c>
      <c r="M194" s="13">
        <v>41817.208333333336</v>
      </c>
      <c r="N194">
        <v>1404190800</v>
      </c>
      <c r="O194" s="5"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6">E195/D195</f>
        <v>0.45636363636363636</v>
      </c>
      <c r="G195" t="s">
        <v>14</v>
      </c>
      <c r="H195">
        <v>65</v>
      </c>
      <c r="I195" s="8">
        <f t="shared" si="5"/>
        <v>46.338461538461537</v>
      </c>
      <c r="J195" t="s">
        <v>21</v>
      </c>
      <c r="K195" t="s">
        <v>22</v>
      </c>
      <c r="L195">
        <v>1523163600</v>
      </c>
      <c r="M195" s="13">
        <v>43198.208333333328</v>
      </c>
      <c r="N195">
        <v>1523509200</v>
      </c>
      <c r="O195" s="5"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6"/>
        <v>1.227605633802817</v>
      </c>
      <c r="G196" t="s">
        <v>20</v>
      </c>
      <c r="H196">
        <v>126</v>
      </c>
      <c r="I196" s="8">
        <f t="shared" ref="I196:I259" si="7">E196/H196</f>
        <v>69.174603174603178</v>
      </c>
      <c r="J196" t="s">
        <v>21</v>
      </c>
      <c r="K196" t="s">
        <v>22</v>
      </c>
      <c r="L196">
        <v>1442206800</v>
      </c>
      <c r="M196" s="13">
        <v>42261.208333333328</v>
      </c>
      <c r="N196">
        <v>1443589200</v>
      </c>
      <c r="O196" s="5"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6"/>
        <v>3.61753164556962</v>
      </c>
      <c r="G197" t="s">
        <v>20</v>
      </c>
      <c r="H197">
        <v>524</v>
      </c>
      <c r="I197" s="8">
        <f t="shared" si="7"/>
        <v>109.07824427480917</v>
      </c>
      <c r="J197" t="s">
        <v>21</v>
      </c>
      <c r="K197" t="s">
        <v>22</v>
      </c>
      <c r="L197">
        <v>1532840400</v>
      </c>
      <c r="M197" s="13">
        <v>43310.208333333328</v>
      </c>
      <c r="N197">
        <v>1533445200</v>
      </c>
      <c r="O197" s="5"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6"/>
        <v>0.63146341463414635</v>
      </c>
      <c r="G198" t="s">
        <v>14</v>
      </c>
      <c r="H198">
        <v>100</v>
      </c>
      <c r="I198" s="8">
        <f t="shared" si="7"/>
        <v>51.78</v>
      </c>
      <c r="J198" t="s">
        <v>36</v>
      </c>
      <c r="K198" t="s">
        <v>37</v>
      </c>
      <c r="L198">
        <v>1472878800</v>
      </c>
      <c r="M198" s="13">
        <v>42616.208333333328</v>
      </c>
      <c r="N198">
        <v>1474520400</v>
      </c>
      <c r="O198" s="5"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2047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6"/>
        <v>2.9820475319926874</v>
      </c>
      <c r="G199" t="s">
        <v>20</v>
      </c>
      <c r="H199">
        <v>1989</v>
      </c>
      <c r="I199" s="8">
        <f t="shared" si="7"/>
        <v>82.010055304172951</v>
      </c>
      <c r="J199" t="s">
        <v>21</v>
      </c>
      <c r="K199" t="s">
        <v>22</v>
      </c>
      <c r="L199">
        <v>1498194000</v>
      </c>
      <c r="M199" s="13">
        <v>42909.208333333328</v>
      </c>
      <c r="N199">
        <v>1499403600</v>
      </c>
      <c r="O199" s="5"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6"/>
        <v>9.5585443037974685E-2</v>
      </c>
      <c r="G200" t="s">
        <v>14</v>
      </c>
      <c r="H200">
        <v>168</v>
      </c>
      <c r="I200" s="8">
        <f t="shared" si="7"/>
        <v>35.958333333333336</v>
      </c>
      <c r="J200" t="s">
        <v>21</v>
      </c>
      <c r="K200" t="s">
        <v>22</v>
      </c>
      <c r="L200">
        <v>1281070800</v>
      </c>
      <c r="M200" s="13">
        <v>40396.208333333336</v>
      </c>
      <c r="N200">
        <v>1283576400</v>
      </c>
      <c r="O200" s="5"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6"/>
        <v>0.5377777777777778</v>
      </c>
      <c r="G201" t="s">
        <v>14</v>
      </c>
      <c r="H201">
        <v>13</v>
      </c>
      <c r="I201" s="8">
        <f t="shared" si="7"/>
        <v>74.461538461538467</v>
      </c>
      <c r="J201" t="s">
        <v>21</v>
      </c>
      <c r="K201" t="s">
        <v>22</v>
      </c>
      <c r="L201">
        <v>1436245200</v>
      </c>
      <c r="M201" s="13">
        <v>42192.208333333328</v>
      </c>
      <c r="N201">
        <v>1436590800</v>
      </c>
      <c r="O201" s="5"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6"/>
        <v>0.02</v>
      </c>
      <c r="G202" t="s">
        <v>14</v>
      </c>
      <c r="H202">
        <v>1</v>
      </c>
      <c r="I202" s="8">
        <f t="shared" si="7"/>
        <v>2</v>
      </c>
      <c r="J202" t="s">
        <v>15</v>
      </c>
      <c r="K202" t="s">
        <v>16</v>
      </c>
      <c r="L202">
        <v>1269493200</v>
      </c>
      <c r="M202" s="13">
        <v>40262.208333333336</v>
      </c>
      <c r="N202">
        <v>1270443600</v>
      </c>
      <c r="O202" s="5"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6"/>
        <v>6.8119047619047617</v>
      </c>
      <c r="G203" t="s">
        <v>20</v>
      </c>
      <c r="H203">
        <v>157</v>
      </c>
      <c r="I203" s="8">
        <f t="shared" si="7"/>
        <v>91.114649681528661</v>
      </c>
      <c r="J203" t="s">
        <v>21</v>
      </c>
      <c r="K203" t="s">
        <v>22</v>
      </c>
      <c r="L203">
        <v>1406264400</v>
      </c>
      <c r="M203" s="13">
        <v>41845.208333333336</v>
      </c>
      <c r="N203">
        <v>1407819600</v>
      </c>
      <c r="O203" s="5"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6"/>
        <v>0.78831325301204824</v>
      </c>
      <c r="G204" t="s">
        <v>74</v>
      </c>
      <c r="H204">
        <v>82</v>
      </c>
      <c r="I204" s="8">
        <f t="shared" si="7"/>
        <v>79.792682926829272</v>
      </c>
      <c r="J204" t="s">
        <v>21</v>
      </c>
      <c r="K204" t="s">
        <v>22</v>
      </c>
      <c r="L204">
        <v>1317531600</v>
      </c>
      <c r="M204" s="13">
        <v>40818.208333333336</v>
      </c>
      <c r="N204">
        <v>1317877200</v>
      </c>
      <c r="O204" s="5"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6"/>
        <v>1.3440792216817234</v>
      </c>
      <c r="G205" t="s">
        <v>20</v>
      </c>
      <c r="H205">
        <v>4498</v>
      </c>
      <c r="I205" s="8">
        <f t="shared" si="7"/>
        <v>42.999777678968428</v>
      </c>
      <c r="J205" t="s">
        <v>26</v>
      </c>
      <c r="K205" t="s">
        <v>27</v>
      </c>
      <c r="L205">
        <v>1484632800</v>
      </c>
      <c r="M205" s="13">
        <v>42752.25</v>
      </c>
      <c r="N205">
        <v>1484805600</v>
      </c>
      <c r="O205" s="5"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6"/>
        <v>3.372E-2</v>
      </c>
      <c r="G206" t="s">
        <v>14</v>
      </c>
      <c r="H206">
        <v>40</v>
      </c>
      <c r="I206" s="8">
        <f t="shared" si="7"/>
        <v>63.225000000000001</v>
      </c>
      <c r="J206" t="s">
        <v>21</v>
      </c>
      <c r="K206" t="s">
        <v>22</v>
      </c>
      <c r="L206">
        <v>1301806800</v>
      </c>
      <c r="M206" s="13">
        <v>40636.208333333336</v>
      </c>
      <c r="N206">
        <v>1302670800</v>
      </c>
      <c r="O206" s="5"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6"/>
        <v>4.3184615384615386</v>
      </c>
      <c r="G207" t="s">
        <v>20</v>
      </c>
      <c r="H207">
        <v>80</v>
      </c>
      <c r="I207" s="8">
        <f t="shared" si="7"/>
        <v>70.174999999999997</v>
      </c>
      <c r="J207" t="s">
        <v>21</v>
      </c>
      <c r="K207" t="s">
        <v>22</v>
      </c>
      <c r="L207">
        <v>1539752400</v>
      </c>
      <c r="M207" s="13">
        <v>43390.208333333328</v>
      </c>
      <c r="N207">
        <v>1540789200</v>
      </c>
      <c r="O207" s="5"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6"/>
        <v>0.38844444444444443</v>
      </c>
      <c r="G208" t="s">
        <v>74</v>
      </c>
      <c r="H208">
        <v>57</v>
      </c>
      <c r="I208" s="8">
        <f t="shared" si="7"/>
        <v>61.333333333333336</v>
      </c>
      <c r="J208" t="s">
        <v>21</v>
      </c>
      <c r="K208" t="s">
        <v>22</v>
      </c>
      <c r="L208">
        <v>1267250400</v>
      </c>
      <c r="M208" s="13">
        <v>40236.25</v>
      </c>
      <c r="N208">
        <v>1268028000</v>
      </c>
      <c r="O208" s="5">
        <v>40245.25</v>
      </c>
      <c r="P208" t="b">
        <v>0</v>
      </c>
      <c r="Q208" t="b">
        <v>0</v>
      </c>
      <c r="R208" t="s">
        <v>119</v>
      </c>
      <c r="S208" t="s">
        <v>2044</v>
      </c>
      <c r="T208" t="s">
        <v>2051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6"/>
        <v>4.2569999999999997</v>
      </c>
      <c r="G209" t="s">
        <v>20</v>
      </c>
      <c r="H209">
        <v>43</v>
      </c>
      <c r="I209" s="8">
        <f t="shared" si="7"/>
        <v>99</v>
      </c>
      <c r="J209" t="s">
        <v>21</v>
      </c>
      <c r="K209" t="s">
        <v>22</v>
      </c>
      <c r="L209">
        <v>1535432400</v>
      </c>
      <c r="M209" s="13">
        <v>43340.208333333328</v>
      </c>
      <c r="N209">
        <v>1537160400</v>
      </c>
      <c r="O209" s="5"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6"/>
        <v>1.0112239715591671</v>
      </c>
      <c r="G210" t="s">
        <v>20</v>
      </c>
      <c r="H210">
        <v>2053</v>
      </c>
      <c r="I210" s="8">
        <f t="shared" si="7"/>
        <v>96.984900146127615</v>
      </c>
      <c r="J210" t="s">
        <v>21</v>
      </c>
      <c r="K210" t="s">
        <v>22</v>
      </c>
      <c r="L210">
        <v>1510207200</v>
      </c>
      <c r="M210" s="13">
        <v>43048.25</v>
      </c>
      <c r="N210">
        <v>1512280800</v>
      </c>
      <c r="O210" s="5"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6"/>
        <v>0.21188688946015424</v>
      </c>
      <c r="G211" t="s">
        <v>47</v>
      </c>
      <c r="H211">
        <v>808</v>
      </c>
      <c r="I211" s="8">
        <f t="shared" si="7"/>
        <v>51.004950495049506</v>
      </c>
      <c r="J211" t="s">
        <v>26</v>
      </c>
      <c r="K211" t="s">
        <v>27</v>
      </c>
      <c r="L211">
        <v>1462510800</v>
      </c>
      <c r="M211" s="13">
        <v>42496.208333333328</v>
      </c>
      <c r="N211">
        <v>1463115600</v>
      </c>
      <c r="O211" s="5"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6"/>
        <v>0.67425531914893622</v>
      </c>
      <c r="G212" t="s">
        <v>14</v>
      </c>
      <c r="H212">
        <v>226</v>
      </c>
      <c r="I212" s="8">
        <f t="shared" si="7"/>
        <v>28.044247787610619</v>
      </c>
      <c r="J212" t="s">
        <v>36</v>
      </c>
      <c r="K212" t="s">
        <v>37</v>
      </c>
      <c r="L212">
        <v>1488520800</v>
      </c>
      <c r="M212" s="13">
        <v>42797.25</v>
      </c>
      <c r="N212">
        <v>1490850000</v>
      </c>
      <c r="O212" s="5"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6"/>
        <v>0.9492337164750958</v>
      </c>
      <c r="G213" t="s">
        <v>14</v>
      </c>
      <c r="H213">
        <v>1625</v>
      </c>
      <c r="I213" s="8">
        <f t="shared" si="7"/>
        <v>60.984615384615381</v>
      </c>
      <c r="J213" t="s">
        <v>21</v>
      </c>
      <c r="K213" t="s">
        <v>22</v>
      </c>
      <c r="L213">
        <v>1377579600</v>
      </c>
      <c r="M213" s="13">
        <v>41513.208333333336</v>
      </c>
      <c r="N213">
        <v>1379653200</v>
      </c>
      <c r="O213" s="5"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6"/>
        <v>1.5185185185185186</v>
      </c>
      <c r="G214" t="s">
        <v>20</v>
      </c>
      <c r="H214">
        <v>168</v>
      </c>
      <c r="I214" s="8">
        <f t="shared" si="7"/>
        <v>73.214285714285708</v>
      </c>
      <c r="J214" t="s">
        <v>21</v>
      </c>
      <c r="K214" t="s">
        <v>22</v>
      </c>
      <c r="L214">
        <v>1576389600</v>
      </c>
      <c r="M214" s="13">
        <v>43814.25</v>
      </c>
      <c r="N214">
        <v>1580364000</v>
      </c>
      <c r="O214" s="5"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6"/>
        <v>1.9516382252559727</v>
      </c>
      <c r="G215" t="s">
        <v>20</v>
      </c>
      <c r="H215">
        <v>4289</v>
      </c>
      <c r="I215" s="8">
        <f t="shared" si="7"/>
        <v>39.997435299603637</v>
      </c>
      <c r="J215" t="s">
        <v>21</v>
      </c>
      <c r="K215" t="s">
        <v>22</v>
      </c>
      <c r="L215">
        <v>1289019600</v>
      </c>
      <c r="M215" s="13">
        <v>40488.208333333336</v>
      </c>
      <c r="N215">
        <v>1289714400</v>
      </c>
      <c r="O215" s="5"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6"/>
        <v>10.231428571428571</v>
      </c>
      <c r="G216" t="s">
        <v>20</v>
      </c>
      <c r="H216">
        <v>165</v>
      </c>
      <c r="I216" s="8">
        <f t="shared" si="7"/>
        <v>86.812121212121212</v>
      </c>
      <c r="J216" t="s">
        <v>21</v>
      </c>
      <c r="K216" t="s">
        <v>22</v>
      </c>
      <c r="L216">
        <v>1282194000</v>
      </c>
      <c r="M216" s="13">
        <v>40409.208333333336</v>
      </c>
      <c r="N216">
        <v>1282712400</v>
      </c>
      <c r="O216" s="5"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6"/>
        <v>3.8418367346938778E-2</v>
      </c>
      <c r="G217" t="s">
        <v>14</v>
      </c>
      <c r="H217">
        <v>143</v>
      </c>
      <c r="I217" s="8">
        <f t="shared" si="7"/>
        <v>42.125874125874127</v>
      </c>
      <c r="J217" t="s">
        <v>21</v>
      </c>
      <c r="K217" t="s">
        <v>22</v>
      </c>
      <c r="L217">
        <v>1550037600</v>
      </c>
      <c r="M217" s="13">
        <v>43509.25</v>
      </c>
      <c r="N217">
        <v>1550210400</v>
      </c>
      <c r="O217" s="5"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6"/>
        <v>1.5507066557107643</v>
      </c>
      <c r="G218" t="s">
        <v>20</v>
      </c>
      <c r="H218">
        <v>1815</v>
      </c>
      <c r="I218" s="8">
        <f t="shared" si="7"/>
        <v>103.97851239669421</v>
      </c>
      <c r="J218" t="s">
        <v>21</v>
      </c>
      <c r="K218" t="s">
        <v>22</v>
      </c>
      <c r="L218">
        <v>1321941600</v>
      </c>
      <c r="M218" s="13">
        <v>40869.25</v>
      </c>
      <c r="N218">
        <v>1322114400</v>
      </c>
      <c r="O218" s="5"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6"/>
        <v>0.44753477588871715</v>
      </c>
      <c r="G219" t="s">
        <v>14</v>
      </c>
      <c r="H219">
        <v>934</v>
      </c>
      <c r="I219" s="8">
        <f t="shared" si="7"/>
        <v>62.003211991434689</v>
      </c>
      <c r="J219" t="s">
        <v>21</v>
      </c>
      <c r="K219" t="s">
        <v>22</v>
      </c>
      <c r="L219">
        <v>1556427600</v>
      </c>
      <c r="M219" s="13">
        <v>43583.208333333328</v>
      </c>
      <c r="N219">
        <v>1557205200</v>
      </c>
      <c r="O219" s="5"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6"/>
        <v>2.1594736842105262</v>
      </c>
      <c r="G220" t="s">
        <v>20</v>
      </c>
      <c r="H220">
        <v>397</v>
      </c>
      <c r="I220" s="8">
        <f t="shared" si="7"/>
        <v>31.005037783375315</v>
      </c>
      <c r="J220" t="s">
        <v>40</v>
      </c>
      <c r="K220" t="s">
        <v>41</v>
      </c>
      <c r="L220">
        <v>1320991200</v>
      </c>
      <c r="M220" s="13">
        <v>40858.25</v>
      </c>
      <c r="N220">
        <v>1323928800</v>
      </c>
      <c r="O220" s="5"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6"/>
        <v>3.3212709832134291</v>
      </c>
      <c r="G221" t="s">
        <v>20</v>
      </c>
      <c r="H221">
        <v>1539</v>
      </c>
      <c r="I221" s="8">
        <f t="shared" si="7"/>
        <v>89.991552956465242</v>
      </c>
      <c r="J221" t="s">
        <v>21</v>
      </c>
      <c r="K221" t="s">
        <v>22</v>
      </c>
      <c r="L221">
        <v>1345093200</v>
      </c>
      <c r="M221" s="13">
        <v>41137.208333333336</v>
      </c>
      <c r="N221">
        <v>1346130000</v>
      </c>
      <c r="O221" s="5"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6"/>
        <v>8.4430379746835441E-2</v>
      </c>
      <c r="G222" t="s">
        <v>14</v>
      </c>
      <c r="H222">
        <v>17</v>
      </c>
      <c r="I222" s="8">
        <f t="shared" si="7"/>
        <v>39.235294117647058</v>
      </c>
      <c r="J222" t="s">
        <v>21</v>
      </c>
      <c r="K222" t="s">
        <v>22</v>
      </c>
      <c r="L222">
        <v>1309496400</v>
      </c>
      <c r="M222" s="13">
        <v>40725.208333333336</v>
      </c>
      <c r="N222">
        <v>1311051600</v>
      </c>
      <c r="O222" s="5"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6"/>
        <v>0.9862551440329218</v>
      </c>
      <c r="G223" t="s">
        <v>14</v>
      </c>
      <c r="H223">
        <v>2179</v>
      </c>
      <c r="I223" s="8">
        <f t="shared" si="7"/>
        <v>54.993116108306566</v>
      </c>
      <c r="J223" t="s">
        <v>21</v>
      </c>
      <c r="K223" t="s">
        <v>22</v>
      </c>
      <c r="L223">
        <v>1340254800</v>
      </c>
      <c r="M223" s="13">
        <v>41081.208333333336</v>
      </c>
      <c r="N223">
        <v>1340427600</v>
      </c>
      <c r="O223" s="5"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6"/>
        <v>1.3797916666666667</v>
      </c>
      <c r="G224" t="s">
        <v>20</v>
      </c>
      <c r="H224">
        <v>138</v>
      </c>
      <c r="I224" s="8">
        <f t="shared" si="7"/>
        <v>47.992753623188406</v>
      </c>
      <c r="J224" t="s">
        <v>21</v>
      </c>
      <c r="K224" t="s">
        <v>22</v>
      </c>
      <c r="L224">
        <v>1412226000</v>
      </c>
      <c r="M224" s="13">
        <v>41914.208333333336</v>
      </c>
      <c r="N224">
        <v>1412312400</v>
      </c>
      <c r="O224" s="5"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6"/>
        <v>0.93810996563573879</v>
      </c>
      <c r="G225" t="s">
        <v>14</v>
      </c>
      <c r="H225">
        <v>931</v>
      </c>
      <c r="I225" s="8">
        <f t="shared" si="7"/>
        <v>87.966702470461868</v>
      </c>
      <c r="J225" t="s">
        <v>21</v>
      </c>
      <c r="K225" t="s">
        <v>22</v>
      </c>
      <c r="L225">
        <v>1458104400</v>
      </c>
      <c r="M225" s="13">
        <v>42445.208333333328</v>
      </c>
      <c r="N225">
        <v>1459314000</v>
      </c>
      <c r="O225" s="5"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6"/>
        <v>4.0363930885529156</v>
      </c>
      <c r="G226" t="s">
        <v>20</v>
      </c>
      <c r="H226">
        <v>3594</v>
      </c>
      <c r="I226" s="8">
        <f t="shared" si="7"/>
        <v>51.999165275459099</v>
      </c>
      <c r="J226" t="s">
        <v>21</v>
      </c>
      <c r="K226" t="s">
        <v>22</v>
      </c>
      <c r="L226">
        <v>1411534800</v>
      </c>
      <c r="M226" s="13">
        <v>41906.208333333336</v>
      </c>
      <c r="N226">
        <v>1415426400</v>
      </c>
      <c r="O226" s="5"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6"/>
        <v>2.6017404129793511</v>
      </c>
      <c r="G227" t="s">
        <v>20</v>
      </c>
      <c r="H227">
        <v>5880</v>
      </c>
      <c r="I227" s="8">
        <f t="shared" si="7"/>
        <v>29.999659863945578</v>
      </c>
      <c r="J227" t="s">
        <v>21</v>
      </c>
      <c r="K227" t="s">
        <v>22</v>
      </c>
      <c r="L227">
        <v>1399093200</v>
      </c>
      <c r="M227" s="13">
        <v>41762.208333333336</v>
      </c>
      <c r="N227">
        <v>1399093200</v>
      </c>
      <c r="O227" s="5"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6"/>
        <v>3.6663333333333332</v>
      </c>
      <c r="G228" t="s">
        <v>20</v>
      </c>
      <c r="H228">
        <v>112</v>
      </c>
      <c r="I228" s="8">
        <f t="shared" si="7"/>
        <v>98.205357142857139</v>
      </c>
      <c r="J228" t="s">
        <v>21</v>
      </c>
      <c r="K228" t="s">
        <v>22</v>
      </c>
      <c r="L228">
        <v>1270702800</v>
      </c>
      <c r="M228" s="13">
        <v>40276.208333333336</v>
      </c>
      <c r="N228">
        <v>1273899600</v>
      </c>
      <c r="O228" s="5"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6"/>
        <v>1.687208538587849</v>
      </c>
      <c r="G229" t="s">
        <v>20</v>
      </c>
      <c r="H229">
        <v>943</v>
      </c>
      <c r="I229" s="8">
        <f t="shared" si="7"/>
        <v>108.96182396606575</v>
      </c>
      <c r="J229" t="s">
        <v>21</v>
      </c>
      <c r="K229" t="s">
        <v>22</v>
      </c>
      <c r="L229">
        <v>1431666000</v>
      </c>
      <c r="M229" s="13">
        <v>42139.208333333328</v>
      </c>
      <c r="N229">
        <v>1432184400</v>
      </c>
      <c r="O229" s="5"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6"/>
        <v>1.1990717911530093</v>
      </c>
      <c r="G230" t="s">
        <v>20</v>
      </c>
      <c r="H230">
        <v>2468</v>
      </c>
      <c r="I230" s="8">
        <f t="shared" si="7"/>
        <v>66.998379254457049</v>
      </c>
      <c r="J230" t="s">
        <v>21</v>
      </c>
      <c r="K230" t="s">
        <v>22</v>
      </c>
      <c r="L230">
        <v>1472619600</v>
      </c>
      <c r="M230" s="13">
        <v>42613.208333333328</v>
      </c>
      <c r="N230">
        <v>1474779600</v>
      </c>
      <c r="O230" s="5"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2046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6"/>
        <v>1.936892523364486</v>
      </c>
      <c r="G231" t="s">
        <v>20</v>
      </c>
      <c r="H231">
        <v>2551</v>
      </c>
      <c r="I231" s="8">
        <f t="shared" si="7"/>
        <v>64.99333594668758</v>
      </c>
      <c r="J231" t="s">
        <v>21</v>
      </c>
      <c r="K231" t="s">
        <v>22</v>
      </c>
      <c r="L231">
        <v>1496293200</v>
      </c>
      <c r="M231" s="13">
        <v>42887.208333333328</v>
      </c>
      <c r="N231">
        <v>1500440400</v>
      </c>
      <c r="O231" s="5"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6"/>
        <v>4.2016666666666671</v>
      </c>
      <c r="G232" t="s">
        <v>20</v>
      </c>
      <c r="H232">
        <v>101</v>
      </c>
      <c r="I232" s="8">
        <f t="shared" si="7"/>
        <v>99.841584158415841</v>
      </c>
      <c r="J232" t="s">
        <v>21</v>
      </c>
      <c r="K232" t="s">
        <v>22</v>
      </c>
      <c r="L232">
        <v>1575612000</v>
      </c>
      <c r="M232" s="13">
        <v>43805.25</v>
      </c>
      <c r="N232">
        <v>1575612000</v>
      </c>
      <c r="O232" s="5"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6"/>
        <v>0.76708333333333334</v>
      </c>
      <c r="G233" t="s">
        <v>74</v>
      </c>
      <c r="H233">
        <v>67</v>
      </c>
      <c r="I233" s="8">
        <f t="shared" si="7"/>
        <v>82.432835820895519</v>
      </c>
      <c r="J233" t="s">
        <v>21</v>
      </c>
      <c r="K233" t="s">
        <v>22</v>
      </c>
      <c r="L233">
        <v>1369112400</v>
      </c>
      <c r="M233" s="13">
        <v>41415.208333333336</v>
      </c>
      <c r="N233">
        <v>1374123600</v>
      </c>
      <c r="O233" s="5"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6"/>
        <v>1.7126470588235294</v>
      </c>
      <c r="G234" t="s">
        <v>20</v>
      </c>
      <c r="H234">
        <v>92</v>
      </c>
      <c r="I234" s="8">
        <f t="shared" si="7"/>
        <v>63.293478260869563</v>
      </c>
      <c r="J234" t="s">
        <v>21</v>
      </c>
      <c r="K234" t="s">
        <v>22</v>
      </c>
      <c r="L234">
        <v>1469422800</v>
      </c>
      <c r="M234" s="13">
        <v>42576.208333333328</v>
      </c>
      <c r="N234">
        <v>1469509200</v>
      </c>
      <c r="O234" s="5"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6"/>
        <v>1.5789473684210527</v>
      </c>
      <c r="G235" t="s">
        <v>20</v>
      </c>
      <c r="H235">
        <v>62</v>
      </c>
      <c r="I235" s="8">
        <f t="shared" si="7"/>
        <v>96.774193548387103</v>
      </c>
      <c r="J235" t="s">
        <v>21</v>
      </c>
      <c r="K235" t="s">
        <v>22</v>
      </c>
      <c r="L235">
        <v>1307854800</v>
      </c>
      <c r="M235" s="13">
        <v>40706.208333333336</v>
      </c>
      <c r="N235">
        <v>1309237200</v>
      </c>
      <c r="O235" s="5"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6"/>
        <v>1.0908</v>
      </c>
      <c r="G236" t="s">
        <v>20</v>
      </c>
      <c r="H236">
        <v>149</v>
      </c>
      <c r="I236" s="8">
        <f t="shared" si="7"/>
        <v>54.906040268456373</v>
      </c>
      <c r="J236" t="s">
        <v>107</v>
      </c>
      <c r="K236" t="s">
        <v>108</v>
      </c>
      <c r="L236">
        <v>1503378000</v>
      </c>
      <c r="M236" s="13">
        <v>42969.208333333328</v>
      </c>
      <c r="N236">
        <v>1503982800</v>
      </c>
      <c r="O236" s="5"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6"/>
        <v>0.41732558139534881</v>
      </c>
      <c r="G237" t="s">
        <v>14</v>
      </c>
      <c r="H237">
        <v>92</v>
      </c>
      <c r="I237" s="8">
        <f t="shared" si="7"/>
        <v>39.010869565217391</v>
      </c>
      <c r="J237" t="s">
        <v>21</v>
      </c>
      <c r="K237" t="s">
        <v>22</v>
      </c>
      <c r="L237">
        <v>1486965600</v>
      </c>
      <c r="M237" s="13">
        <v>42779.25</v>
      </c>
      <c r="N237">
        <v>1487397600</v>
      </c>
      <c r="O237" s="5"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2046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6"/>
        <v>0.10944303797468355</v>
      </c>
      <c r="G238" t="s">
        <v>14</v>
      </c>
      <c r="H238">
        <v>57</v>
      </c>
      <c r="I238" s="8">
        <f t="shared" si="7"/>
        <v>75.84210526315789</v>
      </c>
      <c r="J238" t="s">
        <v>26</v>
      </c>
      <c r="K238" t="s">
        <v>27</v>
      </c>
      <c r="L238">
        <v>1561438800</v>
      </c>
      <c r="M238" s="13">
        <v>43641.208333333328</v>
      </c>
      <c r="N238">
        <v>1562043600</v>
      </c>
      <c r="O238" s="5"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6"/>
        <v>1.593763440860215</v>
      </c>
      <c r="G239" t="s">
        <v>20</v>
      </c>
      <c r="H239">
        <v>329</v>
      </c>
      <c r="I239" s="8">
        <f t="shared" si="7"/>
        <v>45.051671732522799</v>
      </c>
      <c r="J239" t="s">
        <v>21</v>
      </c>
      <c r="K239" t="s">
        <v>22</v>
      </c>
      <c r="L239">
        <v>1398402000</v>
      </c>
      <c r="M239" s="13">
        <v>41754.208333333336</v>
      </c>
      <c r="N239">
        <v>1398574800</v>
      </c>
      <c r="O239" s="5"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6"/>
        <v>4.2241666666666671</v>
      </c>
      <c r="G240" t="s">
        <v>20</v>
      </c>
      <c r="H240">
        <v>97</v>
      </c>
      <c r="I240" s="8">
        <f t="shared" si="7"/>
        <v>104.51546391752578</v>
      </c>
      <c r="J240" t="s">
        <v>36</v>
      </c>
      <c r="K240" t="s">
        <v>37</v>
      </c>
      <c r="L240">
        <v>1513231200</v>
      </c>
      <c r="M240" s="13">
        <v>43083.25</v>
      </c>
      <c r="N240">
        <v>1515391200</v>
      </c>
      <c r="O240" s="5"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6"/>
        <v>0.97718749999999999</v>
      </c>
      <c r="G241" t="s">
        <v>14</v>
      </c>
      <c r="H241">
        <v>41</v>
      </c>
      <c r="I241" s="8">
        <f t="shared" si="7"/>
        <v>76.268292682926827</v>
      </c>
      <c r="J241" t="s">
        <v>21</v>
      </c>
      <c r="K241" t="s">
        <v>22</v>
      </c>
      <c r="L241">
        <v>1440824400</v>
      </c>
      <c r="M241" s="13">
        <v>42245.208333333328</v>
      </c>
      <c r="N241">
        <v>1441170000</v>
      </c>
      <c r="O241" s="5"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2047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6"/>
        <v>4.1878911564625847</v>
      </c>
      <c r="G242" t="s">
        <v>20</v>
      </c>
      <c r="H242">
        <v>1784</v>
      </c>
      <c r="I242" s="8">
        <f t="shared" si="7"/>
        <v>69.015695067264573</v>
      </c>
      <c r="J242" t="s">
        <v>21</v>
      </c>
      <c r="K242" t="s">
        <v>22</v>
      </c>
      <c r="L242">
        <v>1281070800</v>
      </c>
      <c r="M242" s="13">
        <v>40396.208333333336</v>
      </c>
      <c r="N242">
        <v>1281157200</v>
      </c>
      <c r="O242" s="5"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6"/>
        <v>1.0191632047477746</v>
      </c>
      <c r="G243" t="s">
        <v>20</v>
      </c>
      <c r="H243">
        <v>1684</v>
      </c>
      <c r="I243" s="8">
        <f t="shared" si="7"/>
        <v>101.97684085510689</v>
      </c>
      <c r="J243" t="s">
        <v>26</v>
      </c>
      <c r="K243" t="s">
        <v>27</v>
      </c>
      <c r="L243">
        <v>1397365200</v>
      </c>
      <c r="M243" s="13">
        <v>41742.208333333336</v>
      </c>
      <c r="N243">
        <v>1398229200</v>
      </c>
      <c r="O243" s="5">
        <v>41752.208333333336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6"/>
        <v>1.2772619047619047</v>
      </c>
      <c r="G244" t="s">
        <v>20</v>
      </c>
      <c r="H244">
        <v>250</v>
      </c>
      <c r="I244" s="8">
        <f t="shared" si="7"/>
        <v>42.915999999999997</v>
      </c>
      <c r="J244" t="s">
        <v>21</v>
      </c>
      <c r="K244" t="s">
        <v>22</v>
      </c>
      <c r="L244">
        <v>1494392400</v>
      </c>
      <c r="M244" s="13">
        <v>42865.208333333328</v>
      </c>
      <c r="N244">
        <v>1495256400</v>
      </c>
      <c r="O244" s="5"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6"/>
        <v>4.4521739130434783</v>
      </c>
      <c r="G245" t="s">
        <v>20</v>
      </c>
      <c r="H245">
        <v>238</v>
      </c>
      <c r="I245" s="8">
        <f t="shared" si="7"/>
        <v>43.025210084033617</v>
      </c>
      <c r="J245" t="s">
        <v>21</v>
      </c>
      <c r="K245" t="s">
        <v>22</v>
      </c>
      <c r="L245">
        <v>1520143200</v>
      </c>
      <c r="M245" s="13">
        <v>43163.25</v>
      </c>
      <c r="N245">
        <v>1520402400</v>
      </c>
      <c r="O245" s="5"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6"/>
        <v>5.6971428571428575</v>
      </c>
      <c r="G246" t="s">
        <v>20</v>
      </c>
      <c r="H246">
        <v>53</v>
      </c>
      <c r="I246" s="8">
        <f t="shared" si="7"/>
        <v>75.245283018867923</v>
      </c>
      <c r="J246" t="s">
        <v>21</v>
      </c>
      <c r="K246" t="s">
        <v>22</v>
      </c>
      <c r="L246">
        <v>1405314000</v>
      </c>
      <c r="M246" s="13">
        <v>41834.208333333336</v>
      </c>
      <c r="N246">
        <v>1409806800</v>
      </c>
      <c r="O246" s="5"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6"/>
        <v>5.0934482758620687</v>
      </c>
      <c r="G247" t="s">
        <v>20</v>
      </c>
      <c r="H247">
        <v>214</v>
      </c>
      <c r="I247" s="8">
        <f t="shared" si="7"/>
        <v>69.023364485981304</v>
      </c>
      <c r="J247" t="s">
        <v>21</v>
      </c>
      <c r="K247" t="s">
        <v>22</v>
      </c>
      <c r="L247">
        <v>1396846800</v>
      </c>
      <c r="M247" s="13">
        <v>41736.208333333336</v>
      </c>
      <c r="N247">
        <v>1396933200</v>
      </c>
      <c r="O247" s="5"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6"/>
        <v>3.2553333333333332</v>
      </c>
      <c r="G248" t="s">
        <v>20</v>
      </c>
      <c r="H248">
        <v>222</v>
      </c>
      <c r="I248" s="8">
        <f t="shared" si="7"/>
        <v>65.986486486486484</v>
      </c>
      <c r="J248" t="s">
        <v>21</v>
      </c>
      <c r="K248" t="s">
        <v>22</v>
      </c>
      <c r="L248">
        <v>1375678800</v>
      </c>
      <c r="M248" s="13">
        <v>41491.208333333336</v>
      </c>
      <c r="N248">
        <v>1376024400</v>
      </c>
      <c r="O248" s="5"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6"/>
        <v>9.3261616161616168</v>
      </c>
      <c r="G249" t="s">
        <v>20</v>
      </c>
      <c r="H249">
        <v>1884</v>
      </c>
      <c r="I249" s="8">
        <f t="shared" si="7"/>
        <v>98.013800424628457</v>
      </c>
      <c r="J249" t="s">
        <v>21</v>
      </c>
      <c r="K249" t="s">
        <v>22</v>
      </c>
      <c r="L249">
        <v>1482386400</v>
      </c>
      <c r="M249" s="13">
        <v>42726.25</v>
      </c>
      <c r="N249">
        <v>1483682400</v>
      </c>
      <c r="O249" s="5">
        <v>42741.25</v>
      </c>
      <c r="P249" t="b">
        <v>0</v>
      </c>
      <c r="Q249" t="b">
        <v>1</v>
      </c>
      <c r="R249" t="s">
        <v>119</v>
      </c>
      <c r="S249" t="s">
        <v>2044</v>
      </c>
      <c r="T249" t="s">
        <v>2051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6"/>
        <v>2.1133870967741935</v>
      </c>
      <c r="G250" t="s">
        <v>20</v>
      </c>
      <c r="H250">
        <v>218</v>
      </c>
      <c r="I250" s="8">
        <f t="shared" si="7"/>
        <v>60.105504587155963</v>
      </c>
      <c r="J250" t="s">
        <v>26</v>
      </c>
      <c r="K250" t="s">
        <v>27</v>
      </c>
      <c r="L250">
        <v>1420005600</v>
      </c>
      <c r="M250" s="13">
        <v>42004.25</v>
      </c>
      <c r="N250">
        <v>1420437600</v>
      </c>
      <c r="O250" s="5"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6"/>
        <v>2.7332520325203253</v>
      </c>
      <c r="G251" t="s">
        <v>20</v>
      </c>
      <c r="H251">
        <v>6465</v>
      </c>
      <c r="I251" s="8">
        <f t="shared" si="7"/>
        <v>26.000773395204948</v>
      </c>
      <c r="J251" t="s">
        <v>21</v>
      </c>
      <c r="K251" t="s">
        <v>22</v>
      </c>
      <c r="L251">
        <v>1420178400</v>
      </c>
      <c r="M251" s="13">
        <v>42006.25</v>
      </c>
      <c r="N251">
        <v>1420783200</v>
      </c>
      <c r="O251" s="5">
        <v>42013.25</v>
      </c>
      <c r="P251" t="b">
        <v>0</v>
      </c>
      <c r="Q251" t="b">
        <v>0</v>
      </c>
      <c r="R251" t="s">
        <v>206</v>
      </c>
      <c r="S251" t="s">
        <v>2044</v>
      </c>
      <c r="T251" t="s">
        <v>2057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6"/>
        <v>0.03</v>
      </c>
      <c r="G252" t="s">
        <v>14</v>
      </c>
      <c r="H252">
        <v>1</v>
      </c>
      <c r="I252" s="8">
        <f t="shared" si="7"/>
        <v>3</v>
      </c>
      <c r="J252" t="s">
        <v>21</v>
      </c>
      <c r="K252" t="s">
        <v>22</v>
      </c>
      <c r="L252">
        <v>1264399200</v>
      </c>
      <c r="M252" s="13">
        <v>40203.25</v>
      </c>
      <c r="N252">
        <v>1267423200</v>
      </c>
      <c r="O252" s="5"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6"/>
        <v>0.54084507042253516</v>
      </c>
      <c r="G253" t="s">
        <v>14</v>
      </c>
      <c r="H253">
        <v>101</v>
      </c>
      <c r="I253" s="8">
        <f t="shared" si="7"/>
        <v>38.019801980198018</v>
      </c>
      <c r="J253" t="s">
        <v>21</v>
      </c>
      <c r="K253" t="s">
        <v>22</v>
      </c>
      <c r="L253">
        <v>1355032800</v>
      </c>
      <c r="M253" s="13">
        <v>41252.25</v>
      </c>
      <c r="N253">
        <v>1355205600</v>
      </c>
      <c r="O253" s="5"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6"/>
        <v>6.2629999999999999</v>
      </c>
      <c r="G254" t="s">
        <v>20</v>
      </c>
      <c r="H254">
        <v>59</v>
      </c>
      <c r="I254" s="8">
        <f t="shared" si="7"/>
        <v>106.15254237288136</v>
      </c>
      <c r="J254" t="s">
        <v>21</v>
      </c>
      <c r="K254" t="s">
        <v>22</v>
      </c>
      <c r="L254">
        <v>1382677200</v>
      </c>
      <c r="M254" s="13">
        <v>41572.208333333336</v>
      </c>
      <c r="N254">
        <v>1383109200</v>
      </c>
      <c r="O254" s="5"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6"/>
        <v>0.8902139917695473</v>
      </c>
      <c r="G255" t="s">
        <v>14</v>
      </c>
      <c r="H255">
        <v>1335</v>
      </c>
      <c r="I255" s="8">
        <f t="shared" si="7"/>
        <v>81.019475655430711</v>
      </c>
      <c r="J255" t="s">
        <v>15</v>
      </c>
      <c r="K255" t="s">
        <v>16</v>
      </c>
      <c r="L255">
        <v>1302238800</v>
      </c>
      <c r="M255" s="13">
        <v>40641.208333333336</v>
      </c>
      <c r="N255">
        <v>1303275600</v>
      </c>
      <c r="O255" s="5"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6"/>
        <v>1.8489130434782608</v>
      </c>
      <c r="G256" t="s">
        <v>20</v>
      </c>
      <c r="H256">
        <v>88</v>
      </c>
      <c r="I256" s="8">
        <f t="shared" si="7"/>
        <v>96.647727272727266</v>
      </c>
      <c r="J256" t="s">
        <v>21</v>
      </c>
      <c r="K256" t="s">
        <v>22</v>
      </c>
      <c r="L256">
        <v>1487656800</v>
      </c>
      <c r="M256" s="13">
        <v>42787.25</v>
      </c>
      <c r="N256">
        <v>1487829600</v>
      </c>
      <c r="O256" s="5">
        <v>42789.25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6"/>
        <v>1.2016770186335404</v>
      </c>
      <c r="G257" t="s">
        <v>20</v>
      </c>
      <c r="H257">
        <v>1697</v>
      </c>
      <c r="I257" s="8">
        <f t="shared" si="7"/>
        <v>57.003535651149086</v>
      </c>
      <c r="J257" t="s">
        <v>21</v>
      </c>
      <c r="K257" t="s">
        <v>22</v>
      </c>
      <c r="L257">
        <v>1297836000</v>
      </c>
      <c r="M257" s="13">
        <v>40590.25</v>
      </c>
      <c r="N257">
        <v>1298268000</v>
      </c>
      <c r="O257" s="5"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6"/>
        <v>0.23390243902439026</v>
      </c>
      <c r="G258" t="s">
        <v>14</v>
      </c>
      <c r="H258">
        <v>15</v>
      </c>
      <c r="I258" s="8">
        <f t="shared" si="7"/>
        <v>63.93333333333333</v>
      </c>
      <c r="J258" t="s">
        <v>40</v>
      </c>
      <c r="K258" t="s">
        <v>41</v>
      </c>
      <c r="L258">
        <v>1453615200</v>
      </c>
      <c r="M258" s="13">
        <v>42393.25</v>
      </c>
      <c r="N258">
        <v>1456812000</v>
      </c>
      <c r="O258" s="5"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8">E259/D259</f>
        <v>1.46</v>
      </c>
      <c r="G259" t="s">
        <v>20</v>
      </c>
      <c r="H259">
        <v>92</v>
      </c>
      <c r="I259" s="8">
        <f t="shared" si="7"/>
        <v>90.456521739130437</v>
      </c>
      <c r="J259" t="s">
        <v>21</v>
      </c>
      <c r="K259" t="s">
        <v>22</v>
      </c>
      <c r="L259">
        <v>1362463200</v>
      </c>
      <c r="M259" s="13">
        <v>41338.25</v>
      </c>
      <c r="N259">
        <v>1363669200</v>
      </c>
      <c r="O259" s="5"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8"/>
        <v>2.6848000000000001</v>
      </c>
      <c r="G260" t="s">
        <v>20</v>
      </c>
      <c r="H260">
        <v>186</v>
      </c>
      <c r="I260" s="8">
        <f t="shared" ref="I260:I323" si="9">E260/H260</f>
        <v>72.172043010752688</v>
      </c>
      <c r="J260" t="s">
        <v>21</v>
      </c>
      <c r="K260" t="s">
        <v>22</v>
      </c>
      <c r="L260">
        <v>1481176800</v>
      </c>
      <c r="M260" s="13">
        <v>42712.25</v>
      </c>
      <c r="N260">
        <v>1482904800</v>
      </c>
      <c r="O260" s="5"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8"/>
        <v>5.9749999999999996</v>
      </c>
      <c r="G261" t="s">
        <v>20</v>
      </c>
      <c r="H261">
        <v>138</v>
      </c>
      <c r="I261" s="8">
        <f t="shared" si="9"/>
        <v>77.934782608695656</v>
      </c>
      <c r="J261" t="s">
        <v>21</v>
      </c>
      <c r="K261" t="s">
        <v>22</v>
      </c>
      <c r="L261">
        <v>1354946400</v>
      </c>
      <c r="M261" s="13">
        <v>41251.25</v>
      </c>
      <c r="N261">
        <v>1356588000</v>
      </c>
      <c r="O261" s="5"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8"/>
        <v>1.5769841269841269</v>
      </c>
      <c r="G262" t="s">
        <v>20</v>
      </c>
      <c r="H262">
        <v>261</v>
      </c>
      <c r="I262" s="8">
        <f t="shared" si="9"/>
        <v>38.065134099616856</v>
      </c>
      <c r="J262" t="s">
        <v>21</v>
      </c>
      <c r="K262" t="s">
        <v>22</v>
      </c>
      <c r="L262">
        <v>1348808400</v>
      </c>
      <c r="M262" s="13">
        <v>41180.208333333336</v>
      </c>
      <c r="N262">
        <v>1349845200</v>
      </c>
      <c r="O262" s="5"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8"/>
        <v>0.31201660735468567</v>
      </c>
      <c r="G263" t="s">
        <v>14</v>
      </c>
      <c r="H263">
        <v>454</v>
      </c>
      <c r="I263" s="8">
        <f t="shared" si="9"/>
        <v>57.936123348017624</v>
      </c>
      <c r="J263" t="s">
        <v>21</v>
      </c>
      <c r="K263" t="s">
        <v>22</v>
      </c>
      <c r="L263">
        <v>1282712400</v>
      </c>
      <c r="M263" s="13">
        <v>40415.208333333336</v>
      </c>
      <c r="N263">
        <v>1283058000</v>
      </c>
      <c r="O263" s="5"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8"/>
        <v>3.1341176470588237</v>
      </c>
      <c r="G264" t="s">
        <v>20</v>
      </c>
      <c r="H264">
        <v>107</v>
      </c>
      <c r="I264" s="8">
        <f t="shared" si="9"/>
        <v>49.794392523364486</v>
      </c>
      <c r="J264" t="s">
        <v>21</v>
      </c>
      <c r="K264" t="s">
        <v>22</v>
      </c>
      <c r="L264">
        <v>1301979600</v>
      </c>
      <c r="M264" s="13">
        <v>40638.208333333336</v>
      </c>
      <c r="N264">
        <v>1304226000</v>
      </c>
      <c r="O264" s="5"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8"/>
        <v>3.7089655172413791</v>
      </c>
      <c r="G265" t="s">
        <v>20</v>
      </c>
      <c r="H265">
        <v>199</v>
      </c>
      <c r="I265" s="8">
        <f t="shared" si="9"/>
        <v>54.050251256281406</v>
      </c>
      <c r="J265" t="s">
        <v>21</v>
      </c>
      <c r="K265" t="s">
        <v>22</v>
      </c>
      <c r="L265">
        <v>1263016800</v>
      </c>
      <c r="M265" s="13">
        <v>40187.25</v>
      </c>
      <c r="N265">
        <v>1263016800</v>
      </c>
      <c r="O265" s="5"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8"/>
        <v>3.6266447368421053</v>
      </c>
      <c r="G266" t="s">
        <v>20</v>
      </c>
      <c r="H266">
        <v>5512</v>
      </c>
      <c r="I266" s="8">
        <f t="shared" si="9"/>
        <v>30.002721335268504</v>
      </c>
      <c r="J266" t="s">
        <v>21</v>
      </c>
      <c r="K266" t="s">
        <v>22</v>
      </c>
      <c r="L266">
        <v>1360648800</v>
      </c>
      <c r="M266" s="13">
        <v>41317.25</v>
      </c>
      <c r="N266">
        <v>1362031200</v>
      </c>
      <c r="O266" s="5"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8"/>
        <v>1.2308163265306122</v>
      </c>
      <c r="G267" t="s">
        <v>20</v>
      </c>
      <c r="H267">
        <v>86</v>
      </c>
      <c r="I267" s="8">
        <f t="shared" si="9"/>
        <v>70.127906976744185</v>
      </c>
      <c r="J267" t="s">
        <v>21</v>
      </c>
      <c r="K267" t="s">
        <v>22</v>
      </c>
      <c r="L267">
        <v>1451800800</v>
      </c>
      <c r="M267" s="13">
        <v>42372.25</v>
      </c>
      <c r="N267">
        <v>1455602400</v>
      </c>
      <c r="O267" s="5"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8"/>
        <v>0.76766756032171579</v>
      </c>
      <c r="G268" t="s">
        <v>14</v>
      </c>
      <c r="H268">
        <v>3182</v>
      </c>
      <c r="I268" s="8">
        <f t="shared" si="9"/>
        <v>26.996228786926462</v>
      </c>
      <c r="J268" t="s">
        <v>107</v>
      </c>
      <c r="K268" t="s">
        <v>108</v>
      </c>
      <c r="L268">
        <v>1415340000</v>
      </c>
      <c r="M268" s="13">
        <v>41950.25</v>
      </c>
      <c r="N268">
        <v>1418191200</v>
      </c>
      <c r="O268" s="5"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8"/>
        <v>2.3362012987012988</v>
      </c>
      <c r="G269" t="s">
        <v>20</v>
      </c>
      <c r="H269">
        <v>2768</v>
      </c>
      <c r="I269" s="8">
        <f t="shared" si="9"/>
        <v>51.990606936416185</v>
      </c>
      <c r="J269" t="s">
        <v>26</v>
      </c>
      <c r="K269" t="s">
        <v>27</v>
      </c>
      <c r="L269">
        <v>1351054800</v>
      </c>
      <c r="M269" s="13">
        <v>41206.208333333336</v>
      </c>
      <c r="N269">
        <v>1352440800</v>
      </c>
      <c r="O269" s="5"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8"/>
        <v>1.8053333333333332</v>
      </c>
      <c r="G270" t="s">
        <v>20</v>
      </c>
      <c r="H270">
        <v>48</v>
      </c>
      <c r="I270" s="8">
        <f t="shared" si="9"/>
        <v>56.416666666666664</v>
      </c>
      <c r="J270" t="s">
        <v>21</v>
      </c>
      <c r="K270" t="s">
        <v>22</v>
      </c>
      <c r="L270">
        <v>1349326800</v>
      </c>
      <c r="M270" s="13">
        <v>41186.208333333336</v>
      </c>
      <c r="N270">
        <v>1353304800</v>
      </c>
      <c r="O270" s="5"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8"/>
        <v>2.5262857142857142</v>
      </c>
      <c r="G271" t="s">
        <v>20</v>
      </c>
      <c r="H271">
        <v>87</v>
      </c>
      <c r="I271" s="8">
        <f t="shared" si="9"/>
        <v>101.63218390804597</v>
      </c>
      <c r="J271" t="s">
        <v>21</v>
      </c>
      <c r="K271" t="s">
        <v>22</v>
      </c>
      <c r="L271">
        <v>1548914400</v>
      </c>
      <c r="M271" s="13">
        <v>43496.25</v>
      </c>
      <c r="N271">
        <v>1550728800</v>
      </c>
      <c r="O271" s="5"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8"/>
        <v>0.27176538240368026</v>
      </c>
      <c r="G272" t="s">
        <v>74</v>
      </c>
      <c r="H272">
        <v>1890</v>
      </c>
      <c r="I272" s="8">
        <f t="shared" si="9"/>
        <v>25.005291005291006</v>
      </c>
      <c r="J272" t="s">
        <v>21</v>
      </c>
      <c r="K272" t="s">
        <v>22</v>
      </c>
      <c r="L272">
        <v>1291269600</v>
      </c>
      <c r="M272" s="13">
        <v>40514.25</v>
      </c>
      <c r="N272">
        <v>1291442400</v>
      </c>
      <c r="O272" s="5"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8"/>
        <v>1.2706571242680547E-2</v>
      </c>
      <c r="G273" t="s">
        <v>47</v>
      </c>
      <c r="H273">
        <v>61</v>
      </c>
      <c r="I273" s="8">
        <f t="shared" si="9"/>
        <v>32.016393442622949</v>
      </c>
      <c r="J273" t="s">
        <v>21</v>
      </c>
      <c r="K273" t="s">
        <v>22</v>
      </c>
      <c r="L273">
        <v>1449468000</v>
      </c>
      <c r="M273" s="13">
        <v>42345.25</v>
      </c>
      <c r="N273">
        <v>1452146400</v>
      </c>
      <c r="O273" s="5"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8"/>
        <v>3.0400978473581213</v>
      </c>
      <c r="G274" t="s">
        <v>20</v>
      </c>
      <c r="H274">
        <v>1894</v>
      </c>
      <c r="I274" s="8">
        <f t="shared" si="9"/>
        <v>82.021647307286173</v>
      </c>
      <c r="J274" t="s">
        <v>21</v>
      </c>
      <c r="K274" t="s">
        <v>22</v>
      </c>
      <c r="L274">
        <v>1562734800</v>
      </c>
      <c r="M274" s="13">
        <v>43656.208333333328</v>
      </c>
      <c r="N274">
        <v>1564894800</v>
      </c>
      <c r="O274" s="5"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8"/>
        <v>1.3723076923076922</v>
      </c>
      <c r="G275" t="s">
        <v>20</v>
      </c>
      <c r="H275">
        <v>282</v>
      </c>
      <c r="I275" s="8">
        <f t="shared" si="9"/>
        <v>37.957446808510639</v>
      </c>
      <c r="J275" t="s">
        <v>15</v>
      </c>
      <c r="K275" t="s">
        <v>16</v>
      </c>
      <c r="L275">
        <v>1505624400</v>
      </c>
      <c r="M275" s="13">
        <v>42995.208333333328</v>
      </c>
      <c r="N275">
        <v>1505883600</v>
      </c>
      <c r="O275" s="5"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8"/>
        <v>0.32208333333333333</v>
      </c>
      <c r="G276" t="s">
        <v>14</v>
      </c>
      <c r="H276">
        <v>15</v>
      </c>
      <c r="I276" s="8">
        <f t="shared" si="9"/>
        <v>51.533333333333331</v>
      </c>
      <c r="J276" t="s">
        <v>21</v>
      </c>
      <c r="K276" t="s">
        <v>22</v>
      </c>
      <c r="L276">
        <v>1509948000</v>
      </c>
      <c r="M276" s="13">
        <v>43045.25</v>
      </c>
      <c r="N276">
        <v>1510380000</v>
      </c>
      <c r="O276" s="5"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8"/>
        <v>2.4151282051282053</v>
      </c>
      <c r="G277" t="s">
        <v>20</v>
      </c>
      <c r="H277">
        <v>116</v>
      </c>
      <c r="I277" s="8">
        <f t="shared" si="9"/>
        <v>81.198275862068968</v>
      </c>
      <c r="J277" t="s">
        <v>21</v>
      </c>
      <c r="K277" t="s">
        <v>22</v>
      </c>
      <c r="L277">
        <v>1554526800</v>
      </c>
      <c r="M277" s="13">
        <v>43561.208333333328</v>
      </c>
      <c r="N277">
        <v>1555218000</v>
      </c>
      <c r="O277" s="5">
        <v>43569.208333333328</v>
      </c>
      <c r="P277" t="b">
        <v>0</v>
      </c>
      <c r="Q277" t="b">
        <v>0</v>
      </c>
      <c r="R277" t="s">
        <v>206</v>
      </c>
      <c r="S277" t="s">
        <v>2044</v>
      </c>
      <c r="T277" t="s">
        <v>2057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8"/>
        <v>0.96799999999999997</v>
      </c>
      <c r="G278" t="s">
        <v>14</v>
      </c>
      <c r="H278">
        <v>133</v>
      </c>
      <c r="I278" s="8">
        <f t="shared" si="9"/>
        <v>40.030075187969928</v>
      </c>
      <c r="J278" t="s">
        <v>21</v>
      </c>
      <c r="K278" t="s">
        <v>22</v>
      </c>
      <c r="L278">
        <v>1334811600</v>
      </c>
      <c r="M278" s="13">
        <v>41018.208333333336</v>
      </c>
      <c r="N278">
        <v>1335243600</v>
      </c>
      <c r="O278" s="5"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8"/>
        <v>10.664285714285715</v>
      </c>
      <c r="G279" t="s">
        <v>20</v>
      </c>
      <c r="H279">
        <v>83</v>
      </c>
      <c r="I279" s="8">
        <f t="shared" si="9"/>
        <v>89.939759036144579</v>
      </c>
      <c r="J279" t="s">
        <v>21</v>
      </c>
      <c r="K279" t="s">
        <v>22</v>
      </c>
      <c r="L279">
        <v>1279515600</v>
      </c>
      <c r="M279" s="13">
        <v>40378.208333333336</v>
      </c>
      <c r="N279">
        <v>1279688400</v>
      </c>
      <c r="O279" s="5"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8"/>
        <v>3.2588888888888889</v>
      </c>
      <c r="G280" t="s">
        <v>20</v>
      </c>
      <c r="H280">
        <v>91</v>
      </c>
      <c r="I280" s="8">
        <f t="shared" si="9"/>
        <v>96.692307692307693</v>
      </c>
      <c r="J280" t="s">
        <v>21</v>
      </c>
      <c r="K280" t="s">
        <v>22</v>
      </c>
      <c r="L280">
        <v>1353909600</v>
      </c>
      <c r="M280" s="13">
        <v>41239.25</v>
      </c>
      <c r="N280">
        <v>1356069600</v>
      </c>
      <c r="O280" s="5"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8"/>
        <v>1.7070000000000001</v>
      </c>
      <c r="G281" t="s">
        <v>20</v>
      </c>
      <c r="H281">
        <v>546</v>
      </c>
      <c r="I281" s="8">
        <f t="shared" si="9"/>
        <v>25.010989010989011</v>
      </c>
      <c r="J281" t="s">
        <v>21</v>
      </c>
      <c r="K281" t="s">
        <v>22</v>
      </c>
      <c r="L281">
        <v>1535950800</v>
      </c>
      <c r="M281" s="13">
        <v>43346.208333333328</v>
      </c>
      <c r="N281">
        <v>1536210000</v>
      </c>
      <c r="O281" s="5"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8"/>
        <v>5.8144</v>
      </c>
      <c r="G282" t="s">
        <v>20</v>
      </c>
      <c r="H282">
        <v>393</v>
      </c>
      <c r="I282" s="8">
        <f t="shared" si="9"/>
        <v>36.987277353689571</v>
      </c>
      <c r="J282" t="s">
        <v>21</v>
      </c>
      <c r="K282" t="s">
        <v>22</v>
      </c>
      <c r="L282">
        <v>1511244000</v>
      </c>
      <c r="M282" s="13">
        <v>43060.25</v>
      </c>
      <c r="N282">
        <v>1511762400</v>
      </c>
      <c r="O282" s="5"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2046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8"/>
        <v>0.91520972644376897</v>
      </c>
      <c r="G283" t="s">
        <v>14</v>
      </c>
      <c r="H283">
        <v>2062</v>
      </c>
      <c r="I283" s="8">
        <f t="shared" si="9"/>
        <v>73.012609117361791</v>
      </c>
      <c r="J283" t="s">
        <v>21</v>
      </c>
      <c r="K283" t="s">
        <v>22</v>
      </c>
      <c r="L283">
        <v>1331445600</v>
      </c>
      <c r="M283" s="13">
        <v>40979.25</v>
      </c>
      <c r="N283">
        <v>1333256400</v>
      </c>
      <c r="O283" s="5"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8"/>
        <v>1.0804761904761904</v>
      </c>
      <c r="G284" t="s">
        <v>20</v>
      </c>
      <c r="H284">
        <v>133</v>
      </c>
      <c r="I284" s="8">
        <f t="shared" si="9"/>
        <v>68.240601503759393</v>
      </c>
      <c r="J284" t="s">
        <v>21</v>
      </c>
      <c r="K284" t="s">
        <v>22</v>
      </c>
      <c r="L284">
        <v>1480226400</v>
      </c>
      <c r="M284" s="13">
        <v>42701.25</v>
      </c>
      <c r="N284">
        <v>1480744800</v>
      </c>
      <c r="O284" s="5"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8"/>
        <v>0.18728395061728395</v>
      </c>
      <c r="G285" t="s">
        <v>14</v>
      </c>
      <c r="H285">
        <v>29</v>
      </c>
      <c r="I285" s="8">
        <f t="shared" si="9"/>
        <v>52.310344827586206</v>
      </c>
      <c r="J285" t="s">
        <v>36</v>
      </c>
      <c r="K285" t="s">
        <v>37</v>
      </c>
      <c r="L285">
        <v>1464584400</v>
      </c>
      <c r="M285" s="13">
        <v>42520.208333333328</v>
      </c>
      <c r="N285">
        <v>1465016400</v>
      </c>
      <c r="O285" s="5"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8"/>
        <v>0.83193877551020412</v>
      </c>
      <c r="G286" t="s">
        <v>14</v>
      </c>
      <c r="H286">
        <v>132</v>
      </c>
      <c r="I286" s="8">
        <f t="shared" si="9"/>
        <v>61.765151515151516</v>
      </c>
      <c r="J286" t="s">
        <v>21</v>
      </c>
      <c r="K286" t="s">
        <v>22</v>
      </c>
      <c r="L286">
        <v>1335848400</v>
      </c>
      <c r="M286" s="13">
        <v>41030.208333333336</v>
      </c>
      <c r="N286">
        <v>1336280400</v>
      </c>
      <c r="O286" s="5"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8"/>
        <v>7.0633333333333335</v>
      </c>
      <c r="G287" t="s">
        <v>20</v>
      </c>
      <c r="H287">
        <v>254</v>
      </c>
      <c r="I287" s="8">
        <f t="shared" si="9"/>
        <v>25.027559055118111</v>
      </c>
      <c r="J287" t="s">
        <v>21</v>
      </c>
      <c r="K287" t="s">
        <v>22</v>
      </c>
      <c r="L287">
        <v>1473483600</v>
      </c>
      <c r="M287" s="13">
        <v>42623.208333333328</v>
      </c>
      <c r="N287">
        <v>1476766800</v>
      </c>
      <c r="O287" s="5"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8"/>
        <v>0.17446030330062445</v>
      </c>
      <c r="G288" t="s">
        <v>74</v>
      </c>
      <c r="H288">
        <v>184</v>
      </c>
      <c r="I288" s="8">
        <f t="shared" si="9"/>
        <v>106.28804347826087</v>
      </c>
      <c r="J288" t="s">
        <v>21</v>
      </c>
      <c r="K288" t="s">
        <v>22</v>
      </c>
      <c r="L288">
        <v>1479880800</v>
      </c>
      <c r="M288" s="13">
        <v>42697.25</v>
      </c>
      <c r="N288">
        <v>1480485600</v>
      </c>
      <c r="O288" s="5"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8"/>
        <v>2.0973015873015872</v>
      </c>
      <c r="G289" t="s">
        <v>20</v>
      </c>
      <c r="H289">
        <v>176</v>
      </c>
      <c r="I289" s="8">
        <f t="shared" si="9"/>
        <v>75.07386363636364</v>
      </c>
      <c r="J289" t="s">
        <v>21</v>
      </c>
      <c r="K289" t="s">
        <v>22</v>
      </c>
      <c r="L289">
        <v>1430197200</v>
      </c>
      <c r="M289" s="13">
        <v>42122.208333333328</v>
      </c>
      <c r="N289">
        <v>1430197200</v>
      </c>
      <c r="O289" s="5"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8"/>
        <v>0.97785714285714287</v>
      </c>
      <c r="G290" t="s">
        <v>14</v>
      </c>
      <c r="H290">
        <v>137</v>
      </c>
      <c r="I290" s="8">
        <f t="shared" si="9"/>
        <v>39.970802919708028</v>
      </c>
      <c r="J290" t="s">
        <v>36</v>
      </c>
      <c r="K290" t="s">
        <v>37</v>
      </c>
      <c r="L290">
        <v>1331701200</v>
      </c>
      <c r="M290" s="13">
        <v>40982.208333333336</v>
      </c>
      <c r="N290">
        <v>1331787600</v>
      </c>
      <c r="O290" s="5"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8"/>
        <v>16.842500000000001</v>
      </c>
      <c r="G291" t="s">
        <v>20</v>
      </c>
      <c r="H291">
        <v>337</v>
      </c>
      <c r="I291" s="8">
        <f t="shared" si="9"/>
        <v>39.982195845697326</v>
      </c>
      <c r="J291" t="s">
        <v>15</v>
      </c>
      <c r="K291" t="s">
        <v>16</v>
      </c>
      <c r="L291">
        <v>1438578000</v>
      </c>
      <c r="M291" s="13">
        <v>42219.208333333328</v>
      </c>
      <c r="N291">
        <v>1438837200</v>
      </c>
      <c r="O291" s="5"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8"/>
        <v>0.54402135231316728</v>
      </c>
      <c r="G292" t="s">
        <v>14</v>
      </c>
      <c r="H292">
        <v>908</v>
      </c>
      <c r="I292" s="8">
        <f t="shared" si="9"/>
        <v>101.01541850220265</v>
      </c>
      <c r="J292" t="s">
        <v>21</v>
      </c>
      <c r="K292" t="s">
        <v>22</v>
      </c>
      <c r="L292">
        <v>1368162000</v>
      </c>
      <c r="M292" s="13">
        <v>41404.208333333336</v>
      </c>
      <c r="N292">
        <v>1370926800</v>
      </c>
      <c r="O292" s="5"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8"/>
        <v>4.5661111111111108</v>
      </c>
      <c r="G293" t="s">
        <v>20</v>
      </c>
      <c r="H293">
        <v>107</v>
      </c>
      <c r="I293" s="8">
        <f t="shared" si="9"/>
        <v>76.813084112149539</v>
      </c>
      <c r="J293" t="s">
        <v>21</v>
      </c>
      <c r="K293" t="s">
        <v>22</v>
      </c>
      <c r="L293">
        <v>1318654800</v>
      </c>
      <c r="M293" s="13">
        <v>40831.208333333336</v>
      </c>
      <c r="N293">
        <v>1319000400</v>
      </c>
      <c r="O293" s="5"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8"/>
        <v>9.8219178082191785E-2</v>
      </c>
      <c r="G294" t="s">
        <v>14</v>
      </c>
      <c r="H294">
        <v>10</v>
      </c>
      <c r="I294" s="8">
        <f t="shared" si="9"/>
        <v>71.7</v>
      </c>
      <c r="J294" t="s">
        <v>21</v>
      </c>
      <c r="K294" t="s">
        <v>22</v>
      </c>
      <c r="L294">
        <v>1331874000</v>
      </c>
      <c r="M294" s="13">
        <v>40984.208333333336</v>
      </c>
      <c r="N294">
        <v>1333429200</v>
      </c>
      <c r="O294" s="5"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8"/>
        <v>0.16384615384615384</v>
      </c>
      <c r="G295" t="s">
        <v>74</v>
      </c>
      <c r="H295">
        <v>32</v>
      </c>
      <c r="I295" s="8">
        <f t="shared" si="9"/>
        <v>33.28125</v>
      </c>
      <c r="J295" t="s">
        <v>107</v>
      </c>
      <c r="K295" t="s">
        <v>108</v>
      </c>
      <c r="L295">
        <v>1286254800</v>
      </c>
      <c r="M295" s="13">
        <v>40456.208333333336</v>
      </c>
      <c r="N295">
        <v>1287032400</v>
      </c>
      <c r="O295" s="5"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8"/>
        <v>13.396666666666667</v>
      </c>
      <c r="G296" t="s">
        <v>20</v>
      </c>
      <c r="H296">
        <v>183</v>
      </c>
      <c r="I296" s="8">
        <f t="shared" si="9"/>
        <v>43.923497267759565</v>
      </c>
      <c r="J296" t="s">
        <v>21</v>
      </c>
      <c r="K296" t="s">
        <v>22</v>
      </c>
      <c r="L296">
        <v>1540530000</v>
      </c>
      <c r="M296" s="13">
        <v>43399.208333333328</v>
      </c>
      <c r="N296">
        <v>1541570400</v>
      </c>
      <c r="O296" s="5"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8"/>
        <v>0.35650077760497667</v>
      </c>
      <c r="G297" t="s">
        <v>14</v>
      </c>
      <c r="H297">
        <v>1910</v>
      </c>
      <c r="I297" s="8">
        <f t="shared" si="9"/>
        <v>36.004712041884815</v>
      </c>
      <c r="J297" t="s">
        <v>98</v>
      </c>
      <c r="K297" t="s">
        <v>99</v>
      </c>
      <c r="L297">
        <v>1381813200</v>
      </c>
      <c r="M297" s="13">
        <v>41562.208333333336</v>
      </c>
      <c r="N297">
        <v>1383976800</v>
      </c>
      <c r="O297" s="5"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8"/>
        <v>0.54950819672131146</v>
      </c>
      <c r="G298" t="s">
        <v>14</v>
      </c>
      <c r="H298">
        <v>38</v>
      </c>
      <c r="I298" s="8">
        <f t="shared" si="9"/>
        <v>88.21052631578948</v>
      </c>
      <c r="J298" t="s">
        <v>26</v>
      </c>
      <c r="K298" t="s">
        <v>27</v>
      </c>
      <c r="L298">
        <v>1548655200</v>
      </c>
      <c r="M298" s="13">
        <v>43493.25</v>
      </c>
      <c r="N298">
        <v>1550556000</v>
      </c>
      <c r="O298" s="5"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8"/>
        <v>0.94236111111111109</v>
      </c>
      <c r="G299" t="s">
        <v>14</v>
      </c>
      <c r="H299">
        <v>104</v>
      </c>
      <c r="I299" s="8">
        <f t="shared" si="9"/>
        <v>65.240384615384613</v>
      </c>
      <c r="J299" t="s">
        <v>26</v>
      </c>
      <c r="K299" t="s">
        <v>27</v>
      </c>
      <c r="L299">
        <v>1389679200</v>
      </c>
      <c r="M299" s="13">
        <v>41653.25</v>
      </c>
      <c r="N299">
        <v>1390456800</v>
      </c>
      <c r="O299" s="5"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8"/>
        <v>1.4391428571428571</v>
      </c>
      <c r="G300" t="s">
        <v>20</v>
      </c>
      <c r="H300">
        <v>72</v>
      </c>
      <c r="I300" s="8">
        <f t="shared" si="9"/>
        <v>69.958333333333329</v>
      </c>
      <c r="J300" t="s">
        <v>21</v>
      </c>
      <c r="K300" t="s">
        <v>22</v>
      </c>
      <c r="L300">
        <v>1456466400</v>
      </c>
      <c r="M300" s="13">
        <v>42426.25</v>
      </c>
      <c r="N300">
        <v>1458018000</v>
      </c>
      <c r="O300" s="5"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8"/>
        <v>0.51421052631578945</v>
      </c>
      <c r="G301" t="s">
        <v>14</v>
      </c>
      <c r="H301">
        <v>49</v>
      </c>
      <c r="I301" s="8">
        <f t="shared" si="9"/>
        <v>39.877551020408163</v>
      </c>
      <c r="J301" t="s">
        <v>21</v>
      </c>
      <c r="K301" t="s">
        <v>22</v>
      </c>
      <c r="L301">
        <v>1456984800</v>
      </c>
      <c r="M301" s="13">
        <v>42432.25</v>
      </c>
      <c r="N301">
        <v>1461819600</v>
      </c>
      <c r="O301" s="5"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8"/>
        <v>0.05</v>
      </c>
      <c r="G302" t="s">
        <v>14</v>
      </c>
      <c r="H302">
        <v>1</v>
      </c>
      <c r="I302" s="8">
        <f t="shared" si="9"/>
        <v>5</v>
      </c>
      <c r="J302" t="s">
        <v>36</v>
      </c>
      <c r="K302" t="s">
        <v>37</v>
      </c>
      <c r="L302">
        <v>1504069200</v>
      </c>
      <c r="M302" s="13">
        <v>42977.208333333328</v>
      </c>
      <c r="N302">
        <v>1504155600</v>
      </c>
      <c r="O302" s="5">
        <v>42978.208333333328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8"/>
        <v>13.446666666666667</v>
      </c>
      <c r="G303" t="s">
        <v>20</v>
      </c>
      <c r="H303">
        <v>295</v>
      </c>
      <c r="I303" s="8">
        <f t="shared" si="9"/>
        <v>41.023728813559323</v>
      </c>
      <c r="J303" t="s">
        <v>21</v>
      </c>
      <c r="K303" t="s">
        <v>22</v>
      </c>
      <c r="L303">
        <v>1424930400</v>
      </c>
      <c r="M303" s="13">
        <v>42061.25</v>
      </c>
      <c r="N303">
        <v>1426395600</v>
      </c>
      <c r="O303" s="5"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8"/>
        <v>0.31844940867279897</v>
      </c>
      <c r="G304" t="s">
        <v>14</v>
      </c>
      <c r="H304">
        <v>245</v>
      </c>
      <c r="I304" s="8">
        <f t="shared" si="9"/>
        <v>98.914285714285711</v>
      </c>
      <c r="J304" t="s">
        <v>21</v>
      </c>
      <c r="K304" t="s">
        <v>22</v>
      </c>
      <c r="L304">
        <v>1535864400</v>
      </c>
      <c r="M304" s="13">
        <v>43345.208333333328</v>
      </c>
      <c r="N304">
        <v>1537074000</v>
      </c>
      <c r="O304" s="5"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8"/>
        <v>0.82617647058823529</v>
      </c>
      <c r="G305" t="s">
        <v>14</v>
      </c>
      <c r="H305">
        <v>32</v>
      </c>
      <c r="I305" s="8">
        <f t="shared" si="9"/>
        <v>87.78125</v>
      </c>
      <c r="J305" t="s">
        <v>21</v>
      </c>
      <c r="K305" t="s">
        <v>22</v>
      </c>
      <c r="L305">
        <v>1452146400</v>
      </c>
      <c r="M305" s="13">
        <v>42376.25</v>
      </c>
      <c r="N305">
        <v>1452578400</v>
      </c>
      <c r="O305" s="5"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8"/>
        <v>5.4614285714285717</v>
      </c>
      <c r="G306" t="s">
        <v>20</v>
      </c>
      <c r="H306">
        <v>142</v>
      </c>
      <c r="I306" s="8">
        <f t="shared" si="9"/>
        <v>80.767605633802816</v>
      </c>
      <c r="J306" t="s">
        <v>21</v>
      </c>
      <c r="K306" t="s">
        <v>22</v>
      </c>
      <c r="L306">
        <v>1470546000</v>
      </c>
      <c r="M306" s="13">
        <v>42589.208333333328</v>
      </c>
      <c r="N306">
        <v>1474088400</v>
      </c>
      <c r="O306" s="5"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8"/>
        <v>2.8621428571428571</v>
      </c>
      <c r="G307" t="s">
        <v>20</v>
      </c>
      <c r="H307">
        <v>85</v>
      </c>
      <c r="I307" s="8">
        <f t="shared" si="9"/>
        <v>94.28235294117647</v>
      </c>
      <c r="J307" t="s">
        <v>21</v>
      </c>
      <c r="K307" t="s">
        <v>22</v>
      </c>
      <c r="L307">
        <v>1458363600</v>
      </c>
      <c r="M307" s="13">
        <v>42448.208333333328</v>
      </c>
      <c r="N307">
        <v>1461906000</v>
      </c>
      <c r="O307" s="5"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8"/>
        <v>7.9076923076923072E-2</v>
      </c>
      <c r="G308" t="s">
        <v>14</v>
      </c>
      <c r="H308">
        <v>7</v>
      </c>
      <c r="I308" s="8">
        <f t="shared" si="9"/>
        <v>73.428571428571431</v>
      </c>
      <c r="J308" t="s">
        <v>21</v>
      </c>
      <c r="K308" t="s">
        <v>22</v>
      </c>
      <c r="L308">
        <v>1500008400</v>
      </c>
      <c r="M308" s="13">
        <v>42930.208333333328</v>
      </c>
      <c r="N308">
        <v>1500267600</v>
      </c>
      <c r="O308" s="5"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8"/>
        <v>1.3213677811550153</v>
      </c>
      <c r="G309" t="s">
        <v>20</v>
      </c>
      <c r="H309">
        <v>659</v>
      </c>
      <c r="I309" s="8">
        <f t="shared" si="9"/>
        <v>65.968133535660087</v>
      </c>
      <c r="J309" t="s">
        <v>36</v>
      </c>
      <c r="K309" t="s">
        <v>37</v>
      </c>
      <c r="L309">
        <v>1338958800</v>
      </c>
      <c r="M309" s="13">
        <v>41066.208333333336</v>
      </c>
      <c r="N309">
        <v>1340686800</v>
      </c>
      <c r="O309" s="5">
        <v>41086.208333333336</v>
      </c>
      <c r="P309" t="b">
        <v>0</v>
      </c>
      <c r="Q309" t="b">
        <v>1</v>
      </c>
      <c r="R309" t="s">
        <v>119</v>
      </c>
      <c r="S309" t="s">
        <v>2044</v>
      </c>
      <c r="T309" t="s">
        <v>2051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8"/>
        <v>0.74077834179357027</v>
      </c>
      <c r="G310" t="s">
        <v>14</v>
      </c>
      <c r="H310">
        <v>803</v>
      </c>
      <c r="I310" s="8">
        <f t="shared" si="9"/>
        <v>109.04109589041096</v>
      </c>
      <c r="J310" t="s">
        <v>21</v>
      </c>
      <c r="K310" t="s">
        <v>22</v>
      </c>
      <c r="L310">
        <v>1303102800</v>
      </c>
      <c r="M310" s="13">
        <v>40651.208333333336</v>
      </c>
      <c r="N310">
        <v>1303189200</v>
      </c>
      <c r="O310" s="5"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8"/>
        <v>0.75292682926829269</v>
      </c>
      <c r="G311" t="s">
        <v>74</v>
      </c>
      <c r="H311">
        <v>75</v>
      </c>
      <c r="I311" s="8">
        <f t="shared" si="9"/>
        <v>41.16</v>
      </c>
      <c r="J311" t="s">
        <v>21</v>
      </c>
      <c r="K311" t="s">
        <v>22</v>
      </c>
      <c r="L311">
        <v>1316581200</v>
      </c>
      <c r="M311" s="13">
        <v>40807.208333333336</v>
      </c>
      <c r="N311">
        <v>1318309200</v>
      </c>
      <c r="O311" s="5"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8"/>
        <v>0.20333333333333334</v>
      </c>
      <c r="G312" t="s">
        <v>14</v>
      </c>
      <c r="H312">
        <v>16</v>
      </c>
      <c r="I312" s="8">
        <f t="shared" si="9"/>
        <v>99.125</v>
      </c>
      <c r="J312" t="s">
        <v>21</v>
      </c>
      <c r="K312" t="s">
        <v>22</v>
      </c>
      <c r="L312">
        <v>1270789200</v>
      </c>
      <c r="M312" s="13">
        <v>40277.208333333336</v>
      </c>
      <c r="N312">
        <v>1272171600</v>
      </c>
      <c r="O312" s="5"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8"/>
        <v>2.0336507936507937</v>
      </c>
      <c r="G313" t="s">
        <v>20</v>
      </c>
      <c r="H313">
        <v>121</v>
      </c>
      <c r="I313" s="8">
        <f t="shared" si="9"/>
        <v>105.88429752066116</v>
      </c>
      <c r="J313" t="s">
        <v>21</v>
      </c>
      <c r="K313" t="s">
        <v>22</v>
      </c>
      <c r="L313">
        <v>1297836000</v>
      </c>
      <c r="M313" s="13">
        <v>40590.25</v>
      </c>
      <c r="N313">
        <v>1298872800</v>
      </c>
      <c r="O313" s="5"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8"/>
        <v>3.1022842639593908</v>
      </c>
      <c r="G314" t="s">
        <v>20</v>
      </c>
      <c r="H314">
        <v>3742</v>
      </c>
      <c r="I314" s="8">
        <f t="shared" si="9"/>
        <v>48.996525921966864</v>
      </c>
      <c r="J314" t="s">
        <v>21</v>
      </c>
      <c r="K314" t="s">
        <v>22</v>
      </c>
      <c r="L314">
        <v>1382677200</v>
      </c>
      <c r="M314" s="13">
        <v>41572.208333333336</v>
      </c>
      <c r="N314">
        <v>1383282000</v>
      </c>
      <c r="O314" s="5"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8"/>
        <v>3.9531818181818181</v>
      </c>
      <c r="G315" t="s">
        <v>20</v>
      </c>
      <c r="H315">
        <v>223</v>
      </c>
      <c r="I315" s="8">
        <f t="shared" si="9"/>
        <v>39</v>
      </c>
      <c r="J315" t="s">
        <v>21</v>
      </c>
      <c r="K315" t="s">
        <v>22</v>
      </c>
      <c r="L315">
        <v>1330322400</v>
      </c>
      <c r="M315" s="13">
        <v>40966.25</v>
      </c>
      <c r="N315">
        <v>1330495200</v>
      </c>
      <c r="O315" s="5"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8"/>
        <v>2.9471428571428571</v>
      </c>
      <c r="G316" t="s">
        <v>20</v>
      </c>
      <c r="H316">
        <v>133</v>
      </c>
      <c r="I316" s="8">
        <f t="shared" si="9"/>
        <v>31.022556390977442</v>
      </c>
      <c r="J316" t="s">
        <v>21</v>
      </c>
      <c r="K316" t="s">
        <v>22</v>
      </c>
      <c r="L316">
        <v>1552366800</v>
      </c>
      <c r="M316" s="13">
        <v>43536.208333333328</v>
      </c>
      <c r="N316">
        <v>1552798800</v>
      </c>
      <c r="O316" s="5"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8"/>
        <v>0.33894736842105261</v>
      </c>
      <c r="G317" t="s">
        <v>14</v>
      </c>
      <c r="H317">
        <v>31</v>
      </c>
      <c r="I317" s="8">
        <f t="shared" si="9"/>
        <v>103.87096774193549</v>
      </c>
      <c r="J317" t="s">
        <v>21</v>
      </c>
      <c r="K317" t="s">
        <v>22</v>
      </c>
      <c r="L317">
        <v>1400907600</v>
      </c>
      <c r="M317" s="13">
        <v>41783.208333333336</v>
      </c>
      <c r="N317">
        <v>1403413200</v>
      </c>
      <c r="O317" s="5"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8"/>
        <v>0.66677083333333331</v>
      </c>
      <c r="G318" t="s">
        <v>14</v>
      </c>
      <c r="H318">
        <v>108</v>
      </c>
      <c r="I318" s="8">
        <f t="shared" si="9"/>
        <v>59.268518518518519</v>
      </c>
      <c r="J318" t="s">
        <v>107</v>
      </c>
      <c r="K318" t="s">
        <v>108</v>
      </c>
      <c r="L318">
        <v>1574143200</v>
      </c>
      <c r="M318" s="13">
        <v>43788.25</v>
      </c>
      <c r="N318">
        <v>1574229600</v>
      </c>
      <c r="O318" s="5"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8"/>
        <v>0.19227272727272726</v>
      </c>
      <c r="G319" t="s">
        <v>14</v>
      </c>
      <c r="H319">
        <v>30</v>
      </c>
      <c r="I319" s="8">
        <f t="shared" si="9"/>
        <v>42.3</v>
      </c>
      <c r="J319" t="s">
        <v>21</v>
      </c>
      <c r="K319" t="s">
        <v>22</v>
      </c>
      <c r="L319">
        <v>1494738000</v>
      </c>
      <c r="M319" s="13">
        <v>42869.208333333328</v>
      </c>
      <c r="N319">
        <v>1495861200</v>
      </c>
      <c r="O319" s="5"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8"/>
        <v>0.15842105263157893</v>
      </c>
      <c r="G320" t="s">
        <v>14</v>
      </c>
      <c r="H320">
        <v>17</v>
      </c>
      <c r="I320" s="8">
        <f t="shared" si="9"/>
        <v>53.117647058823529</v>
      </c>
      <c r="J320" t="s">
        <v>21</v>
      </c>
      <c r="K320" t="s">
        <v>22</v>
      </c>
      <c r="L320">
        <v>1392357600</v>
      </c>
      <c r="M320" s="13">
        <v>41684.25</v>
      </c>
      <c r="N320">
        <v>1392530400</v>
      </c>
      <c r="O320" s="5"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8"/>
        <v>0.38702380952380955</v>
      </c>
      <c r="G321" t="s">
        <v>74</v>
      </c>
      <c r="H321">
        <v>64</v>
      </c>
      <c r="I321" s="8">
        <f t="shared" si="9"/>
        <v>50.796875</v>
      </c>
      <c r="J321" t="s">
        <v>21</v>
      </c>
      <c r="K321" t="s">
        <v>22</v>
      </c>
      <c r="L321">
        <v>1281589200</v>
      </c>
      <c r="M321" s="13">
        <v>40402.208333333336</v>
      </c>
      <c r="N321">
        <v>1283662800</v>
      </c>
      <c r="O321" s="5"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8"/>
        <v>9.5876777251184833E-2</v>
      </c>
      <c r="G322" t="s">
        <v>14</v>
      </c>
      <c r="H322">
        <v>80</v>
      </c>
      <c r="I322" s="8">
        <f t="shared" si="9"/>
        <v>101.15</v>
      </c>
      <c r="J322" t="s">
        <v>21</v>
      </c>
      <c r="K322" t="s">
        <v>22</v>
      </c>
      <c r="L322">
        <v>1305003600</v>
      </c>
      <c r="M322" s="13">
        <v>40673.208333333336</v>
      </c>
      <c r="N322">
        <v>1305781200</v>
      </c>
      <c r="O322" s="5">
        <v>40682.208333333336</v>
      </c>
      <c r="P322" t="b">
        <v>0</v>
      </c>
      <c r="Q322" t="b">
        <v>0</v>
      </c>
      <c r="R322" t="s">
        <v>119</v>
      </c>
      <c r="S322" t="s">
        <v>2044</v>
      </c>
      <c r="T322" t="s">
        <v>2051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10">E323/D323</f>
        <v>0.94144366197183094</v>
      </c>
      <c r="G323" t="s">
        <v>14</v>
      </c>
      <c r="H323">
        <v>2468</v>
      </c>
      <c r="I323" s="8">
        <f t="shared" si="9"/>
        <v>65.000810372771468</v>
      </c>
      <c r="J323" t="s">
        <v>21</v>
      </c>
      <c r="K323" t="s">
        <v>22</v>
      </c>
      <c r="L323">
        <v>1301634000</v>
      </c>
      <c r="M323" s="13">
        <v>40634.208333333336</v>
      </c>
      <c r="N323">
        <v>1302325200</v>
      </c>
      <c r="O323" s="5"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10"/>
        <v>1.6656234096692113</v>
      </c>
      <c r="G324" t="s">
        <v>20</v>
      </c>
      <c r="H324">
        <v>5168</v>
      </c>
      <c r="I324" s="8">
        <f t="shared" ref="I324:I387" si="11">E324/H324</f>
        <v>37.998645510835914</v>
      </c>
      <c r="J324" t="s">
        <v>21</v>
      </c>
      <c r="K324" t="s">
        <v>22</v>
      </c>
      <c r="L324">
        <v>1290664800</v>
      </c>
      <c r="M324" s="13">
        <v>40507.25</v>
      </c>
      <c r="N324">
        <v>1291788000</v>
      </c>
      <c r="O324" s="5"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10"/>
        <v>0.24134831460674158</v>
      </c>
      <c r="G325" t="s">
        <v>14</v>
      </c>
      <c r="H325">
        <v>26</v>
      </c>
      <c r="I325" s="8">
        <f t="shared" si="11"/>
        <v>82.615384615384613</v>
      </c>
      <c r="J325" t="s">
        <v>40</v>
      </c>
      <c r="K325" t="s">
        <v>41</v>
      </c>
      <c r="L325">
        <v>1395896400</v>
      </c>
      <c r="M325" s="13">
        <v>41725.208333333336</v>
      </c>
      <c r="N325">
        <v>1396069200</v>
      </c>
      <c r="O325" s="5"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10"/>
        <v>1.6405633802816901</v>
      </c>
      <c r="G326" t="s">
        <v>20</v>
      </c>
      <c r="H326">
        <v>307</v>
      </c>
      <c r="I326" s="8">
        <f t="shared" si="11"/>
        <v>37.941368078175898</v>
      </c>
      <c r="J326" t="s">
        <v>21</v>
      </c>
      <c r="K326" t="s">
        <v>22</v>
      </c>
      <c r="L326">
        <v>1434862800</v>
      </c>
      <c r="M326" s="13">
        <v>42176.208333333328</v>
      </c>
      <c r="N326">
        <v>1435899600</v>
      </c>
      <c r="O326" s="5"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10"/>
        <v>0.90723076923076929</v>
      </c>
      <c r="G327" t="s">
        <v>14</v>
      </c>
      <c r="H327">
        <v>73</v>
      </c>
      <c r="I327" s="8">
        <f t="shared" si="11"/>
        <v>80.780821917808225</v>
      </c>
      <c r="J327" t="s">
        <v>21</v>
      </c>
      <c r="K327" t="s">
        <v>22</v>
      </c>
      <c r="L327">
        <v>1529125200</v>
      </c>
      <c r="M327" s="13">
        <v>43267.208333333328</v>
      </c>
      <c r="N327">
        <v>1531112400</v>
      </c>
      <c r="O327" s="5"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10"/>
        <v>0.46194444444444444</v>
      </c>
      <c r="G328" t="s">
        <v>14</v>
      </c>
      <c r="H328">
        <v>128</v>
      </c>
      <c r="I328" s="8">
        <f t="shared" si="11"/>
        <v>25.984375</v>
      </c>
      <c r="J328" t="s">
        <v>21</v>
      </c>
      <c r="K328" t="s">
        <v>22</v>
      </c>
      <c r="L328">
        <v>1451109600</v>
      </c>
      <c r="M328" s="13">
        <v>42364.25</v>
      </c>
      <c r="N328">
        <v>1451628000</v>
      </c>
      <c r="O328" s="5"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2046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10"/>
        <v>0.38538461538461538</v>
      </c>
      <c r="G329" t="s">
        <v>14</v>
      </c>
      <c r="H329">
        <v>33</v>
      </c>
      <c r="I329" s="8">
        <f t="shared" si="11"/>
        <v>30.363636363636363</v>
      </c>
      <c r="J329" t="s">
        <v>21</v>
      </c>
      <c r="K329" t="s">
        <v>22</v>
      </c>
      <c r="L329">
        <v>1566968400</v>
      </c>
      <c r="M329" s="13">
        <v>43705.208333333328</v>
      </c>
      <c r="N329">
        <v>1567314000</v>
      </c>
      <c r="O329" s="5"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10"/>
        <v>1.3356231003039514</v>
      </c>
      <c r="G330" t="s">
        <v>20</v>
      </c>
      <c r="H330">
        <v>2441</v>
      </c>
      <c r="I330" s="8">
        <f t="shared" si="11"/>
        <v>54.004916018025398</v>
      </c>
      <c r="J330" t="s">
        <v>21</v>
      </c>
      <c r="K330" t="s">
        <v>22</v>
      </c>
      <c r="L330">
        <v>1543557600</v>
      </c>
      <c r="M330" s="13">
        <v>43434.25</v>
      </c>
      <c r="N330">
        <v>1544508000</v>
      </c>
      <c r="O330" s="5"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10"/>
        <v>0.22896588486140726</v>
      </c>
      <c r="G331" t="s">
        <v>47</v>
      </c>
      <c r="H331">
        <v>211</v>
      </c>
      <c r="I331" s="8">
        <f t="shared" si="11"/>
        <v>101.78672985781991</v>
      </c>
      <c r="J331" t="s">
        <v>21</v>
      </c>
      <c r="K331" t="s">
        <v>22</v>
      </c>
      <c r="L331">
        <v>1481522400</v>
      </c>
      <c r="M331" s="13">
        <v>42716.25</v>
      </c>
      <c r="N331">
        <v>1482472800</v>
      </c>
      <c r="O331" s="5"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10"/>
        <v>1.8495548961424333</v>
      </c>
      <c r="G332" t="s">
        <v>20</v>
      </c>
      <c r="H332">
        <v>1385</v>
      </c>
      <c r="I332" s="8">
        <f t="shared" si="11"/>
        <v>45.003610108303249</v>
      </c>
      <c r="J332" t="s">
        <v>40</v>
      </c>
      <c r="K332" t="s">
        <v>41</v>
      </c>
      <c r="L332">
        <v>1512712800</v>
      </c>
      <c r="M332" s="13">
        <v>43077.25</v>
      </c>
      <c r="N332">
        <v>1512799200</v>
      </c>
      <c r="O332" s="5"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10"/>
        <v>4.4372727272727275</v>
      </c>
      <c r="G333" t="s">
        <v>20</v>
      </c>
      <c r="H333">
        <v>190</v>
      </c>
      <c r="I333" s="8">
        <f t="shared" si="11"/>
        <v>77.068421052631578</v>
      </c>
      <c r="J333" t="s">
        <v>21</v>
      </c>
      <c r="K333" t="s">
        <v>22</v>
      </c>
      <c r="L333">
        <v>1324274400</v>
      </c>
      <c r="M333" s="13">
        <v>40896.25</v>
      </c>
      <c r="N333">
        <v>1324360800</v>
      </c>
      <c r="O333" s="5"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10"/>
        <v>1.999806763285024</v>
      </c>
      <c r="G334" t="s">
        <v>20</v>
      </c>
      <c r="H334">
        <v>470</v>
      </c>
      <c r="I334" s="8">
        <f t="shared" si="11"/>
        <v>88.076595744680844</v>
      </c>
      <c r="J334" t="s">
        <v>21</v>
      </c>
      <c r="K334" t="s">
        <v>22</v>
      </c>
      <c r="L334">
        <v>1364446800</v>
      </c>
      <c r="M334" s="13">
        <v>41361.208333333336</v>
      </c>
      <c r="N334">
        <v>1364533200</v>
      </c>
      <c r="O334" s="5"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2047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10"/>
        <v>1.2395833333333333</v>
      </c>
      <c r="G335" t="s">
        <v>20</v>
      </c>
      <c r="H335">
        <v>253</v>
      </c>
      <c r="I335" s="8">
        <f t="shared" si="11"/>
        <v>47.035573122529641</v>
      </c>
      <c r="J335" t="s">
        <v>21</v>
      </c>
      <c r="K335" t="s">
        <v>22</v>
      </c>
      <c r="L335">
        <v>1542693600</v>
      </c>
      <c r="M335" s="13">
        <v>43424.25</v>
      </c>
      <c r="N335">
        <v>1545112800</v>
      </c>
      <c r="O335" s="5"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10"/>
        <v>1.8661329305135952</v>
      </c>
      <c r="G336" t="s">
        <v>20</v>
      </c>
      <c r="H336">
        <v>1113</v>
      </c>
      <c r="I336" s="8">
        <f t="shared" si="11"/>
        <v>110.99550763701707</v>
      </c>
      <c r="J336" t="s">
        <v>21</v>
      </c>
      <c r="K336" t="s">
        <v>22</v>
      </c>
      <c r="L336">
        <v>1515564000</v>
      </c>
      <c r="M336" s="13">
        <v>43110.25</v>
      </c>
      <c r="N336">
        <v>1516168800</v>
      </c>
      <c r="O336" s="5"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10"/>
        <v>1.1428538550057536</v>
      </c>
      <c r="G337" t="s">
        <v>20</v>
      </c>
      <c r="H337">
        <v>2283</v>
      </c>
      <c r="I337" s="8">
        <f t="shared" si="11"/>
        <v>87.003066141042481</v>
      </c>
      <c r="J337" t="s">
        <v>21</v>
      </c>
      <c r="K337" t="s">
        <v>22</v>
      </c>
      <c r="L337">
        <v>1573797600</v>
      </c>
      <c r="M337" s="13">
        <v>43784.25</v>
      </c>
      <c r="N337">
        <v>1574920800</v>
      </c>
      <c r="O337" s="5"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10"/>
        <v>0.97032531824611035</v>
      </c>
      <c r="G338" t="s">
        <v>14</v>
      </c>
      <c r="H338">
        <v>1072</v>
      </c>
      <c r="I338" s="8">
        <f t="shared" si="11"/>
        <v>63.994402985074629</v>
      </c>
      <c r="J338" t="s">
        <v>21</v>
      </c>
      <c r="K338" t="s">
        <v>22</v>
      </c>
      <c r="L338">
        <v>1292392800</v>
      </c>
      <c r="M338" s="13">
        <v>40527.25</v>
      </c>
      <c r="N338">
        <v>1292479200</v>
      </c>
      <c r="O338" s="5"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10"/>
        <v>1.2281904761904763</v>
      </c>
      <c r="G339" t="s">
        <v>20</v>
      </c>
      <c r="H339">
        <v>1095</v>
      </c>
      <c r="I339" s="8">
        <f t="shared" si="11"/>
        <v>105.9945205479452</v>
      </c>
      <c r="J339" t="s">
        <v>21</v>
      </c>
      <c r="K339" t="s">
        <v>22</v>
      </c>
      <c r="L339">
        <v>1573452000</v>
      </c>
      <c r="M339" s="13">
        <v>43780.25</v>
      </c>
      <c r="N339">
        <v>1573538400</v>
      </c>
      <c r="O339" s="5"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10"/>
        <v>1.7914326647564469</v>
      </c>
      <c r="G340" t="s">
        <v>20</v>
      </c>
      <c r="H340">
        <v>1690</v>
      </c>
      <c r="I340" s="8">
        <f t="shared" si="11"/>
        <v>73.989349112426041</v>
      </c>
      <c r="J340" t="s">
        <v>21</v>
      </c>
      <c r="K340" t="s">
        <v>22</v>
      </c>
      <c r="L340">
        <v>1317790800</v>
      </c>
      <c r="M340" s="13">
        <v>40821.208333333336</v>
      </c>
      <c r="N340">
        <v>1320382800</v>
      </c>
      <c r="O340" s="5"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10"/>
        <v>0.79951577402787966</v>
      </c>
      <c r="G341" t="s">
        <v>74</v>
      </c>
      <c r="H341">
        <v>1297</v>
      </c>
      <c r="I341" s="8">
        <f t="shared" si="11"/>
        <v>84.02004626060139</v>
      </c>
      <c r="J341" t="s">
        <v>15</v>
      </c>
      <c r="K341" t="s">
        <v>16</v>
      </c>
      <c r="L341">
        <v>1501650000</v>
      </c>
      <c r="M341" s="13">
        <v>42949.208333333328</v>
      </c>
      <c r="N341">
        <v>1502859600</v>
      </c>
      <c r="O341" s="5"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10"/>
        <v>0.94242587601078165</v>
      </c>
      <c r="G342" t="s">
        <v>14</v>
      </c>
      <c r="H342">
        <v>393</v>
      </c>
      <c r="I342" s="8">
        <f t="shared" si="11"/>
        <v>88.966921119592882</v>
      </c>
      <c r="J342" t="s">
        <v>21</v>
      </c>
      <c r="K342" t="s">
        <v>22</v>
      </c>
      <c r="L342">
        <v>1323669600</v>
      </c>
      <c r="M342" s="13">
        <v>40889.25</v>
      </c>
      <c r="N342">
        <v>1323756000</v>
      </c>
      <c r="O342" s="5"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10"/>
        <v>0.84669291338582675</v>
      </c>
      <c r="G343" t="s">
        <v>14</v>
      </c>
      <c r="H343">
        <v>1257</v>
      </c>
      <c r="I343" s="8">
        <f t="shared" si="11"/>
        <v>76.990453460620529</v>
      </c>
      <c r="J343" t="s">
        <v>21</v>
      </c>
      <c r="K343" t="s">
        <v>22</v>
      </c>
      <c r="L343">
        <v>1440738000</v>
      </c>
      <c r="M343" s="13">
        <v>42244.208333333328</v>
      </c>
      <c r="N343">
        <v>1441342800</v>
      </c>
      <c r="O343" s="5"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10"/>
        <v>0.66521920668058454</v>
      </c>
      <c r="G344" t="s">
        <v>14</v>
      </c>
      <c r="H344">
        <v>328</v>
      </c>
      <c r="I344" s="8">
        <f t="shared" si="11"/>
        <v>97.146341463414629</v>
      </c>
      <c r="J344" t="s">
        <v>21</v>
      </c>
      <c r="K344" t="s">
        <v>22</v>
      </c>
      <c r="L344">
        <v>1374296400</v>
      </c>
      <c r="M344" s="13">
        <v>41475.208333333336</v>
      </c>
      <c r="N344">
        <v>1375333200</v>
      </c>
      <c r="O344" s="5"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10"/>
        <v>0.53922222222222227</v>
      </c>
      <c r="G345" t="s">
        <v>14</v>
      </c>
      <c r="H345">
        <v>147</v>
      </c>
      <c r="I345" s="8">
        <f t="shared" si="11"/>
        <v>33.013605442176868</v>
      </c>
      <c r="J345" t="s">
        <v>21</v>
      </c>
      <c r="K345" t="s">
        <v>22</v>
      </c>
      <c r="L345">
        <v>1384840800</v>
      </c>
      <c r="M345" s="13">
        <v>41597.25</v>
      </c>
      <c r="N345">
        <v>1389420000</v>
      </c>
      <c r="O345" s="5"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10"/>
        <v>0.41983299595141699</v>
      </c>
      <c r="G346" t="s">
        <v>14</v>
      </c>
      <c r="H346">
        <v>830</v>
      </c>
      <c r="I346" s="8">
        <f t="shared" si="11"/>
        <v>99.950602409638549</v>
      </c>
      <c r="J346" t="s">
        <v>21</v>
      </c>
      <c r="K346" t="s">
        <v>22</v>
      </c>
      <c r="L346">
        <v>1516600800</v>
      </c>
      <c r="M346" s="13">
        <v>43122.25</v>
      </c>
      <c r="N346">
        <v>1520056800</v>
      </c>
      <c r="O346" s="5"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10"/>
        <v>0.14694796954314721</v>
      </c>
      <c r="G347" t="s">
        <v>14</v>
      </c>
      <c r="H347">
        <v>331</v>
      </c>
      <c r="I347" s="8">
        <f t="shared" si="11"/>
        <v>69.966767371601208</v>
      </c>
      <c r="J347" t="s">
        <v>40</v>
      </c>
      <c r="K347" t="s">
        <v>41</v>
      </c>
      <c r="L347">
        <v>1436418000</v>
      </c>
      <c r="M347" s="13">
        <v>42194.208333333328</v>
      </c>
      <c r="N347">
        <v>1436504400</v>
      </c>
      <c r="O347" s="5"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10"/>
        <v>0.34475</v>
      </c>
      <c r="G348" t="s">
        <v>14</v>
      </c>
      <c r="H348">
        <v>25</v>
      </c>
      <c r="I348" s="8">
        <f t="shared" si="11"/>
        <v>110.32</v>
      </c>
      <c r="J348" t="s">
        <v>21</v>
      </c>
      <c r="K348" t="s">
        <v>22</v>
      </c>
      <c r="L348">
        <v>1503550800</v>
      </c>
      <c r="M348" s="13">
        <v>42971.208333333328</v>
      </c>
      <c r="N348">
        <v>1508302800</v>
      </c>
      <c r="O348" s="5"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10"/>
        <v>14.007777777777777</v>
      </c>
      <c r="G349" t="s">
        <v>20</v>
      </c>
      <c r="H349">
        <v>191</v>
      </c>
      <c r="I349" s="8">
        <f t="shared" si="11"/>
        <v>66.005235602094245</v>
      </c>
      <c r="J349" t="s">
        <v>21</v>
      </c>
      <c r="K349" t="s">
        <v>22</v>
      </c>
      <c r="L349">
        <v>1423634400</v>
      </c>
      <c r="M349" s="13">
        <v>42046.25</v>
      </c>
      <c r="N349">
        <v>1425708000</v>
      </c>
      <c r="O349" s="5"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10"/>
        <v>0.71770351758793971</v>
      </c>
      <c r="G350" t="s">
        <v>14</v>
      </c>
      <c r="H350">
        <v>3483</v>
      </c>
      <c r="I350" s="8">
        <f t="shared" si="11"/>
        <v>41.005742176284812</v>
      </c>
      <c r="J350" t="s">
        <v>21</v>
      </c>
      <c r="K350" t="s">
        <v>22</v>
      </c>
      <c r="L350">
        <v>1487224800</v>
      </c>
      <c r="M350" s="13">
        <v>42782.25</v>
      </c>
      <c r="N350">
        <v>1488348000</v>
      </c>
      <c r="O350" s="5"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10"/>
        <v>0.53074115044247783</v>
      </c>
      <c r="G351" t="s">
        <v>14</v>
      </c>
      <c r="H351">
        <v>923</v>
      </c>
      <c r="I351" s="8">
        <f t="shared" si="11"/>
        <v>103.96316359696641</v>
      </c>
      <c r="J351" t="s">
        <v>21</v>
      </c>
      <c r="K351" t="s">
        <v>22</v>
      </c>
      <c r="L351">
        <v>1500008400</v>
      </c>
      <c r="M351" s="13">
        <v>42930.208333333328</v>
      </c>
      <c r="N351">
        <v>1502600400</v>
      </c>
      <c r="O351" s="5"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10"/>
        <v>0.05</v>
      </c>
      <c r="G352" t="s">
        <v>14</v>
      </c>
      <c r="H352">
        <v>1</v>
      </c>
      <c r="I352" s="8">
        <f t="shared" si="11"/>
        <v>5</v>
      </c>
      <c r="J352" t="s">
        <v>21</v>
      </c>
      <c r="K352" t="s">
        <v>22</v>
      </c>
      <c r="L352">
        <v>1432098000</v>
      </c>
      <c r="M352" s="13">
        <v>42144.208333333328</v>
      </c>
      <c r="N352">
        <v>1433653200</v>
      </c>
      <c r="O352" s="5"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10"/>
        <v>1.2770715249662619</v>
      </c>
      <c r="G353" t="s">
        <v>20</v>
      </c>
      <c r="H353">
        <v>2013</v>
      </c>
      <c r="I353" s="8">
        <f t="shared" si="11"/>
        <v>47.009935419771487</v>
      </c>
      <c r="J353" t="s">
        <v>21</v>
      </c>
      <c r="K353" t="s">
        <v>22</v>
      </c>
      <c r="L353">
        <v>1440392400</v>
      </c>
      <c r="M353" s="13">
        <v>42240.208333333328</v>
      </c>
      <c r="N353">
        <v>1441602000</v>
      </c>
      <c r="O353" s="5"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10"/>
        <v>0.34892857142857142</v>
      </c>
      <c r="G354" t="s">
        <v>14</v>
      </c>
      <c r="H354">
        <v>33</v>
      </c>
      <c r="I354" s="8">
        <f t="shared" si="11"/>
        <v>29.606060606060606</v>
      </c>
      <c r="J354" t="s">
        <v>15</v>
      </c>
      <c r="K354" t="s">
        <v>16</v>
      </c>
      <c r="L354">
        <v>1446876000</v>
      </c>
      <c r="M354" s="13">
        <v>42315.25</v>
      </c>
      <c r="N354">
        <v>1447567200</v>
      </c>
      <c r="O354" s="5"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10"/>
        <v>4.105982142857143</v>
      </c>
      <c r="G355" t="s">
        <v>20</v>
      </c>
      <c r="H355">
        <v>1703</v>
      </c>
      <c r="I355" s="8">
        <f t="shared" si="11"/>
        <v>81.010569583088667</v>
      </c>
      <c r="J355" t="s">
        <v>21</v>
      </c>
      <c r="K355" t="s">
        <v>22</v>
      </c>
      <c r="L355">
        <v>1562302800</v>
      </c>
      <c r="M355" s="13">
        <v>43651.208333333328</v>
      </c>
      <c r="N355">
        <v>1562389200</v>
      </c>
      <c r="O355" s="5"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10"/>
        <v>1.2373770491803278</v>
      </c>
      <c r="G356" t="s">
        <v>20</v>
      </c>
      <c r="H356">
        <v>80</v>
      </c>
      <c r="I356" s="8">
        <f t="shared" si="11"/>
        <v>94.35</v>
      </c>
      <c r="J356" t="s">
        <v>36</v>
      </c>
      <c r="K356" t="s">
        <v>37</v>
      </c>
      <c r="L356">
        <v>1378184400</v>
      </c>
      <c r="M356" s="13">
        <v>41520.208333333336</v>
      </c>
      <c r="N356">
        <v>1378789200</v>
      </c>
      <c r="O356" s="5"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10"/>
        <v>0.58973684210526311</v>
      </c>
      <c r="G357" t="s">
        <v>47</v>
      </c>
      <c r="H357">
        <v>86</v>
      </c>
      <c r="I357" s="8">
        <f t="shared" si="11"/>
        <v>26.058139534883722</v>
      </c>
      <c r="J357" t="s">
        <v>21</v>
      </c>
      <c r="K357" t="s">
        <v>22</v>
      </c>
      <c r="L357">
        <v>1485064800</v>
      </c>
      <c r="M357" s="13">
        <v>42757.25</v>
      </c>
      <c r="N357">
        <v>1488520800</v>
      </c>
      <c r="O357" s="5"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2047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10"/>
        <v>0.36892473118279567</v>
      </c>
      <c r="G358" t="s">
        <v>14</v>
      </c>
      <c r="H358">
        <v>40</v>
      </c>
      <c r="I358" s="8">
        <f t="shared" si="11"/>
        <v>85.775000000000006</v>
      </c>
      <c r="J358" t="s">
        <v>107</v>
      </c>
      <c r="K358" t="s">
        <v>108</v>
      </c>
      <c r="L358">
        <v>1326520800</v>
      </c>
      <c r="M358" s="13">
        <v>40922.25</v>
      </c>
      <c r="N358">
        <v>1327298400</v>
      </c>
      <c r="O358" s="5"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10"/>
        <v>1.8491304347826087</v>
      </c>
      <c r="G359" t="s">
        <v>20</v>
      </c>
      <c r="H359">
        <v>41</v>
      </c>
      <c r="I359" s="8">
        <f t="shared" si="11"/>
        <v>103.73170731707317</v>
      </c>
      <c r="J359" t="s">
        <v>21</v>
      </c>
      <c r="K359" t="s">
        <v>22</v>
      </c>
      <c r="L359">
        <v>1441256400</v>
      </c>
      <c r="M359" s="13">
        <v>42250.208333333328</v>
      </c>
      <c r="N359">
        <v>1443416400</v>
      </c>
      <c r="O359" s="5"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10"/>
        <v>0.11814432989690722</v>
      </c>
      <c r="G360" t="s">
        <v>14</v>
      </c>
      <c r="H360">
        <v>23</v>
      </c>
      <c r="I360" s="8">
        <f t="shared" si="11"/>
        <v>49.826086956521742</v>
      </c>
      <c r="J360" t="s">
        <v>15</v>
      </c>
      <c r="K360" t="s">
        <v>16</v>
      </c>
      <c r="L360">
        <v>1533877200</v>
      </c>
      <c r="M360" s="13">
        <v>43322.208333333328</v>
      </c>
      <c r="N360">
        <v>1534136400</v>
      </c>
      <c r="O360" s="5"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10"/>
        <v>2.9870000000000001</v>
      </c>
      <c r="G361" t="s">
        <v>20</v>
      </c>
      <c r="H361">
        <v>187</v>
      </c>
      <c r="I361" s="8">
        <f t="shared" si="11"/>
        <v>63.893048128342244</v>
      </c>
      <c r="J361" t="s">
        <v>21</v>
      </c>
      <c r="K361" t="s">
        <v>22</v>
      </c>
      <c r="L361">
        <v>1314421200</v>
      </c>
      <c r="M361" s="13">
        <v>40782.208333333336</v>
      </c>
      <c r="N361">
        <v>1315026000</v>
      </c>
      <c r="O361" s="5"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10"/>
        <v>2.2635175879396985</v>
      </c>
      <c r="G362" t="s">
        <v>20</v>
      </c>
      <c r="H362">
        <v>2875</v>
      </c>
      <c r="I362" s="8">
        <f t="shared" si="11"/>
        <v>47.002434782608695</v>
      </c>
      <c r="J362" t="s">
        <v>40</v>
      </c>
      <c r="K362" t="s">
        <v>41</v>
      </c>
      <c r="L362">
        <v>1293861600</v>
      </c>
      <c r="M362" s="13">
        <v>40544.25</v>
      </c>
      <c r="N362">
        <v>1295071200</v>
      </c>
      <c r="O362" s="5"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10"/>
        <v>1.7356363636363636</v>
      </c>
      <c r="G363" t="s">
        <v>20</v>
      </c>
      <c r="H363">
        <v>88</v>
      </c>
      <c r="I363" s="8">
        <f t="shared" si="11"/>
        <v>108.47727272727273</v>
      </c>
      <c r="J363" t="s">
        <v>21</v>
      </c>
      <c r="K363" t="s">
        <v>22</v>
      </c>
      <c r="L363">
        <v>1507352400</v>
      </c>
      <c r="M363" s="13">
        <v>43015.208333333328</v>
      </c>
      <c r="N363">
        <v>1509426000</v>
      </c>
      <c r="O363" s="5"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10"/>
        <v>3.7175675675675675</v>
      </c>
      <c r="G364" t="s">
        <v>20</v>
      </c>
      <c r="H364">
        <v>191</v>
      </c>
      <c r="I364" s="8">
        <f t="shared" si="11"/>
        <v>72.015706806282722</v>
      </c>
      <c r="J364" t="s">
        <v>21</v>
      </c>
      <c r="K364" t="s">
        <v>22</v>
      </c>
      <c r="L364">
        <v>1296108000</v>
      </c>
      <c r="M364" s="13">
        <v>40570.25</v>
      </c>
      <c r="N364">
        <v>1299391200</v>
      </c>
      <c r="O364" s="5"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10"/>
        <v>1.601923076923077</v>
      </c>
      <c r="G365" t="s">
        <v>20</v>
      </c>
      <c r="H365">
        <v>139</v>
      </c>
      <c r="I365" s="8">
        <f t="shared" si="11"/>
        <v>59.928057553956833</v>
      </c>
      <c r="J365" t="s">
        <v>21</v>
      </c>
      <c r="K365" t="s">
        <v>22</v>
      </c>
      <c r="L365">
        <v>1324965600</v>
      </c>
      <c r="M365" s="13">
        <v>40904.25</v>
      </c>
      <c r="N365">
        <v>1325052000</v>
      </c>
      <c r="O365" s="5"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10"/>
        <v>16.163333333333334</v>
      </c>
      <c r="G366" t="s">
        <v>20</v>
      </c>
      <c r="H366">
        <v>186</v>
      </c>
      <c r="I366" s="8">
        <f t="shared" si="11"/>
        <v>78.209677419354833</v>
      </c>
      <c r="J366" t="s">
        <v>21</v>
      </c>
      <c r="K366" t="s">
        <v>22</v>
      </c>
      <c r="L366">
        <v>1520229600</v>
      </c>
      <c r="M366" s="13">
        <v>43164.25</v>
      </c>
      <c r="N366">
        <v>1522818000</v>
      </c>
      <c r="O366" s="5"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10"/>
        <v>7.3343749999999996</v>
      </c>
      <c r="G367" t="s">
        <v>20</v>
      </c>
      <c r="H367">
        <v>112</v>
      </c>
      <c r="I367" s="8">
        <f t="shared" si="11"/>
        <v>104.77678571428571</v>
      </c>
      <c r="J367" t="s">
        <v>26</v>
      </c>
      <c r="K367" t="s">
        <v>27</v>
      </c>
      <c r="L367">
        <v>1482991200</v>
      </c>
      <c r="M367" s="13">
        <v>42733.25</v>
      </c>
      <c r="N367">
        <v>1485324000</v>
      </c>
      <c r="O367" s="5"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10"/>
        <v>5.9211111111111112</v>
      </c>
      <c r="G368" t="s">
        <v>20</v>
      </c>
      <c r="H368">
        <v>101</v>
      </c>
      <c r="I368" s="8">
        <f t="shared" si="11"/>
        <v>105.52475247524752</v>
      </c>
      <c r="J368" t="s">
        <v>21</v>
      </c>
      <c r="K368" t="s">
        <v>22</v>
      </c>
      <c r="L368">
        <v>1294034400</v>
      </c>
      <c r="M368" s="13">
        <v>40546.25</v>
      </c>
      <c r="N368">
        <v>1294120800</v>
      </c>
      <c r="O368" s="5"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10"/>
        <v>0.18888888888888888</v>
      </c>
      <c r="G369" t="s">
        <v>14</v>
      </c>
      <c r="H369">
        <v>75</v>
      </c>
      <c r="I369" s="8">
        <f t="shared" si="11"/>
        <v>24.933333333333334</v>
      </c>
      <c r="J369" t="s">
        <v>21</v>
      </c>
      <c r="K369" t="s">
        <v>22</v>
      </c>
      <c r="L369">
        <v>1413608400</v>
      </c>
      <c r="M369" s="13">
        <v>41930.208333333336</v>
      </c>
      <c r="N369">
        <v>1415685600</v>
      </c>
      <c r="O369" s="5"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10"/>
        <v>2.7680769230769231</v>
      </c>
      <c r="G370" t="s">
        <v>20</v>
      </c>
      <c r="H370">
        <v>206</v>
      </c>
      <c r="I370" s="8">
        <f t="shared" si="11"/>
        <v>69.873786407766985</v>
      </c>
      <c r="J370" t="s">
        <v>40</v>
      </c>
      <c r="K370" t="s">
        <v>41</v>
      </c>
      <c r="L370">
        <v>1286946000</v>
      </c>
      <c r="M370" s="13">
        <v>40464.208333333336</v>
      </c>
      <c r="N370">
        <v>1288933200</v>
      </c>
      <c r="O370" s="5"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10"/>
        <v>2.730185185185185</v>
      </c>
      <c r="G371" t="s">
        <v>20</v>
      </c>
      <c r="H371">
        <v>154</v>
      </c>
      <c r="I371" s="8">
        <f t="shared" si="11"/>
        <v>95.733766233766232</v>
      </c>
      <c r="J371" t="s">
        <v>21</v>
      </c>
      <c r="K371" t="s">
        <v>22</v>
      </c>
      <c r="L371">
        <v>1359871200</v>
      </c>
      <c r="M371" s="13">
        <v>41308.25</v>
      </c>
      <c r="N371">
        <v>1363237200</v>
      </c>
      <c r="O371" s="5"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10"/>
        <v>1.593633125556545</v>
      </c>
      <c r="G372" t="s">
        <v>20</v>
      </c>
      <c r="H372">
        <v>5966</v>
      </c>
      <c r="I372" s="8">
        <f t="shared" si="11"/>
        <v>29.997485752598056</v>
      </c>
      <c r="J372" t="s">
        <v>21</v>
      </c>
      <c r="K372" t="s">
        <v>22</v>
      </c>
      <c r="L372">
        <v>1555304400</v>
      </c>
      <c r="M372" s="13">
        <v>43570.208333333328</v>
      </c>
      <c r="N372">
        <v>1555822800</v>
      </c>
      <c r="O372" s="5"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10"/>
        <v>0.67869978858350954</v>
      </c>
      <c r="G373" t="s">
        <v>14</v>
      </c>
      <c r="H373">
        <v>2176</v>
      </c>
      <c r="I373" s="8">
        <f t="shared" si="11"/>
        <v>59.011948529411768</v>
      </c>
      <c r="J373" t="s">
        <v>21</v>
      </c>
      <c r="K373" t="s">
        <v>22</v>
      </c>
      <c r="L373">
        <v>1423375200</v>
      </c>
      <c r="M373" s="13">
        <v>42043.25</v>
      </c>
      <c r="N373">
        <v>1427778000</v>
      </c>
      <c r="O373" s="5"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10"/>
        <v>15.915555555555555</v>
      </c>
      <c r="G374" t="s">
        <v>20</v>
      </c>
      <c r="H374">
        <v>169</v>
      </c>
      <c r="I374" s="8">
        <f t="shared" si="11"/>
        <v>84.757396449704146</v>
      </c>
      <c r="J374" t="s">
        <v>21</v>
      </c>
      <c r="K374" t="s">
        <v>22</v>
      </c>
      <c r="L374">
        <v>1420696800</v>
      </c>
      <c r="M374" s="13">
        <v>42012.25</v>
      </c>
      <c r="N374">
        <v>1422424800</v>
      </c>
      <c r="O374" s="5"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10"/>
        <v>7.3018222222222224</v>
      </c>
      <c r="G375" t="s">
        <v>20</v>
      </c>
      <c r="H375">
        <v>2106</v>
      </c>
      <c r="I375" s="8">
        <f t="shared" si="11"/>
        <v>78.010921177587846</v>
      </c>
      <c r="J375" t="s">
        <v>21</v>
      </c>
      <c r="K375" t="s">
        <v>22</v>
      </c>
      <c r="L375">
        <v>1502946000</v>
      </c>
      <c r="M375" s="13">
        <v>42964.208333333328</v>
      </c>
      <c r="N375">
        <v>1503637200</v>
      </c>
      <c r="O375" s="5"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10"/>
        <v>0.13185782556750297</v>
      </c>
      <c r="G376" t="s">
        <v>14</v>
      </c>
      <c r="H376">
        <v>441</v>
      </c>
      <c r="I376" s="8">
        <f t="shared" si="11"/>
        <v>50.05215419501134</v>
      </c>
      <c r="J376" t="s">
        <v>21</v>
      </c>
      <c r="K376" t="s">
        <v>22</v>
      </c>
      <c r="L376">
        <v>1547186400</v>
      </c>
      <c r="M376" s="13">
        <v>43476.25</v>
      </c>
      <c r="N376">
        <v>1547618400</v>
      </c>
      <c r="O376" s="5"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10"/>
        <v>0.54777777777777781</v>
      </c>
      <c r="G377" t="s">
        <v>14</v>
      </c>
      <c r="H377">
        <v>25</v>
      </c>
      <c r="I377" s="8">
        <f t="shared" si="11"/>
        <v>59.16</v>
      </c>
      <c r="J377" t="s">
        <v>21</v>
      </c>
      <c r="K377" t="s">
        <v>22</v>
      </c>
      <c r="L377">
        <v>1444971600</v>
      </c>
      <c r="M377" s="13">
        <v>42293.208333333328</v>
      </c>
      <c r="N377">
        <v>1449900000</v>
      </c>
      <c r="O377" s="5"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10"/>
        <v>3.6102941176470589</v>
      </c>
      <c r="G378" t="s">
        <v>20</v>
      </c>
      <c r="H378">
        <v>131</v>
      </c>
      <c r="I378" s="8">
        <f t="shared" si="11"/>
        <v>93.702290076335885</v>
      </c>
      <c r="J378" t="s">
        <v>21</v>
      </c>
      <c r="K378" t="s">
        <v>22</v>
      </c>
      <c r="L378">
        <v>1404622800</v>
      </c>
      <c r="M378" s="13">
        <v>41826.208333333336</v>
      </c>
      <c r="N378">
        <v>1405141200</v>
      </c>
      <c r="O378" s="5"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10"/>
        <v>0.10257545271629778</v>
      </c>
      <c r="G379" t="s">
        <v>14</v>
      </c>
      <c r="H379">
        <v>127</v>
      </c>
      <c r="I379" s="8">
        <f t="shared" si="11"/>
        <v>40.14173228346457</v>
      </c>
      <c r="J379" t="s">
        <v>21</v>
      </c>
      <c r="K379" t="s">
        <v>22</v>
      </c>
      <c r="L379">
        <v>1571720400</v>
      </c>
      <c r="M379" s="13">
        <v>43760.208333333328</v>
      </c>
      <c r="N379">
        <v>1572933600</v>
      </c>
      <c r="O379" s="5"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10"/>
        <v>0.13962962962962963</v>
      </c>
      <c r="G380" t="s">
        <v>14</v>
      </c>
      <c r="H380">
        <v>355</v>
      </c>
      <c r="I380" s="8">
        <f t="shared" si="11"/>
        <v>70.090140845070422</v>
      </c>
      <c r="J380" t="s">
        <v>21</v>
      </c>
      <c r="K380" t="s">
        <v>22</v>
      </c>
      <c r="L380">
        <v>1526878800</v>
      </c>
      <c r="M380" s="13">
        <v>43241.208333333328</v>
      </c>
      <c r="N380">
        <v>1530162000</v>
      </c>
      <c r="O380" s="5"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10"/>
        <v>0.40444444444444444</v>
      </c>
      <c r="G381" t="s">
        <v>14</v>
      </c>
      <c r="H381">
        <v>44</v>
      </c>
      <c r="I381" s="8">
        <f t="shared" si="11"/>
        <v>66.181818181818187</v>
      </c>
      <c r="J381" t="s">
        <v>40</v>
      </c>
      <c r="K381" t="s">
        <v>41</v>
      </c>
      <c r="L381">
        <v>1319691600</v>
      </c>
      <c r="M381" s="13">
        <v>40843.208333333336</v>
      </c>
      <c r="N381">
        <v>1320904800</v>
      </c>
      <c r="O381" s="5"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10"/>
        <v>1.6032</v>
      </c>
      <c r="G382" t="s">
        <v>20</v>
      </c>
      <c r="H382">
        <v>84</v>
      </c>
      <c r="I382" s="8">
        <f t="shared" si="11"/>
        <v>47.714285714285715</v>
      </c>
      <c r="J382" t="s">
        <v>21</v>
      </c>
      <c r="K382" t="s">
        <v>22</v>
      </c>
      <c r="L382">
        <v>1371963600</v>
      </c>
      <c r="M382" s="13">
        <v>41448.208333333336</v>
      </c>
      <c r="N382">
        <v>1372395600</v>
      </c>
      <c r="O382" s="5"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10"/>
        <v>1.8394339622641509</v>
      </c>
      <c r="G383" t="s">
        <v>20</v>
      </c>
      <c r="H383">
        <v>155</v>
      </c>
      <c r="I383" s="8">
        <f t="shared" si="11"/>
        <v>62.896774193548389</v>
      </c>
      <c r="J383" t="s">
        <v>21</v>
      </c>
      <c r="K383" t="s">
        <v>22</v>
      </c>
      <c r="L383">
        <v>1433739600</v>
      </c>
      <c r="M383" s="13">
        <v>42163.208333333328</v>
      </c>
      <c r="N383">
        <v>1437714000</v>
      </c>
      <c r="O383" s="5"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10"/>
        <v>0.63769230769230767</v>
      </c>
      <c r="G384" t="s">
        <v>14</v>
      </c>
      <c r="H384">
        <v>67</v>
      </c>
      <c r="I384" s="8">
        <f t="shared" si="11"/>
        <v>86.611940298507463</v>
      </c>
      <c r="J384" t="s">
        <v>21</v>
      </c>
      <c r="K384" t="s">
        <v>22</v>
      </c>
      <c r="L384">
        <v>1508130000</v>
      </c>
      <c r="M384" s="13">
        <v>43024.208333333328</v>
      </c>
      <c r="N384">
        <v>1509771600</v>
      </c>
      <c r="O384" s="5"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10"/>
        <v>2.2538095238095237</v>
      </c>
      <c r="G385" t="s">
        <v>20</v>
      </c>
      <c r="H385">
        <v>189</v>
      </c>
      <c r="I385" s="8">
        <f t="shared" si="11"/>
        <v>75.126984126984127</v>
      </c>
      <c r="J385" t="s">
        <v>21</v>
      </c>
      <c r="K385" t="s">
        <v>22</v>
      </c>
      <c r="L385">
        <v>1550037600</v>
      </c>
      <c r="M385" s="13">
        <v>43509.25</v>
      </c>
      <c r="N385">
        <v>1550556000</v>
      </c>
      <c r="O385" s="5"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10"/>
        <v>1.7200961538461539</v>
      </c>
      <c r="G386" t="s">
        <v>20</v>
      </c>
      <c r="H386">
        <v>4799</v>
      </c>
      <c r="I386" s="8">
        <f t="shared" si="11"/>
        <v>41.004167534903104</v>
      </c>
      <c r="J386" t="s">
        <v>21</v>
      </c>
      <c r="K386" t="s">
        <v>22</v>
      </c>
      <c r="L386">
        <v>1486706400</v>
      </c>
      <c r="M386" s="13">
        <v>42776.25</v>
      </c>
      <c r="N386">
        <v>1489039200</v>
      </c>
      <c r="O386" s="5"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12">E387/D387</f>
        <v>1.4616709511568124</v>
      </c>
      <c r="G387" t="s">
        <v>20</v>
      </c>
      <c r="H387">
        <v>1137</v>
      </c>
      <c r="I387" s="8">
        <f t="shared" si="11"/>
        <v>50.007915567282325</v>
      </c>
      <c r="J387" t="s">
        <v>21</v>
      </c>
      <c r="K387" t="s">
        <v>22</v>
      </c>
      <c r="L387">
        <v>1553835600</v>
      </c>
      <c r="M387" s="13">
        <v>43553.208333333328</v>
      </c>
      <c r="N387">
        <v>1556600400</v>
      </c>
      <c r="O387" s="5">
        <v>43585.208333333328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12"/>
        <v>0.76423616236162362</v>
      </c>
      <c r="G388" t="s">
        <v>14</v>
      </c>
      <c r="H388">
        <v>1068</v>
      </c>
      <c r="I388" s="8">
        <f t="shared" ref="I388:I451" si="13">E388/H388</f>
        <v>96.960674157303373</v>
      </c>
      <c r="J388" t="s">
        <v>21</v>
      </c>
      <c r="K388" t="s">
        <v>22</v>
      </c>
      <c r="L388">
        <v>1277528400</v>
      </c>
      <c r="M388" s="13">
        <v>40355.208333333336</v>
      </c>
      <c r="N388">
        <v>1278565200</v>
      </c>
      <c r="O388" s="5"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12"/>
        <v>0.39261467889908258</v>
      </c>
      <c r="G389" t="s">
        <v>14</v>
      </c>
      <c r="H389">
        <v>424</v>
      </c>
      <c r="I389" s="8">
        <f t="shared" si="13"/>
        <v>100.93160377358491</v>
      </c>
      <c r="J389" t="s">
        <v>21</v>
      </c>
      <c r="K389" t="s">
        <v>22</v>
      </c>
      <c r="L389">
        <v>1339477200</v>
      </c>
      <c r="M389" s="13">
        <v>41072.208333333336</v>
      </c>
      <c r="N389">
        <v>1339909200</v>
      </c>
      <c r="O389" s="5"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2047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12"/>
        <v>0.11270034843205574</v>
      </c>
      <c r="G390" t="s">
        <v>74</v>
      </c>
      <c r="H390">
        <v>145</v>
      </c>
      <c r="I390" s="8">
        <f t="shared" si="13"/>
        <v>89.227586206896547</v>
      </c>
      <c r="J390" t="s">
        <v>98</v>
      </c>
      <c r="K390" t="s">
        <v>99</v>
      </c>
      <c r="L390">
        <v>1325656800</v>
      </c>
      <c r="M390" s="13">
        <v>40912.25</v>
      </c>
      <c r="N390">
        <v>1325829600</v>
      </c>
      <c r="O390" s="5"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12"/>
        <v>1.2211084337349398</v>
      </c>
      <c r="G391" t="s">
        <v>20</v>
      </c>
      <c r="H391">
        <v>1152</v>
      </c>
      <c r="I391" s="8">
        <f t="shared" si="13"/>
        <v>87.979166666666671</v>
      </c>
      <c r="J391" t="s">
        <v>21</v>
      </c>
      <c r="K391" t="s">
        <v>22</v>
      </c>
      <c r="L391">
        <v>1288242000</v>
      </c>
      <c r="M391" s="13">
        <v>40479.208333333336</v>
      </c>
      <c r="N391">
        <v>1290578400</v>
      </c>
      <c r="O391" s="5"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12"/>
        <v>1.8654166666666667</v>
      </c>
      <c r="G392" t="s">
        <v>20</v>
      </c>
      <c r="H392">
        <v>50</v>
      </c>
      <c r="I392" s="8">
        <f t="shared" si="13"/>
        <v>89.54</v>
      </c>
      <c r="J392" t="s">
        <v>21</v>
      </c>
      <c r="K392" t="s">
        <v>22</v>
      </c>
      <c r="L392">
        <v>1379048400</v>
      </c>
      <c r="M392" s="13">
        <v>41530.208333333336</v>
      </c>
      <c r="N392">
        <v>1380344400</v>
      </c>
      <c r="O392" s="5"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12"/>
        <v>7.27317880794702E-2</v>
      </c>
      <c r="G393" t="s">
        <v>14</v>
      </c>
      <c r="H393">
        <v>151</v>
      </c>
      <c r="I393" s="8">
        <f t="shared" si="13"/>
        <v>29.09271523178808</v>
      </c>
      <c r="J393" t="s">
        <v>21</v>
      </c>
      <c r="K393" t="s">
        <v>22</v>
      </c>
      <c r="L393">
        <v>1389679200</v>
      </c>
      <c r="M393" s="13">
        <v>41653.25</v>
      </c>
      <c r="N393">
        <v>1389852000</v>
      </c>
      <c r="O393" s="5">
        <v>41655.25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12"/>
        <v>0.65642371234207963</v>
      </c>
      <c r="G394" t="s">
        <v>14</v>
      </c>
      <c r="H394">
        <v>1608</v>
      </c>
      <c r="I394" s="8">
        <f t="shared" si="13"/>
        <v>42.006218905472636</v>
      </c>
      <c r="J394" t="s">
        <v>21</v>
      </c>
      <c r="K394" t="s">
        <v>22</v>
      </c>
      <c r="L394">
        <v>1294293600</v>
      </c>
      <c r="M394" s="13">
        <v>40549.25</v>
      </c>
      <c r="N394">
        <v>1294466400</v>
      </c>
      <c r="O394" s="5"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2047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12"/>
        <v>2.2896178343949045</v>
      </c>
      <c r="G395" t="s">
        <v>20</v>
      </c>
      <c r="H395">
        <v>3059</v>
      </c>
      <c r="I395" s="8">
        <f t="shared" si="13"/>
        <v>47.004903563255965</v>
      </c>
      <c r="J395" t="s">
        <v>15</v>
      </c>
      <c r="K395" t="s">
        <v>16</v>
      </c>
      <c r="L395">
        <v>1500267600</v>
      </c>
      <c r="M395" s="13">
        <v>42933.208333333328</v>
      </c>
      <c r="N395">
        <v>1500354000</v>
      </c>
      <c r="O395" s="5"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12"/>
        <v>4.6937499999999996</v>
      </c>
      <c r="G396" t="s">
        <v>20</v>
      </c>
      <c r="H396">
        <v>34</v>
      </c>
      <c r="I396" s="8">
        <f t="shared" si="13"/>
        <v>110.44117647058823</v>
      </c>
      <c r="J396" t="s">
        <v>21</v>
      </c>
      <c r="K396" t="s">
        <v>22</v>
      </c>
      <c r="L396">
        <v>1375074000</v>
      </c>
      <c r="M396" s="13">
        <v>41484.208333333336</v>
      </c>
      <c r="N396">
        <v>1375938000</v>
      </c>
      <c r="O396" s="5"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12"/>
        <v>1.3011267605633803</v>
      </c>
      <c r="G397" t="s">
        <v>20</v>
      </c>
      <c r="H397">
        <v>220</v>
      </c>
      <c r="I397" s="8">
        <f t="shared" si="13"/>
        <v>41.990909090909092</v>
      </c>
      <c r="J397" t="s">
        <v>21</v>
      </c>
      <c r="K397" t="s">
        <v>22</v>
      </c>
      <c r="L397">
        <v>1323324000</v>
      </c>
      <c r="M397" s="13">
        <v>40885.25</v>
      </c>
      <c r="N397">
        <v>1323410400</v>
      </c>
      <c r="O397" s="5"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12"/>
        <v>1.6705422993492407</v>
      </c>
      <c r="G398" t="s">
        <v>20</v>
      </c>
      <c r="H398">
        <v>1604</v>
      </c>
      <c r="I398" s="8">
        <f t="shared" si="13"/>
        <v>48.012468827930178</v>
      </c>
      <c r="J398" t="s">
        <v>26</v>
      </c>
      <c r="K398" t="s">
        <v>27</v>
      </c>
      <c r="L398">
        <v>1538715600</v>
      </c>
      <c r="M398" s="13">
        <v>43378.208333333328</v>
      </c>
      <c r="N398">
        <v>1539406800</v>
      </c>
      <c r="O398" s="5"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12"/>
        <v>1.738641975308642</v>
      </c>
      <c r="G399" t="s">
        <v>20</v>
      </c>
      <c r="H399">
        <v>454</v>
      </c>
      <c r="I399" s="8">
        <f t="shared" si="13"/>
        <v>31.019823788546255</v>
      </c>
      <c r="J399" t="s">
        <v>21</v>
      </c>
      <c r="K399" t="s">
        <v>22</v>
      </c>
      <c r="L399">
        <v>1369285200</v>
      </c>
      <c r="M399" s="13">
        <v>41417.208333333336</v>
      </c>
      <c r="N399">
        <v>1369803600</v>
      </c>
      <c r="O399" s="5"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12"/>
        <v>7.1776470588235295</v>
      </c>
      <c r="G400" t="s">
        <v>20</v>
      </c>
      <c r="H400">
        <v>123</v>
      </c>
      <c r="I400" s="8">
        <f t="shared" si="13"/>
        <v>99.203252032520325</v>
      </c>
      <c r="J400" t="s">
        <v>107</v>
      </c>
      <c r="K400" t="s">
        <v>108</v>
      </c>
      <c r="L400">
        <v>1525755600</v>
      </c>
      <c r="M400" s="13">
        <v>43228.208333333328</v>
      </c>
      <c r="N400">
        <v>1525928400</v>
      </c>
      <c r="O400" s="5"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2046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12"/>
        <v>0.63850976361767731</v>
      </c>
      <c r="G401" t="s">
        <v>14</v>
      </c>
      <c r="H401">
        <v>941</v>
      </c>
      <c r="I401" s="8">
        <f t="shared" si="13"/>
        <v>66.022316684378325</v>
      </c>
      <c r="J401" t="s">
        <v>21</v>
      </c>
      <c r="K401" t="s">
        <v>22</v>
      </c>
      <c r="L401">
        <v>1296626400</v>
      </c>
      <c r="M401" s="13">
        <v>40576.25</v>
      </c>
      <c r="N401">
        <v>1297231200</v>
      </c>
      <c r="O401" s="5"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12"/>
        <v>0.02</v>
      </c>
      <c r="G402" t="s">
        <v>14</v>
      </c>
      <c r="H402">
        <v>1</v>
      </c>
      <c r="I402" s="8">
        <f t="shared" si="13"/>
        <v>2</v>
      </c>
      <c r="J402" t="s">
        <v>21</v>
      </c>
      <c r="K402" t="s">
        <v>22</v>
      </c>
      <c r="L402">
        <v>1376629200</v>
      </c>
      <c r="M402" s="13">
        <v>41502.208333333336</v>
      </c>
      <c r="N402">
        <v>1378530000</v>
      </c>
      <c r="O402" s="5"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12"/>
        <v>15.302222222222222</v>
      </c>
      <c r="G403" t="s">
        <v>20</v>
      </c>
      <c r="H403">
        <v>299</v>
      </c>
      <c r="I403" s="8">
        <f t="shared" si="13"/>
        <v>46.060200668896321</v>
      </c>
      <c r="J403" t="s">
        <v>21</v>
      </c>
      <c r="K403" t="s">
        <v>22</v>
      </c>
      <c r="L403">
        <v>1572152400</v>
      </c>
      <c r="M403" s="13">
        <v>43765.208333333328</v>
      </c>
      <c r="N403">
        <v>1572152400</v>
      </c>
      <c r="O403" s="5"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12"/>
        <v>0.40356164383561643</v>
      </c>
      <c r="G404" t="s">
        <v>14</v>
      </c>
      <c r="H404">
        <v>40</v>
      </c>
      <c r="I404" s="8">
        <f t="shared" si="13"/>
        <v>73.650000000000006</v>
      </c>
      <c r="J404" t="s">
        <v>21</v>
      </c>
      <c r="K404" t="s">
        <v>22</v>
      </c>
      <c r="L404">
        <v>1325829600</v>
      </c>
      <c r="M404" s="13">
        <v>40914.25</v>
      </c>
      <c r="N404">
        <v>1329890400</v>
      </c>
      <c r="O404" s="5"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12"/>
        <v>0.86220633299284988</v>
      </c>
      <c r="G405" t="s">
        <v>14</v>
      </c>
      <c r="H405">
        <v>3015</v>
      </c>
      <c r="I405" s="8">
        <f t="shared" si="13"/>
        <v>55.99336650082919</v>
      </c>
      <c r="J405" t="s">
        <v>15</v>
      </c>
      <c r="K405" t="s">
        <v>16</v>
      </c>
      <c r="L405">
        <v>1273640400</v>
      </c>
      <c r="M405" s="13">
        <v>40310.208333333336</v>
      </c>
      <c r="N405">
        <v>1276750800</v>
      </c>
      <c r="O405" s="5"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12"/>
        <v>3.1558486707566464</v>
      </c>
      <c r="G406" t="s">
        <v>20</v>
      </c>
      <c r="H406">
        <v>2237</v>
      </c>
      <c r="I406" s="8">
        <f t="shared" si="13"/>
        <v>68.985695127402778</v>
      </c>
      <c r="J406" t="s">
        <v>21</v>
      </c>
      <c r="K406" t="s">
        <v>22</v>
      </c>
      <c r="L406">
        <v>1510639200</v>
      </c>
      <c r="M406" s="13">
        <v>43053.25</v>
      </c>
      <c r="N406">
        <v>1510898400</v>
      </c>
      <c r="O406" s="5"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12"/>
        <v>0.89618243243243245</v>
      </c>
      <c r="G407" t="s">
        <v>14</v>
      </c>
      <c r="H407">
        <v>435</v>
      </c>
      <c r="I407" s="8">
        <f t="shared" si="13"/>
        <v>60.981609195402299</v>
      </c>
      <c r="J407" t="s">
        <v>21</v>
      </c>
      <c r="K407" t="s">
        <v>22</v>
      </c>
      <c r="L407">
        <v>1528088400</v>
      </c>
      <c r="M407" s="13">
        <v>43255.208333333328</v>
      </c>
      <c r="N407">
        <v>1532408400</v>
      </c>
      <c r="O407" s="5"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12"/>
        <v>1.8214503816793892</v>
      </c>
      <c r="G408" t="s">
        <v>20</v>
      </c>
      <c r="H408">
        <v>645</v>
      </c>
      <c r="I408" s="8">
        <f t="shared" si="13"/>
        <v>110.98139534883721</v>
      </c>
      <c r="J408" t="s">
        <v>21</v>
      </c>
      <c r="K408" t="s">
        <v>22</v>
      </c>
      <c r="L408">
        <v>1359525600</v>
      </c>
      <c r="M408" s="13">
        <v>41304.25</v>
      </c>
      <c r="N408">
        <v>1360562400</v>
      </c>
      <c r="O408" s="5"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12"/>
        <v>3.5588235294117645</v>
      </c>
      <c r="G409" t="s">
        <v>20</v>
      </c>
      <c r="H409">
        <v>484</v>
      </c>
      <c r="I409" s="8">
        <f t="shared" si="13"/>
        <v>25</v>
      </c>
      <c r="J409" t="s">
        <v>36</v>
      </c>
      <c r="K409" t="s">
        <v>37</v>
      </c>
      <c r="L409">
        <v>1570942800</v>
      </c>
      <c r="M409" s="13">
        <v>43751.208333333328</v>
      </c>
      <c r="N409">
        <v>1571547600</v>
      </c>
      <c r="O409" s="5"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12"/>
        <v>1.3183695652173912</v>
      </c>
      <c r="G410" t="s">
        <v>20</v>
      </c>
      <c r="H410">
        <v>154</v>
      </c>
      <c r="I410" s="8">
        <f t="shared" si="13"/>
        <v>78.759740259740255</v>
      </c>
      <c r="J410" t="s">
        <v>15</v>
      </c>
      <c r="K410" t="s">
        <v>16</v>
      </c>
      <c r="L410">
        <v>1466398800</v>
      </c>
      <c r="M410" s="13">
        <v>42541.208333333328</v>
      </c>
      <c r="N410">
        <v>1468126800</v>
      </c>
      <c r="O410" s="5"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12"/>
        <v>0.46315634218289087</v>
      </c>
      <c r="G411" t="s">
        <v>14</v>
      </c>
      <c r="H411">
        <v>714</v>
      </c>
      <c r="I411" s="8">
        <f t="shared" si="13"/>
        <v>87.960784313725483</v>
      </c>
      <c r="J411" t="s">
        <v>21</v>
      </c>
      <c r="K411" t="s">
        <v>22</v>
      </c>
      <c r="L411">
        <v>1492491600</v>
      </c>
      <c r="M411" s="13">
        <v>42843.208333333328</v>
      </c>
      <c r="N411">
        <v>1492837200</v>
      </c>
      <c r="O411" s="5"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12"/>
        <v>0.36132726089785294</v>
      </c>
      <c r="G412" t="s">
        <v>47</v>
      </c>
      <c r="H412">
        <v>1111</v>
      </c>
      <c r="I412" s="8">
        <f t="shared" si="13"/>
        <v>49.987398739873989</v>
      </c>
      <c r="J412" t="s">
        <v>21</v>
      </c>
      <c r="K412" t="s">
        <v>22</v>
      </c>
      <c r="L412">
        <v>1430197200</v>
      </c>
      <c r="M412" s="13">
        <v>42122.208333333328</v>
      </c>
      <c r="N412">
        <v>1430197200</v>
      </c>
      <c r="O412" s="5"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12"/>
        <v>1.0462820512820512</v>
      </c>
      <c r="G413" t="s">
        <v>20</v>
      </c>
      <c r="H413">
        <v>82</v>
      </c>
      <c r="I413" s="8">
        <f t="shared" si="13"/>
        <v>99.524390243902445</v>
      </c>
      <c r="J413" t="s">
        <v>21</v>
      </c>
      <c r="K413" t="s">
        <v>22</v>
      </c>
      <c r="L413">
        <v>1496034000</v>
      </c>
      <c r="M413" s="13">
        <v>42884.208333333328</v>
      </c>
      <c r="N413">
        <v>1496206800</v>
      </c>
      <c r="O413" s="5"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12"/>
        <v>6.6885714285714286</v>
      </c>
      <c r="G414" t="s">
        <v>20</v>
      </c>
      <c r="H414">
        <v>134</v>
      </c>
      <c r="I414" s="8">
        <f t="shared" si="13"/>
        <v>104.82089552238806</v>
      </c>
      <c r="J414" t="s">
        <v>21</v>
      </c>
      <c r="K414" t="s">
        <v>22</v>
      </c>
      <c r="L414">
        <v>1388728800</v>
      </c>
      <c r="M414" s="13">
        <v>41642.25</v>
      </c>
      <c r="N414">
        <v>1389592800</v>
      </c>
      <c r="O414" s="5">
        <v>41652.25</v>
      </c>
      <c r="P414" t="b">
        <v>0</v>
      </c>
      <c r="Q414" t="b">
        <v>0</v>
      </c>
      <c r="R414" t="s">
        <v>119</v>
      </c>
      <c r="S414" t="s">
        <v>2044</v>
      </c>
      <c r="T414" t="s">
        <v>2051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12"/>
        <v>0.62072823218997364</v>
      </c>
      <c r="G415" t="s">
        <v>47</v>
      </c>
      <c r="H415">
        <v>1089</v>
      </c>
      <c r="I415" s="8">
        <f t="shared" si="13"/>
        <v>108.01469237832875</v>
      </c>
      <c r="J415" t="s">
        <v>21</v>
      </c>
      <c r="K415" t="s">
        <v>22</v>
      </c>
      <c r="L415">
        <v>1543298400</v>
      </c>
      <c r="M415" s="13">
        <v>43431.25</v>
      </c>
      <c r="N415">
        <v>1545631200</v>
      </c>
      <c r="O415" s="5"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2046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12"/>
        <v>0.84699787460148779</v>
      </c>
      <c r="G416" t="s">
        <v>14</v>
      </c>
      <c r="H416">
        <v>5497</v>
      </c>
      <c r="I416" s="8">
        <f t="shared" si="13"/>
        <v>28.998544660724033</v>
      </c>
      <c r="J416" t="s">
        <v>21</v>
      </c>
      <c r="K416" t="s">
        <v>22</v>
      </c>
      <c r="L416">
        <v>1271739600</v>
      </c>
      <c r="M416" s="13">
        <v>40288.208333333336</v>
      </c>
      <c r="N416">
        <v>1272430800</v>
      </c>
      <c r="O416" s="5"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12"/>
        <v>0.11059030837004405</v>
      </c>
      <c r="G417" t="s">
        <v>14</v>
      </c>
      <c r="H417">
        <v>418</v>
      </c>
      <c r="I417" s="8">
        <f t="shared" si="13"/>
        <v>30.028708133971293</v>
      </c>
      <c r="J417" t="s">
        <v>21</v>
      </c>
      <c r="K417" t="s">
        <v>22</v>
      </c>
      <c r="L417">
        <v>1326434400</v>
      </c>
      <c r="M417" s="13">
        <v>40921.25</v>
      </c>
      <c r="N417">
        <v>1327903200</v>
      </c>
      <c r="O417" s="5"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12"/>
        <v>0.43838781575037145</v>
      </c>
      <c r="G418" t="s">
        <v>14</v>
      </c>
      <c r="H418">
        <v>1439</v>
      </c>
      <c r="I418" s="8">
        <f t="shared" si="13"/>
        <v>41.005559416261292</v>
      </c>
      <c r="J418" t="s">
        <v>21</v>
      </c>
      <c r="K418" t="s">
        <v>22</v>
      </c>
      <c r="L418">
        <v>1295244000</v>
      </c>
      <c r="M418" s="13">
        <v>40560.25</v>
      </c>
      <c r="N418">
        <v>1296021600</v>
      </c>
      <c r="O418" s="5"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12"/>
        <v>0.55470588235294116</v>
      </c>
      <c r="G419" t="s">
        <v>14</v>
      </c>
      <c r="H419">
        <v>15</v>
      </c>
      <c r="I419" s="8">
        <f t="shared" si="13"/>
        <v>62.866666666666667</v>
      </c>
      <c r="J419" t="s">
        <v>21</v>
      </c>
      <c r="K419" t="s">
        <v>22</v>
      </c>
      <c r="L419">
        <v>1541221200</v>
      </c>
      <c r="M419" s="13">
        <v>43407.208333333328</v>
      </c>
      <c r="N419">
        <v>1543298400</v>
      </c>
      <c r="O419" s="5"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12"/>
        <v>0.57399511301160655</v>
      </c>
      <c r="G420" t="s">
        <v>14</v>
      </c>
      <c r="H420">
        <v>1999</v>
      </c>
      <c r="I420" s="8">
        <f t="shared" si="13"/>
        <v>47.005002501250623</v>
      </c>
      <c r="J420" t="s">
        <v>15</v>
      </c>
      <c r="K420" t="s">
        <v>16</v>
      </c>
      <c r="L420">
        <v>1336280400</v>
      </c>
      <c r="M420" s="13">
        <v>41035.208333333336</v>
      </c>
      <c r="N420">
        <v>1336366800</v>
      </c>
      <c r="O420" s="5"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12"/>
        <v>1.2343497363796134</v>
      </c>
      <c r="G421" t="s">
        <v>20</v>
      </c>
      <c r="H421">
        <v>5203</v>
      </c>
      <c r="I421" s="8">
        <f t="shared" si="13"/>
        <v>26.997693638285604</v>
      </c>
      <c r="J421" t="s">
        <v>21</v>
      </c>
      <c r="K421" t="s">
        <v>22</v>
      </c>
      <c r="L421">
        <v>1324533600</v>
      </c>
      <c r="M421" s="13">
        <v>40899.25</v>
      </c>
      <c r="N421">
        <v>1325052000</v>
      </c>
      <c r="O421" s="5"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12"/>
        <v>1.2846</v>
      </c>
      <c r="G422" t="s">
        <v>20</v>
      </c>
      <c r="H422">
        <v>94</v>
      </c>
      <c r="I422" s="8">
        <f t="shared" si="13"/>
        <v>68.329787234042556</v>
      </c>
      <c r="J422" t="s">
        <v>21</v>
      </c>
      <c r="K422" t="s">
        <v>22</v>
      </c>
      <c r="L422">
        <v>1498366800</v>
      </c>
      <c r="M422" s="13">
        <v>42911.208333333328</v>
      </c>
      <c r="N422">
        <v>1499576400</v>
      </c>
      <c r="O422" s="5"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12"/>
        <v>0.63989361702127656</v>
      </c>
      <c r="G423" t="s">
        <v>14</v>
      </c>
      <c r="H423">
        <v>118</v>
      </c>
      <c r="I423" s="8">
        <f t="shared" si="13"/>
        <v>50.974576271186443</v>
      </c>
      <c r="J423" t="s">
        <v>21</v>
      </c>
      <c r="K423" t="s">
        <v>22</v>
      </c>
      <c r="L423">
        <v>1498712400</v>
      </c>
      <c r="M423" s="13">
        <v>42915.208333333328</v>
      </c>
      <c r="N423">
        <v>1501304400</v>
      </c>
      <c r="O423" s="5"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2047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12"/>
        <v>1.2729885057471264</v>
      </c>
      <c r="G424" t="s">
        <v>20</v>
      </c>
      <c r="H424">
        <v>205</v>
      </c>
      <c r="I424" s="8">
        <f t="shared" si="13"/>
        <v>54.024390243902438</v>
      </c>
      <c r="J424" t="s">
        <v>21</v>
      </c>
      <c r="K424" t="s">
        <v>22</v>
      </c>
      <c r="L424">
        <v>1271480400</v>
      </c>
      <c r="M424" s="13">
        <v>40285.208333333336</v>
      </c>
      <c r="N424">
        <v>1273208400</v>
      </c>
      <c r="O424" s="5"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12"/>
        <v>0.10638024357239513</v>
      </c>
      <c r="G425" t="s">
        <v>14</v>
      </c>
      <c r="H425">
        <v>162</v>
      </c>
      <c r="I425" s="8">
        <f t="shared" si="13"/>
        <v>97.055555555555557</v>
      </c>
      <c r="J425" t="s">
        <v>21</v>
      </c>
      <c r="K425" t="s">
        <v>22</v>
      </c>
      <c r="L425">
        <v>1316667600</v>
      </c>
      <c r="M425" s="13">
        <v>40808.208333333336</v>
      </c>
      <c r="N425">
        <v>1316840400</v>
      </c>
      <c r="O425" s="5"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12"/>
        <v>0.40470588235294119</v>
      </c>
      <c r="G426" t="s">
        <v>14</v>
      </c>
      <c r="H426">
        <v>83</v>
      </c>
      <c r="I426" s="8">
        <f t="shared" si="13"/>
        <v>24.867469879518072</v>
      </c>
      <c r="J426" t="s">
        <v>21</v>
      </c>
      <c r="K426" t="s">
        <v>22</v>
      </c>
      <c r="L426">
        <v>1524027600</v>
      </c>
      <c r="M426" s="13">
        <v>43208.208333333328</v>
      </c>
      <c r="N426">
        <v>1524546000</v>
      </c>
      <c r="O426" s="5"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12"/>
        <v>2.8766666666666665</v>
      </c>
      <c r="G427" t="s">
        <v>20</v>
      </c>
      <c r="H427">
        <v>92</v>
      </c>
      <c r="I427" s="8">
        <f t="shared" si="13"/>
        <v>84.423913043478265</v>
      </c>
      <c r="J427" t="s">
        <v>21</v>
      </c>
      <c r="K427" t="s">
        <v>22</v>
      </c>
      <c r="L427">
        <v>1438059600</v>
      </c>
      <c r="M427" s="13">
        <v>42213.208333333328</v>
      </c>
      <c r="N427">
        <v>1438578000</v>
      </c>
      <c r="O427" s="5"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12"/>
        <v>5.7294444444444448</v>
      </c>
      <c r="G428" t="s">
        <v>20</v>
      </c>
      <c r="H428">
        <v>219</v>
      </c>
      <c r="I428" s="8">
        <f t="shared" si="13"/>
        <v>47.091324200913242</v>
      </c>
      <c r="J428" t="s">
        <v>21</v>
      </c>
      <c r="K428" t="s">
        <v>22</v>
      </c>
      <c r="L428">
        <v>1361944800</v>
      </c>
      <c r="M428" s="13">
        <v>41332.25</v>
      </c>
      <c r="N428">
        <v>1362549600</v>
      </c>
      <c r="O428" s="5"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12"/>
        <v>1.1290429799426933</v>
      </c>
      <c r="G429" t="s">
        <v>20</v>
      </c>
      <c r="H429">
        <v>2526</v>
      </c>
      <c r="I429" s="8">
        <f t="shared" si="13"/>
        <v>77.996041171813147</v>
      </c>
      <c r="J429" t="s">
        <v>21</v>
      </c>
      <c r="K429" t="s">
        <v>22</v>
      </c>
      <c r="L429">
        <v>1410584400</v>
      </c>
      <c r="M429" s="13">
        <v>41895.208333333336</v>
      </c>
      <c r="N429">
        <v>1413349200</v>
      </c>
      <c r="O429" s="5"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12"/>
        <v>0.46387573964497042</v>
      </c>
      <c r="G430" t="s">
        <v>14</v>
      </c>
      <c r="H430">
        <v>747</v>
      </c>
      <c r="I430" s="8">
        <f t="shared" si="13"/>
        <v>62.967871485943775</v>
      </c>
      <c r="J430" t="s">
        <v>21</v>
      </c>
      <c r="K430" t="s">
        <v>22</v>
      </c>
      <c r="L430">
        <v>1297404000</v>
      </c>
      <c r="M430" s="13">
        <v>40585.25</v>
      </c>
      <c r="N430">
        <v>1298008800</v>
      </c>
      <c r="O430" s="5"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2046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12"/>
        <v>0.90675916230366493</v>
      </c>
      <c r="G431" t="s">
        <v>74</v>
      </c>
      <c r="H431">
        <v>2138</v>
      </c>
      <c r="I431" s="8">
        <f t="shared" si="13"/>
        <v>81.006080449017773</v>
      </c>
      <c r="J431" t="s">
        <v>21</v>
      </c>
      <c r="K431" t="s">
        <v>22</v>
      </c>
      <c r="L431">
        <v>1392012000</v>
      </c>
      <c r="M431" s="13">
        <v>41680.25</v>
      </c>
      <c r="N431">
        <v>1394427600</v>
      </c>
      <c r="O431" s="5"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12"/>
        <v>0.67740740740740746</v>
      </c>
      <c r="G432" t="s">
        <v>14</v>
      </c>
      <c r="H432">
        <v>84</v>
      </c>
      <c r="I432" s="8">
        <f t="shared" si="13"/>
        <v>65.321428571428569</v>
      </c>
      <c r="J432" t="s">
        <v>21</v>
      </c>
      <c r="K432" t="s">
        <v>22</v>
      </c>
      <c r="L432">
        <v>1569733200</v>
      </c>
      <c r="M432" s="13">
        <v>43737.208333333328</v>
      </c>
      <c r="N432">
        <v>1572670800</v>
      </c>
      <c r="O432" s="5"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12"/>
        <v>1.9249019607843136</v>
      </c>
      <c r="G433" t="s">
        <v>20</v>
      </c>
      <c r="H433">
        <v>94</v>
      </c>
      <c r="I433" s="8">
        <f t="shared" si="13"/>
        <v>104.43617021276596</v>
      </c>
      <c r="J433" t="s">
        <v>21</v>
      </c>
      <c r="K433" t="s">
        <v>22</v>
      </c>
      <c r="L433">
        <v>1529643600</v>
      </c>
      <c r="M433" s="13">
        <v>43273.208333333328</v>
      </c>
      <c r="N433">
        <v>1531112400</v>
      </c>
      <c r="O433" s="5"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12"/>
        <v>0.82714285714285718</v>
      </c>
      <c r="G434" t="s">
        <v>14</v>
      </c>
      <c r="H434">
        <v>91</v>
      </c>
      <c r="I434" s="8">
        <f t="shared" si="13"/>
        <v>69.989010989010993</v>
      </c>
      <c r="J434" t="s">
        <v>21</v>
      </c>
      <c r="K434" t="s">
        <v>22</v>
      </c>
      <c r="L434">
        <v>1399006800</v>
      </c>
      <c r="M434" s="13">
        <v>41761.208333333336</v>
      </c>
      <c r="N434">
        <v>1400734800</v>
      </c>
      <c r="O434" s="5"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12"/>
        <v>0.54163920922570019</v>
      </c>
      <c r="G435" t="s">
        <v>14</v>
      </c>
      <c r="H435">
        <v>792</v>
      </c>
      <c r="I435" s="8">
        <f t="shared" si="13"/>
        <v>83.023989898989896</v>
      </c>
      <c r="J435" t="s">
        <v>21</v>
      </c>
      <c r="K435" t="s">
        <v>22</v>
      </c>
      <c r="L435">
        <v>1385359200</v>
      </c>
      <c r="M435" s="13">
        <v>41603.25</v>
      </c>
      <c r="N435">
        <v>1386741600</v>
      </c>
      <c r="O435" s="5"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12"/>
        <v>0.16722222222222222</v>
      </c>
      <c r="G436" t="s">
        <v>74</v>
      </c>
      <c r="H436">
        <v>10</v>
      </c>
      <c r="I436" s="8">
        <f t="shared" si="13"/>
        <v>90.3</v>
      </c>
      <c r="J436" t="s">
        <v>15</v>
      </c>
      <c r="K436" t="s">
        <v>16</v>
      </c>
      <c r="L436">
        <v>1480572000</v>
      </c>
      <c r="M436" s="13">
        <v>42705.25</v>
      </c>
      <c r="N436">
        <v>1481781600</v>
      </c>
      <c r="O436" s="5"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12"/>
        <v>1.168766404199475</v>
      </c>
      <c r="G437" t="s">
        <v>20</v>
      </c>
      <c r="H437">
        <v>1713</v>
      </c>
      <c r="I437" s="8">
        <f t="shared" si="13"/>
        <v>103.98131932282546</v>
      </c>
      <c r="J437" t="s">
        <v>107</v>
      </c>
      <c r="K437" t="s">
        <v>108</v>
      </c>
      <c r="L437">
        <v>1418623200</v>
      </c>
      <c r="M437" s="13">
        <v>41988.25</v>
      </c>
      <c r="N437">
        <v>1419660000</v>
      </c>
      <c r="O437" s="5"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12"/>
        <v>10.521538461538462</v>
      </c>
      <c r="G438" t="s">
        <v>20</v>
      </c>
      <c r="H438">
        <v>249</v>
      </c>
      <c r="I438" s="8">
        <f t="shared" si="13"/>
        <v>54.931726907630519</v>
      </c>
      <c r="J438" t="s">
        <v>21</v>
      </c>
      <c r="K438" t="s">
        <v>22</v>
      </c>
      <c r="L438">
        <v>1555736400</v>
      </c>
      <c r="M438" s="13">
        <v>43575.208333333328</v>
      </c>
      <c r="N438">
        <v>1555822800</v>
      </c>
      <c r="O438" s="5"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12"/>
        <v>1.2307407407407407</v>
      </c>
      <c r="G439" t="s">
        <v>20</v>
      </c>
      <c r="H439">
        <v>192</v>
      </c>
      <c r="I439" s="8">
        <f t="shared" si="13"/>
        <v>51.921875</v>
      </c>
      <c r="J439" t="s">
        <v>21</v>
      </c>
      <c r="K439" t="s">
        <v>22</v>
      </c>
      <c r="L439">
        <v>1442120400</v>
      </c>
      <c r="M439" s="13">
        <v>42260.208333333328</v>
      </c>
      <c r="N439">
        <v>1442379600</v>
      </c>
      <c r="O439" s="5"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2046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12"/>
        <v>1.7863855421686747</v>
      </c>
      <c r="G440" t="s">
        <v>20</v>
      </c>
      <c r="H440">
        <v>247</v>
      </c>
      <c r="I440" s="8">
        <f t="shared" si="13"/>
        <v>60.02834008097166</v>
      </c>
      <c r="J440" t="s">
        <v>21</v>
      </c>
      <c r="K440" t="s">
        <v>22</v>
      </c>
      <c r="L440">
        <v>1362376800</v>
      </c>
      <c r="M440" s="13">
        <v>41337.25</v>
      </c>
      <c r="N440">
        <v>1364965200</v>
      </c>
      <c r="O440" s="5"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12"/>
        <v>3.5528169014084505</v>
      </c>
      <c r="G441" t="s">
        <v>20</v>
      </c>
      <c r="H441">
        <v>2293</v>
      </c>
      <c r="I441" s="8">
        <f t="shared" si="13"/>
        <v>44.003488879197555</v>
      </c>
      <c r="J441" t="s">
        <v>21</v>
      </c>
      <c r="K441" t="s">
        <v>22</v>
      </c>
      <c r="L441">
        <v>1478408400</v>
      </c>
      <c r="M441" s="13">
        <v>42680.208333333328</v>
      </c>
      <c r="N441">
        <v>1479016800</v>
      </c>
      <c r="O441" s="5"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12"/>
        <v>1.6190634146341463</v>
      </c>
      <c r="G442" t="s">
        <v>20</v>
      </c>
      <c r="H442">
        <v>3131</v>
      </c>
      <c r="I442" s="8">
        <f t="shared" si="13"/>
        <v>53.003513254551258</v>
      </c>
      <c r="J442" t="s">
        <v>21</v>
      </c>
      <c r="K442" t="s">
        <v>22</v>
      </c>
      <c r="L442">
        <v>1498798800</v>
      </c>
      <c r="M442" s="13">
        <v>42916.208333333328</v>
      </c>
      <c r="N442">
        <v>1499662800</v>
      </c>
      <c r="O442" s="5"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12"/>
        <v>0.24914285714285714</v>
      </c>
      <c r="G443" t="s">
        <v>14</v>
      </c>
      <c r="H443">
        <v>32</v>
      </c>
      <c r="I443" s="8">
        <f t="shared" si="13"/>
        <v>54.5</v>
      </c>
      <c r="J443" t="s">
        <v>21</v>
      </c>
      <c r="K443" t="s">
        <v>22</v>
      </c>
      <c r="L443">
        <v>1335416400</v>
      </c>
      <c r="M443" s="13">
        <v>41025.208333333336</v>
      </c>
      <c r="N443">
        <v>1337835600</v>
      </c>
      <c r="O443" s="5"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2047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12"/>
        <v>1.9872222222222222</v>
      </c>
      <c r="G444" t="s">
        <v>20</v>
      </c>
      <c r="H444">
        <v>143</v>
      </c>
      <c r="I444" s="8">
        <f t="shared" si="13"/>
        <v>75.04195804195804</v>
      </c>
      <c r="J444" t="s">
        <v>107</v>
      </c>
      <c r="K444" t="s">
        <v>108</v>
      </c>
      <c r="L444">
        <v>1504328400</v>
      </c>
      <c r="M444" s="13">
        <v>42980.208333333328</v>
      </c>
      <c r="N444">
        <v>1505710800</v>
      </c>
      <c r="O444" s="5"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12"/>
        <v>0.34752688172043011</v>
      </c>
      <c r="G445" t="s">
        <v>74</v>
      </c>
      <c r="H445">
        <v>90</v>
      </c>
      <c r="I445" s="8">
        <f t="shared" si="13"/>
        <v>35.911111111111111</v>
      </c>
      <c r="J445" t="s">
        <v>21</v>
      </c>
      <c r="K445" t="s">
        <v>22</v>
      </c>
      <c r="L445">
        <v>1285822800</v>
      </c>
      <c r="M445" s="13">
        <v>40451.208333333336</v>
      </c>
      <c r="N445">
        <v>1287464400</v>
      </c>
      <c r="O445" s="5"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12"/>
        <v>1.7641935483870967</v>
      </c>
      <c r="G446" t="s">
        <v>20</v>
      </c>
      <c r="H446">
        <v>296</v>
      </c>
      <c r="I446" s="8">
        <f t="shared" si="13"/>
        <v>36.952702702702702</v>
      </c>
      <c r="J446" t="s">
        <v>21</v>
      </c>
      <c r="K446" t="s">
        <v>22</v>
      </c>
      <c r="L446">
        <v>1311483600</v>
      </c>
      <c r="M446" s="13">
        <v>40748.208333333336</v>
      </c>
      <c r="N446">
        <v>1311656400</v>
      </c>
      <c r="O446" s="5"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12"/>
        <v>5.1138095238095236</v>
      </c>
      <c r="G447" t="s">
        <v>20</v>
      </c>
      <c r="H447">
        <v>170</v>
      </c>
      <c r="I447" s="8">
        <f t="shared" si="13"/>
        <v>63.170588235294119</v>
      </c>
      <c r="J447" t="s">
        <v>21</v>
      </c>
      <c r="K447" t="s">
        <v>22</v>
      </c>
      <c r="L447">
        <v>1291356000</v>
      </c>
      <c r="M447" s="13">
        <v>40515.25</v>
      </c>
      <c r="N447">
        <v>1293170400</v>
      </c>
      <c r="O447" s="5"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12"/>
        <v>0.82044117647058823</v>
      </c>
      <c r="G448" t="s">
        <v>14</v>
      </c>
      <c r="H448">
        <v>186</v>
      </c>
      <c r="I448" s="8">
        <f t="shared" si="13"/>
        <v>29.99462365591398</v>
      </c>
      <c r="J448" t="s">
        <v>21</v>
      </c>
      <c r="K448" t="s">
        <v>22</v>
      </c>
      <c r="L448">
        <v>1355810400</v>
      </c>
      <c r="M448" s="13">
        <v>41261.25</v>
      </c>
      <c r="N448">
        <v>1355983200</v>
      </c>
      <c r="O448" s="5"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2047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12"/>
        <v>0.24326030927835052</v>
      </c>
      <c r="G449" t="s">
        <v>74</v>
      </c>
      <c r="H449">
        <v>439</v>
      </c>
      <c r="I449" s="8">
        <f t="shared" si="13"/>
        <v>86</v>
      </c>
      <c r="J449" t="s">
        <v>40</v>
      </c>
      <c r="K449" t="s">
        <v>41</v>
      </c>
      <c r="L449">
        <v>1513663200</v>
      </c>
      <c r="M449" s="13">
        <v>43088.25</v>
      </c>
      <c r="N449">
        <v>1515045600</v>
      </c>
      <c r="O449" s="5"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12"/>
        <v>0.50482758620689661</v>
      </c>
      <c r="G450" t="s">
        <v>14</v>
      </c>
      <c r="H450">
        <v>605</v>
      </c>
      <c r="I450" s="8">
        <f t="shared" si="13"/>
        <v>75.014876033057845</v>
      </c>
      <c r="J450" t="s">
        <v>21</v>
      </c>
      <c r="K450" t="s">
        <v>22</v>
      </c>
      <c r="L450">
        <v>1365915600</v>
      </c>
      <c r="M450" s="13">
        <v>41378.208333333336</v>
      </c>
      <c r="N450">
        <v>1366088400</v>
      </c>
      <c r="O450" s="5"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14">E451/D451</f>
        <v>9.67</v>
      </c>
      <c r="G451" t="s">
        <v>20</v>
      </c>
      <c r="H451">
        <v>86</v>
      </c>
      <c r="I451" s="8">
        <f t="shared" si="13"/>
        <v>101.19767441860465</v>
      </c>
      <c r="J451" t="s">
        <v>36</v>
      </c>
      <c r="K451" t="s">
        <v>37</v>
      </c>
      <c r="L451">
        <v>1551852000</v>
      </c>
      <c r="M451" s="13">
        <v>43530.25</v>
      </c>
      <c r="N451">
        <v>1553317200</v>
      </c>
      <c r="O451" s="5"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14"/>
        <v>0.04</v>
      </c>
      <c r="G452" t="s">
        <v>14</v>
      </c>
      <c r="H452">
        <v>1</v>
      </c>
      <c r="I452" s="8">
        <f t="shared" ref="I452:I515" si="15">E452/H452</f>
        <v>4</v>
      </c>
      <c r="J452" t="s">
        <v>15</v>
      </c>
      <c r="K452" t="s">
        <v>16</v>
      </c>
      <c r="L452">
        <v>1540098000</v>
      </c>
      <c r="M452" s="13">
        <v>43394.208333333328</v>
      </c>
      <c r="N452">
        <v>1542088800</v>
      </c>
      <c r="O452" s="5"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2046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14"/>
        <v>1.2284501347708894</v>
      </c>
      <c r="G453" t="s">
        <v>20</v>
      </c>
      <c r="H453">
        <v>6286</v>
      </c>
      <c r="I453" s="8">
        <f t="shared" si="15"/>
        <v>29.001272669424118</v>
      </c>
      <c r="J453" t="s">
        <v>21</v>
      </c>
      <c r="K453" t="s">
        <v>22</v>
      </c>
      <c r="L453">
        <v>1500440400</v>
      </c>
      <c r="M453" s="13">
        <v>42935.208333333328</v>
      </c>
      <c r="N453">
        <v>1503118800</v>
      </c>
      <c r="O453" s="5"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14"/>
        <v>0.63437500000000002</v>
      </c>
      <c r="G454" t="s">
        <v>14</v>
      </c>
      <c r="H454">
        <v>31</v>
      </c>
      <c r="I454" s="8">
        <f t="shared" si="15"/>
        <v>98.225806451612897</v>
      </c>
      <c r="J454" t="s">
        <v>21</v>
      </c>
      <c r="K454" t="s">
        <v>22</v>
      </c>
      <c r="L454">
        <v>1278392400</v>
      </c>
      <c r="M454" s="13">
        <v>40365.208333333336</v>
      </c>
      <c r="N454">
        <v>1278478800</v>
      </c>
      <c r="O454" s="5"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14"/>
        <v>0.56331688596491225</v>
      </c>
      <c r="G455" t="s">
        <v>14</v>
      </c>
      <c r="H455">
        <v>1181</v>
      </c>
      <c r="I455" s="8">
        <f t="shared" si="15"/>
        <v>87.001693480101608</v>
      </c>
      <c r="J455" t="s">
        <v>21</v>
      </c>
      <c r="K455" t="s">
        <v>22</v>
      </c>
      <c r="L455">
        <v>1480572000</v>
      </c>
      <c r="M455" s="13">
        <v>42705.25</v>
      </c>
      <c r="N455">
        <v>1484114400</v>
      </c>
      <c r="O455" s="5"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14"/>
        <v>0.44074999999999998</v>
      </c>
      <c r="G456" t="s">
        <v>14</v>
      </c>
      <c r="H456">
        <v>39</v>
      </c>
      <c r="I456" s="8">
        <f t="shared" si="15"/>
        <v>45.205128205128204</v>
      </c>
      <c r="J456" t="s">
        <v>21</v>
      </c>
      <c r="K456" t="s">
        <v>22</v>
      </c>
      <c r="L456">
        <v>1382331600</v>
      </c>
      <c r="M456" s="13">
        <v>41568.208333333336</v>
      </c>
      <c r="N456">
        <v>1385445600</v>
      </c>
      <c r="O456" s="5"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14"/>
        <v>1.1837253218884121</v>
      </c>
      <c r="G457" t="s">
        <v>20</v>
      </c>
      <c r="H457">
        <v>3727</v>
      </c>
      <c r="I457" s="8">
        <f t="shared" si="15"/>
        <v>37.001341561577675</v>
      </c>
      <c r="J457" t="s">
        <v>21</v>
      </c>
      <c r="K457" t="s">
        <v>22</v>
      </c>
      <c r="L457">
        <v>1316754000</v>
      </c>
      <c r="M457" s="13">
        <v>40809.208333333336</v>
      </c>
      <c r="N457">
        <v>1318741200</v>
      </c>
      <c r="O457" s="5"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14"/>
        <v>1.041243169398907</v>
      </c>
      <c r="G458" t="s">
        <v>20</v>
      </c>
      <c r="H458">
        <v>1605</v>
      </c>
      <c r="I458" s="8">
        <f t="shared" si="15"/>
        <v>94.976947040498445</v>
      </c>
      <c r="J458" t="s">
        <v>21</v>
      </c>
      <c r="K458" t="s">
        <v>22</v>
      </c>
      <c r="L458">
        <v>1518242400</v>
      </c>
      <c r="M458" s="13">
        <v>43141.25</v>
      </c>
      <c r="N458">
        <v>1518242400</v>
      </c>
      <c r="O458" s="5"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14"/>
        <v>0.26640000000000003</v>
      </c>
      <c r="G459" t="s">
        <v>14</v>
      </c>
      <c r="H459">
        <v>46</v>
      </c>
      <c r="I459" s="8">
        <f t="shared" si="15"/>
        <v>28.956521739130434</v>
      </c>
      <c r="J459" t="s">
        <v>21</v>
      </c>
      <c r="K459" t="s">
        <v>22</v>
      </c>
      <c r="L459">
        <v>1476421200</v>
      </c>
      <c r="M459" s="13">
        <v>42657.208333333328</v>
      </c>
      <c r="N459">
        <v>1476594000</v>
      </c>
      <c r="O459" s="5"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14"/>
        <v>3.5120118343195266</v>
      </c>
      <c r="G460" t="s">
        <v>20</v>
      </c>
      <c r="H460">
        <v>2120</v>
      </c>
      <c r="I460" s="8">
        <f t="shared" si="15"/>
        <v>55.993396226415094</v>
      </c>
      <c r="J460" t="s">
        <v>21</v>
      </c>
      <c r="K460" t="s">
        <v>22</v>
      </c>
      <c r="L460">
        <v>1269752400</v>
      </c>
      <c r="M460" s="13">
        <v>40265.208333333336</v>
      </c>
      <c r="N460">
        <v>1273554000</v>
      </c>
      <c r="O460" s="5"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14"/>
        <v>0.90063492063492068</v>
      </c>
      <c r="G461" t="s">
        <v>14</v>
      </c>
      <c r="H461">
        <v>105</v>
      </c>
      <c r="I461" s="8">
        <f t="shared" si="15"/>
        <v>54.038095238095238</v>
      </c>
      <c r="J461" t="s">
        <v>21</v>
      </c>
      <c r="K461" t="s">
        <v>22</v>
      </c>
      <c r="L461">
        <v>1419746400</v>
      </c>
      <c r="M461" s="13">
        <v>42001.25</v>
      </c>
      <c r="N461">
        <v>1421906400</v>
      </c>
      <c r="O461" s="5"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14"/>
        <v>1.7162500000000001</v>
      </c>
      <c r="G462" t="s">
        <v>20</v>
      </c>
      <c r="H462">
        <v>50</v>
      </c>
      <c r="I462" s="8">
        <f t="shared" si="15"/>
        <v>82.38</v>
      </c>
      <c r="J462" t="s">
        <v>21</v>
      </c>
      <c r="K462" t="s">
        <v>22</v>
      </c>
      <c r="L462">
        <v>1281330000</v>
      </c>
      <c r="M462" s="13">
        <v>40399.208333333336</v>
      </c>
      <c r="N462">
        <v>1281589200</v>
      </c>
      <c r="O462" s="5"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14"/>
        <v>1.4104655870445344</v>
      </c>
      <c r="G463" t="s">
        <v>20</v>
      </c>
      <c r="H463">
        <v>2080</v>
      </c>
      <c r="I463" s="8">
        <f t="shared" si="15"/>
        <v>66.997115384615384</v>
      </c>
      <c r="J463" t="s">
        <v>21</v>
      </c>
      <c r="K463" t="s">
        <v>22</v>
      </c>
      <c r="L463">
        <v>1398661200</v>
      </c>
      <c r="M463" s="13">
        <v>41757.208333333336</v>
      </c>
      <c r="N463">
        <v>1400389200</v>
      </c>
      <c r="O463" s="5"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14"/>
        <v>0.30579449152542371</v>
      </c>
      <c r="G464" t="s">
        <v>14</v>
      </c>
      <c r="H464">
        <v>535</v>
      </c>
      <c r="I464" s="8">
        <f t="shared" si="15"/>
        <v>107.91401869158878</v>
      </c>
      <c r="J464" t="s">
        <v>21</v>
      </c>
      <c r="K464" t="s">
        <v>22</v>
      </c>
      <c r="L464">
        <v>1359525600</v>
      </c>
      <c r="M464" s="13">
        <v>41304.25</v>
      </c>
      <c r="N464">
        <v>1362808800</v>
      </c>
      <c r="O464" s="5"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14"/>
        <v>1.0816455696202532</v>
      </c>
      <c r="G465" t="s">
        <v>20</v>
      </c>
      <c r="H465">
        <v>2105</v>
      </c>
      <c r="I465" s="8">
        <f t="shared" si="15"/>
        <v>69.009501187648453</v>
      </c>
      <c r="J465" t="s">
        <v>21</v>
      </c>
      <c r="K465" t="s">
        <v>22</v>
      </c>
      <c r="L465">
        <v>1388469600</v>
      </c>
      <c r="M465" s="13">
        <v>41639.25</v>
      </c>
      <c r="N465">
        <v>1388815200</v>
      </c>
      <c r="O465" s="5"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2046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14"/>
        <v>1.3345505617977529</v>
      </c>
      <c r="G466" t="s">
        <v>20</v>
      </c>
      <c r="H466">
        <v>2436</v>
      </c>
      <c r="I466" s="8">
        <f t="shared" si="15"/>
        <v>39.006568144499177</v>
      </c>
      <c r="J466" t="s">
        <v>21</v>
      </c>
      <c r="K466" t="s">
        <v>22</v>
      </c>
      <c r="L466">
        <v>1518328800</v>
      </c>
      <c r="M466" s="13">
        <v>43142.25</v>
      </c>
      <c r="N466">
        <v>1519538400</v>
      </c>
      <c r="O466" s="5"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14"/>
        <v>1.8785106382978722</v>
      </c>
      <c r="G467" t="s">
        <v>20</v>
      </c>
      <c r="H467">
        <v>80</v>
      </c>
      <c r="I467" s="8">
        <f t="shared" si="15"/>
        <v>110.3625</v>
      </c>
      <c r="J467" t="s">
        <v>21</v>
      </c>
      <c r="K467" t="s">
        <v>22</v>
      </c>
      <c r="L467">
        <v>1517032800</v>
      </c>
      <c r="M467" s="13">
        <v>43127.25</v>
      </c>
      <c r="N467">
        <v>1517810400</v>
      </c>
      <c r="O467" s="5">
        <v>43136.25</v>
      </c>
      <c r="P467" t="b">
        <v>0</v>
      </c>
      <c r="Q467" t="b">
        <v>0</v>
      </c>
      <c r="R467" t="s">
        <v>206</v>
      </c>
      <c r="S467" t="s">
        <v>2044</v>
      </c>
      <c r="T467" t="s">
        <v>2057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14"/>
        <v>3.32</v>
      </c>
      <c r="G468" t="s">
        <v>20</v>
      </c>
      <c r="H468">
        <v>42</v>
      </c>
      <c r="I468" s="8">
        <f t="shared" si="15"/>
        <v>94.857142857142861</v>
      </c>
      <c r="J468" t="s">
        <v>21</v>
      </c>
      <c r="K468" t="s">
        <v>22</v>
      </c>
      <c r="L468">
        <v>1368594000</v>
      </c>
      <c r="M468" s="13">
        <v>41409.208333333336</v>
      </c>
      <c r="N468">
        <v>1370581200</v>
      </c>
      <c r="O468" s="5"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2047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14"/>
        <v>5.7521428571428572</v>
      </c>
      <c r="G469" t="s">
        <v>20</v>
      </c>
      <c r="H469">
        <v>139</v>
      </c>
      <c r="I469" s="8">
        <f t="shared" si="15"/>
        <v>57.935251798561154</v>
      </c>
      <c r="J469" t="s">
        <v>15</v>
      </c>
      <c r="K469" t="s">
        <v>16</v>
      </c>
      <c r="L469">
        <v>1448258400</v>
      </c>
      <c r="M469" s="13">
        <v>42331.25</v>
      </c>
      <c r="N469">
        <v>1448863200</v>
      </c>
      <c r="O469" s="5"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14"/>
        <v>0.40500000000000003</v>
      </c>
      <c r="G470" t="s">
        <v>14</v>
      </c>
      <c r="H470">
        <v>16</v>
      </c>
      <c r="I470" s="8">
        <f t="shared" si="15"/>
        <v>101.25</v>
      </c>
      <c r="J470" t="s">
        <v>21</v>
      </c>
      <c r="K470" t="s">
        <v>22</v>
      </c>
      <c r="L470">
        <v>1555218000</v>
      </c>
      <c r="M470" s="13">
        <v>43569.208333333328</v>
      </c>
      <c r="N470">
        <v>1556600400</v>
      </c>
      <c r="O470" s="5"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14"/>
        <v>1.8442857142857143</v>
      </c>
      <c r="G471" t="s">
        <v>20</v>
      </c>
      <c r="H471">
        <v>159</v>
      </c>
      <c r="I471" s="8">
        <f t="shared" si="15"/>
        <v>64.95597484276729</v>
      </c>
      <c r="J471" t="s">
        <v>21</v>
      </c>
      <c r="K471" t="s">
        <v>22</v>
      </c>
      <c r="L471">
        <v>1431925200</v>
      </c>
      <c r="M471" s="13">
        <v>42142.208333333328</v>
      </c>
      <c r="N471">
        <v>1432098000</v>
      </c>
      <c r="O471" s="5"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14"/>
        <v>2.8580555555555556</v>
      </c>
      <c r="G472" t="s">
        <v>20</v>
      </c>
      <c r="H472">
        <v>381</v>
      </c>
      <c r="I472" s="8">
        <f t="shared" si="15"/>
        <v>27.00524934383202</v>
      </c>
      <c r="J472" t="s">
        <v>21</v>
      </c>
      <c r="K472" t="s">
        <v>22</v>
      </c>
      <c r="L472">
        <v>1481522400</v>
      </c>
      <c r="M472" s="13">
        <v>42716.25</v>
      </c>
      <c r="N472">
        <v>1482127200</v>
      </c>
      <c r="O472" s="5"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2047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14"/>
        <v>3.19</v>
      </c>
      <c r="G473" t="s">
        <v>20</v>
      </c>
      <c r="H473">
        <v>194</v>
      </c>
      <c r="I473" s="8">
        <f t="shared" si="15"/>
        <v>50.97422680412371</v>
      </c>
      <c r="J473" t="s">
        <v>40</v>
      </c>
      <c r="K473" t="s">
        <v>41</v>
      </c>
      <c r="L473">
        <v>1335934800</v>
      </c>
      <c r="M473" s="13">
        <v>41031.208333333336</v>
      </c>
      <c r="N473">
        <v>1335934800</v>
      </c>
      <c r="O473" s="5"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14"/>
        <v>0.39234070221066319</v>
      </c>
      <c r="G474" t="s">
        <v>14</v>
      </c>
      <c r="H474">
        <v>575</v>
      </c>
      <c r="I474" s="8">
        <f t="shared" si="15"/>
        <v>104.94260869565217</v>
      </c>
      <c r="J474" t="s">
        <v>21</v>
      </c>
      <c r="K474" t="s">
        <v>22</v>
      </c>
      <c r="L474">
        <v>1552280400</v>
      </c>
      <c r="M474" s="13">
        <v>43535.208333333328</v>
      </c>
      <c r="N474">
        <v>1556946000</v>
      </c>
      <c r="O474" s="5"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14"/>
        <v>1.7814000000000001</v>
      </c>
      <c r="G475" t="s">
        <v>20</v>
      </c>
      <c r="H475">
        <v>106</v>
      </c>
      <c r="I475" s="8">
        <f t="shared" si="15"/>
        <v>84.028301886792448</v>
      </c>
      <c r="J475" t="s">
        <v>21</v>
      </c>
      <c r="K475" t="s">
        <v>22</v>
      </c>
      <c r="L475">
        <v>1529989200</v>
      </c>
      <c r="M475" s="13">
        <v>43277.208333333328</v>
      </c>
      <c r="N475">
        <v>1530075600</v>
      </c>
      <c r="O475" s="5"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14"/>
        <v>3.6515</v>
      </c>
      <c r="G476" t="s">
        <v>20</v>
      </c>
      <c r="H476">
        <v>142</v>
      </c>
      <c r="I476" s="8">
        <f t="shared" si="15"/>
        <v>102.85915492957747</v>
      </c>
      <c r="J476" t="s">
        <v>21</v>
      </c>
      <c r="K476" t="s">
        <v>22</v>
      </c>
      <c r="L476">
        <v>1418709600</v>
      </c>
      <c r="M476" s="13">
        <v>41989.25</v>
      </c>
      <c r="N476">
        <v>1418796000</v>
      </c>
      <c r="O476" s="5"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14"/>
        <v>1.1394594594594594</v>
      </c>
      <c r="G477" t="s">
        <v>20</v>
      </c>
      <c r="H477">
        <v>211</v>
      </c>
      <c r="I477" s="8">
        <f t="shared" si="15"/>
        <v>39.962085308056871</v>
      </c>
      <c r="J477" t="s">
        <v>21</v>
      </c>
      <c r="K477" t="s">
        <v>22</v>
      </c>
      <c r="L477">
        <v>1372136400</v>
      </c>
      <c r="M477" s="13">
        <v>41450.208333333336</v>
      </c>
      <c r="N477">
        <v>1372482000</v>
      </c>
      <c r="O477" s="5">
        <v>41454.208333333336</v>
      </c>
      <c r="P477" t="b">
        <v>0</v>
      </c>
      <c r="Q477" t="b">
        <v>1</v>
      </c>
      <c r="R477" t="s">
        <v>206</v>
      </c>
      <c r="S477" t="s">
        <v>2044</v>
      </c>
      <c r="T477" t="s">
        <v>2057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14"/>
        <v>0.29828720626631855</v>
      </c>
      <c r="G478" t="s">
        <v>14</v>
      </c>
      <c r="H478">
        <v>1120</v>
      </c>
      <c r="I478" s="8">
        <f t="shared" si="15"/>
        <v>51.001785714285717</v>
      </c>
      <c r="J478" t="s">
        <v>21</v>
      </c>
      <c r="K478" t="s">
        <v>22</v>
      </c>
      <c r="L478">
        <v>1533877200</v>
      </c>
      <c r="M478" s="13">
        <v>43322.208333333328</v>
      </c>
      <c r="N478">
        <v>1534395600</v>
      </c>
      <c r="O478" s="5">
        <v>43328.208333333328</v>
      </c>
      <c r="P478" t="b">
        <v>0</v>
      </c>
      <c r="Q478" t="b">
        <v>0</v>
      </c>
      <c r="R478" t="s">
        <v>119</v>
      </c>
      <c r="S478" t="s">
        <v>2044</v>
      </c>
      <c r="T478" t="s">
        <v>2051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14"/>
        <v>0.54270588235294115</v>
      </c>
      <c r="G479" t="s">
        <v>14</v>
      </c>
      <c r="H479">
        <v>113</v>
      </c>
      <c r="I479" s="8">
        <f t="shared" si="15"/>
        <v>40.823008849557525</v>
      </c>
      <c r="J479" t="s">
        <v>21</v>
      </c>
      <c r="K479" t="s">
        <v>22</v>
      </c>
      <c r="L479">
        <v>1309064400</v>
      </c>
      <c r="M479" s="13">
        <v>40720.208333333336</v>
      </c>
      <c r="N479">
        <v>1311397200</v>
      </c>
      <c r="O479" s="5"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14"/>
        <v>2.3634156976744185</v>
      </c>
      <c r="G480" t="s">
        <v>20</v>
      </c>
      <c r="H480">
        <v>2756</v>
      </c>
      <c r="I480" s="8">
        <f t="shared" si="15"/>
        <v>58.999637155297535</v>
      </c>
      <c r="J480" t="s">
        <v>21</v>
      </c>
      <c r="K480" t="s">
        <v>22</v>
      </c>
      <c r="L480">
        <v>1425877200</v>
      </c>
      <c r="M480" s="13">
        <v>42072.208333333328</v>
      </c>
      <c r="N480">
        <v>1426914000</v>
      </c>
      <c r="O480" s="5"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2047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14"/>
        <v>5.1291666666666664</v>
      </c>
      <c r="G481" t="s">
        <v>20</v>
      </c>
      <c r="H481">
        <v>173</v>
      </c>
      <c r="I481" s="8">
        <f t="shared" si="15"/>
        <v>71.156069364161851</v>
      </c>
      <c r="J481" t="s">
        <v>40</v>
      </c>
      <c r="K481" t="s">
        <v>41</v>
      </c>
      <c r="L481">
        <v>1501304400</v>
      </c>
      <c r="M481" s="13">
        <v>42945.208333333328</v>
      </c>
      <c r="N481">
        <v>1501477200</v>
      </c>
      <c r="O481" s="5"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14"/>
        <v>1.0065116279069768</v>
      </c>
      <c r="G482" t="s">
        <v>20</v>
      </c>
      <c r="H482">
        <v>87</v>
      </c>
      <c r="I482" s="8">
        <f t="shared" si="15"/>
        <v>99.494252873563212</v>
      </c>
      <c r="J482" t="s">
        <v>21</v>
      </c>
      <c r="K482" t="s">
        <v>22</v>
      </c>
      <c r="L482">
        <v>1268287200</v>
      </c>
      <c r="M482" s="13">
        <v>40248.25</v>
      </c>
      <c r="N482">
        <v>1269061200</v>
      </c>
      <c r="O482" s="5"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14"/>
        <v>0.81348423194303154</v>
      </c>
      <c r="G483" t="s">
        <v>14</v>
      </c>
      <c r="H483">
        <v>1538</v>
      </c>
      <c r="I483" s="8">
        <f t="shared" si="15"/>
        <v>103.98634590377114</v>
      </c>
      <c r="J483" t="s">
        <v>21</v>
      </c>
      <c r="K483" t="s">
        <v>22</v>
      </c>
      <c r="L483">
        <v>1412139600</v>
      </c>
      <c r="M483" s="13">
        <v>41913.208333333336</v>
      </c>
      <c r="N483">
        <v>1415772000</v>
      </c>
      <c r="O483" s="5"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14"/>
        <v>0.16404761904761905</v>
      </c>
      <c r="G484" t="s">
        <v>14</v>
      </c>
      <c r="H484">
        <v>9</v>
      </c>
      <c r="I484" s="8">
        <f t="shared" si="15"/>
        <v>76.555555555555557</v>
      </c>
      <c r="J484" t="s">
        <v>21</v>
      </c>
      <c r="K484" t="s">
        <v>22</v>
      </c>
      <c r="L484">
        <v>1330063200</v>
      </c>
      <c r="M484" s="13">
        <v>40963.25</v>
      </c>
      <c r="N484">
        <v>1331013600</v>
      </c>
      <c r="O484" s="5">
        <v>40974.25</v>
      </c>
      <c r="P484" t="b">
        <v>0</v>
      </c>
      <c r="Q484" t="b">
        <v>1</v>
      </c>
      <c r="R484" t="s">
        <v>119</v>
      </c>
      <c r="S484" t="s">
        <v>2044</v>
      </c>
      <c r="T484" t="s">
        <v>2051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14"/>
        <v>0.52774617067833696</v>
      </c>
      <c r="G485" t="s">
        <v>14</v>
      </c>
      <c r="H485">
        <v>554</v>
      </c>
      <c r="I485" s="8">
        <f t="shared" si="15"/>
        <v>87.068592057761734</v>
      </c>
      <c r="J485" t="s">
        <v>21</v>
      </c>
      <c r="K485" t="s">
        <v>22</v>
      </c>
      <c r="L485">
        <v>1576130400</v>
      </c>
      <c r="M485" s="13">
        <v>43811.25</v>
      </c>
      <c r="N485">
        <v>1576735200</v>
      </c>
      <c r="O485" s="5"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14"/>
        <v>2.6020608108108108</v>
      </c>
      <c r="G486" t="s">
        <v>20</v>
      </c>
      <c r="H486">
        <v>1572</v>
      </c>
      <c r="I486" s="8">
        <f t="shared" si="15"/>
        <v>48.99554707379135</v>
      </c>
      <c r="J486" t="s">
        <v>40</v>
      </c>
      <c r="K486" t="s">
        <v>41</v>
      </c>
      <c r="L486">
        <v>1407128400</v>
      </c>
      <c r="M486" s="13">
        <v>41855.208333333336</v>
      </c>
      <c r="N486">
        <v>1411362000</v>
      </c>
      <c r="O486" s="5"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14"/>
        <v>0.30732891832229581</v>
      </c>
      <c r="G487" t="s">
        <v>14</v>
      </c>
      <c r="H487">
        <v>648</v>
      </c>
      <c r="I487" s="8">
        <f t="shared" si="15"/>
        <v>42.969135802469133</v>
      </c>
      <c r="J487" t="s">
        <v>40</v>
      </c>
      <c r="K487" t="s">
        <v>41</v>
      </c>
      <c r="L487">
        <v>1560142800</v>
      </c>
      <c r="M487" s="13">
        <v>43626.208333333328</v>
      </c>
      <c r="N487">
        <v>1563685200</v>
      </c>
      <c r="O487" s="5"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14"/>
        <v>0.13500000000000001</v>
      </c>
      <c r="G488" t="s">
        <v>14</v>
      </c>
      <c r="H488">
        <v>21</v>
      </c>
      <c r="I488" s="8">
        <f t="shared" si="15"/>
        <v>33.428571428571431</v>
      </c>
      <c r="J488" t="s">
        <v>40</v>
      </c>
      <c r="K488" t="s">
        <v>41</v>
      </c>
      <c r="L488">
        <v>1520575200</v>
      </c>
      <c r="M488" s="13">
        <v>43168.25</v>
      </c>
      <c r="N488">
        <v>1521867600</v>
      </c>
      <c r="O488" s="5">
        <v>43183.208333333328</v>
      </c>
      <c r="P488" t="b">
        <v>0</v>
      </c>
      <c r="Q488" t="b">
        <v>1</v>
      </c>
      <c r="R488" t="s">
        <v>206</v>
      </c>
      <c r="S488" t="s">
        <v>2044</v>
      </c>
      <c r="T488" t="s">
        <v>2057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14"/>
        <v>1.7862556663644606</v>
      </c>
      <c r="G489" t="s">
        <v>20</v>
      </c>
      <c r="H489">
        <v>2346</v>
      </c>
      <c r="I489" s="8">
        <f t="shared" si="15"/>
        <v>83.982949701619773</v>
      </c>
      <c r="J489" t="s">
        <v>21</v>
      </c>
      <c r="K489" t="s">
        <v>22</v>
      </c>
      <c r="L489">
        <v>1492664400</v>
      </c>
      <c r="M489" s="13">
        <v>42845.208333333328</v>
      </c>
      <c r="N489">
        <v>1495515600</v>
      </c>
      <c r="O489" s="5"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14"/>
        <v>2.2005660377358489</v>
      </c>
      <c r="G490" t="s">
        <v>20</v>
      </c>
      <c r="H490">
        <v>115</v>
      </c>
      <c r="I490" s="8">
        <f t="shared" si="15"/>
        <v>101.41739130434783</v>
      </c>
      <c r="J490" t="s">
        <v>21</v>
      </c>
      <c r="K490" t="s">
        <v>22</v>
      </c>
      <c r="L490">
        <v>1454479200</v>
      </c>
      <c r="M490" s="13">
        <v>42403.25</v>
      </c>
      <c r="N490">
        <v>1455948000</v>
      </c>
      <c r="O490" s="5"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14"/>
        <v>1.015108695652174</v>
      </c>
      <c r="G491" t="s">
        <v>20</v>
      </c>
      <c r="H491">
        <v>85</v>
      </c>
      <c r="I491" s="8">
        <f t="shared" si="15"/>
        <v>109.87058823529412</v>
      </c>
      <c r="J491" t="s">
        <v>107</v>
      </c>
      <c r="K491" t="s">
        <v>108</v>
      </c>
      <c r="L491">
        <v>1281934800</v>
      </c>
      <c r="M491" s="13">
        <v>40406.208333333336</v>
      </c>
      <c r="N491">
        <v>1282366800</v>
      </c>
      <c r="O491" s="5"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2047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14"/>
        <v>1.915</v>
      </c>
      <c r="G492" t="s">
        <v>20</v>
      </c>
      <c r="H492">
        <v>144</v>
      </c>
      <c r="I492" s="8">
        <f t="shared" si="15"/>
        <v>31.916666666666668</v>
      </c>
      <c r="J492" t="s">
        <v>21</v>
      </c>
      <c r="K492" t="s">
        <v>22</v>
      </c>
      <c r="L492">
        <v>1573970400</v>
      </c>
      <c r="M492" s="13">
        <v>43786.25</v>
      </c>
      <c r="N492">
        <v>1574575200</v>
      </c>
      <c r="O492" s="5"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14"/>
        <v>3.0534683098591549</v>
      </c>
      <c r="G493" t="s">
        <v>20</v>
      </c>
      <c r="H493">
        <v>2443</v>
      </c>
      <c r="I493" s="8">
        <f t="shared" si="15"/>
        <v>70.993450675399103</v>
      </c>
      <c r="J493" t="s">
        <v>21</v>
      </c>
      <c r="K493" t="s">
        <v>22</v>
      </c>
      <c r="L493">
        <v>1372654800</v>
      </c>
      <c r="M493" s="13">
        <v>41456.208333333336</v>
      </c>
      <c r="N493">
        <v>1374901200</v>
      </c>
      <c r="O493" s="5"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14"/>
        <v>0.23995287958115183</v>
      </c>
      <c r="G494" t="s">
        <v>74</v>
      </c>
      <c r="H494">
        <v>595</v>
      </c>
      <c r="I494" s="8">
        <f t="shared" si="15"/>
        <v>77.026890756302521</v>
      </c>
      <c r="J494" t="s">
        <v>21</v>
      </c>
      <c r="K494" t="s">
        <v>22</v>
      </c>
      <c r="L494">
        <v>1275886800</v>
      </c>
      <c r="M494" s="13">
        <v>40336.208333333336</v>
      </c>
      <c r="N494">
        <v>1278910800</v>
      </c>
      <c r="O494" s="5"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14"/>
        <v>7.2377777777777776</v>
      </c>
      <c r="G495" t="s">
        <v>20</v>
      </c>
      <c r="H495">
        <v>64</v>
      </c>
      <c r="I495" s="8">
        <f t="shared" si="15"/>
        <v>101.78125</v>
      </c>
      <c r="J495" t="s">
        <v>21</v>
      </c>
      <c r="K495" t="s">
        <v>22</v>
      </c>
      <c r="L495">
        <v>1561784400</v>
      </c>
      <c r="M495" s="13">
        <v>43645.208333333328</v>
      </c>
      <c r="N495">
        <v>1562907600</v>
      </c>
      <c r="O495" s="5"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14"/>
        <v>5.4736000000000002</v>
      </c>
      <c r="G496" t="s">
        <v>20</v>
      </c>
      <c r="H496">
        <v>268</v>
      </c>
      <c r="I496" s="8">
        <f t="shared" si="15"/>
        <v>51.059701492537314</v>
      </c>
      <c r="J496" t="s">
        <v>21</v>
      </c>
      <c r="K496" t="s">
        <v>22</v>
      </c>
      <c r="L496">
        <v>1332392400</v>
      </c>
      <c r="M496" s="13">
        <v>40990.208333333336</v>
      </c>
      <c r="N496">
        <v>1332478800</v>
      </c>
      <c r="O496" s="5"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2047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14"/>
        <v>4.1449999999999996</v>
      </c>
      <c r="G497" t="s">
        <v>20</v>
      </c>
      <c r="H497">
        <v>195</v>
      </c>
      <c r="I497" s="8">
        <f t="shared" si="15"/>
        <v>68.02051282051282</v>
      </c>
      <c r="J497" t="s">
        <v>36</v>
      </c>
      <c r="K497" t="s">
        <v>37</v>
      </c>
      <c r="L497">
        <v>1402376400</v>
      </c>
      <c r="M497" s="13">
        <v>41800.208333333336</v>
      </c>
      <c r="N497">
        <v>1402722000</v>
      </c>
      <c r="O497" s="5"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14"/>
        <v>9.0696409140369975E-3</v>
      </c>
      <c r="G498" t="s">
        <v>14</v>
      </c>
      <c r="H498">
        <v>54</v>
      </c>
      <c r="I498" s="8">
        <f t="shared" si="15"/>
        <v>30.87037037037037</v>
      </c>
      <c r="J498" t="s">
        <v>21</v>
      </c>
      <c r="K498" t="s">
        <v>22</v>
      </c>
      <c r="L498">
        <v>1495342800</v>
      </c>
      <c r="M498" s="13">
        <v>42876.208333333328</v>
      </c>
      <c r="N498">
        <v>1496811600</v>
      </c>
      <c r="O498" s="5"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2046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14"/>
        <v>0.34173469387755101</v>
      </c>
      <c r="G499" t="s">
        <v>14</v>
      </c>
      <c r="H499">
        <v>120</v>
      </c>
      <c r="I499" s="8">
        <f t="shared" si="15"/>
        <v>27.908333333333335</v>
      </c>
      <c r="J499" t="s">
        <v>21</v>
      </c>
      <c r="K499" t="s">
        <v>22</v>
      </c>
      <c r="L499">
        <v>1482213600</v>
      </c>
      <c r="M499" s="13">
        <v>42724.25</v>
      </c>
      <c r="N499">
        <v>1482213600</v>
      </c>
      <c r="O499" s="5"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2047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14"/>
        <v>0.239488107549121</v>
      </c>
      <c r="G500" t="s">
        <v>14</v>
      </c>
      <c r="H500">
        <v>579</v>
      </c>
      <c r="I500" s="8">
        <f t="shared" si="15"/>
        <v>79.994818652849744</v>
      </c>
      <c r="J500" t="s">
        <v>36</v>
      </c>
      <c r="K500" t="s">
        <v>37</v>
      </c>
      <c r="L500">
        <v>1420092000</v>
      </c>
      <c r="M500" s="13">
        <v>42005.25</v>
      </c>
      <c r="N500">
        <v>1420264800</v>
      </c>
      <c r="O500" s="5"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14"/>
        <v>0.48072649572649573</v>
      </c>
      <c r="G501" t="s">
        <v>14</v>
      </c>
      <c r="H501">
        <v>2072</v>
      </c>
      <c r="I501" s="8">
        <f t="shared" si="15"/>
        <v>38.003378378378379</v>
      </c>
      <c r="J501" t="s">
        <v>21</v>
      </c>
      <c r="K501" t="s">
        <v>22</v>
      </c>
      <c r="L501">
        <v>1458018000</v>
      </c>
      <c r="M501" s="13">
        <v>42444.208333333328</v>
      </c>
      <c r="N501">
        <v>1458450000</v>
      </c>
      <c r="O501" s="5"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14"/>
        <v>0</v>
      </c>
      <c r="G502" t="s">
        <v>14</v>
      </c>
      <c r="H502">
        <v>0</v>
      </c>
      <c r="I502" s="8" t="e">
        <f t="shared" si="15"/>
        <v>#DIV/0!</v>
      </c>
      <c r="J502" t="s">
        <v>21</v>
      </c>
      <c r="K502" t="s">
        <v>22</v>
      </c>
      <c r="L502">
        <v>1367384400</v>
      </c>
      <c r="M502" s="13">
        <v>41395.208333333336</v>
      </c>
      <c r="N502">
        <v>1369803600</v>
      </c>
      <c r="O502" s="5"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14"/>
        <v>0.70145182291666663</v>
      </c>
      <c r="G503" t="s">
        <v>14</v>
      </c>
      <c r="H503">
        <v>1796</v>
      </c>
      <c r="I503" s="8">
        <f t="shared" si="15"/>
        <v>59.990534521158132</v>
      </c>
      <c r="J503" t="s">
        <v>21</v>
      </c>
      <c r="K503" t="s">
        <v>22</v>
      </c>
      <c r="L503">
        <v>1363064400</v>
      </c>
      <c r="M503" s="13">
        <v>41345.208333333336</v>
      </c>
      <c r="N503">
        <v>1363237200</v>
      </c>
      <c r="O503" s="5"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14"/>
        <v>5.2992307692307694</v>
      </c>
      <c r="G504" t="s">
        <v>20</v>
      </c>
      <c r="H504">
        <v>186</v>
      </c>
      <c r="I504" s="8">
        <f t="shared" si="15"/>
        <v>37.037634408602152</v>
      </c>
      <c r="J504" t="s">
        <v>26</v>
      </c>
      <c r="K504" t="s">
        <v>27</v>
      </c>
      <c r="L504">
        <v>1343365200</v>
      </c>
      <c r="M504" s="13">
        <v>41117.208333333336</v>
      </c>
      <c r="N504">
        <v>1345870800</v>
      </c>
      <c r="O504" s="5"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14"/>
        <v>1.8032549019607844</v>
      </c>
      <c r="G505" t="s">
        <v>20</v>
      </c>
      <c r="H505">
        <v>460</v>
      </c>
      <c r="I505" s="8">
        <f t="shared" si="15"/>
        <v>99.963043478260872</v>
      </c>
      <c r="J505" t="s">
        <v>21</v>
      </c>
      <c r="K505" t="s">
        <v>22</v>
      </c>
      <c r="L505">
        <v>1435726800</v>
      </c>
      <c r="M505" s="13">
        <v>42186.208333333328</v>
      </c>
      <c r="N505">
        <v>1437454800</v>
      </c>
      <c r="O505" s="5"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14"/>
        <v>0.92320000000000002</v>
      </c>
      <c r="G506" t="s">
        <v>14</v>
      </c>
      <c r="H506">
        <v>62</v>
      </c>
      <c r="I506" s="8">
        <f t="shared" si="15"/>
        <v>111.6774193548387</v>
      </c>
      <c r="J506" t="s">
        <v>107</v>
      </c>
      <c r="K506" t="s">
        <v>108</v>
      </c>
      <c r="L506">
        <v>1431925200</v>
      </c>
      <c r="M506" s="13">
        <v>42142.208333333328</v>
      </c>
      <c r="N506">
        <v>1432011600</v>
      </c>
      <c r="O506" s="5"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14"/>
        <v>0.13901001112347053</v>
      </c>
      <c r="G507" t="s">
        <v>14</v>
      </c>
      <c r="H507">
        <v>347</v>
      </c>
      <c r="I507" s="8">
        <f t="shared" si="15"/>
        <v>36.014409221902014</v>
      </c>
      <c r="J507" t="s">
        <v>21</v>
      </c>
      <c r="K507" t="s">
        <v>22</v>
      </c>
      <c r="L507">
        <v>1362722400</v>
      </c>
      <c r="M507" s="13">
        <v>41341.25</v>
      </c>
      <c r="N507">
        <v>1366347600</v>
      </c>
      <c r="O507" s="5">
        <v>41383.208333333336</v>
      </c>
      <c r="P507" t="b">
        <v>0</v>
      </c>
      <c r="Q507" t="b">
        <v>1</v>
      </c>
      <c r="R507" t="s">
        <v>133</v>
      </c>
      <c r="S507" t="s">
        <v>2044</v>
      </c>
      <c r="T507" t="s">
        <v>2054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14"/>
        <v>9.2707777777777771</v>
      </c>
      <c r="G508" t="s">
        <v>20</v>
      </c>
      <c r="H508">
        <v>2528</v>
      </c>
      <c r="I508" s="8">
        <f t="shared" si="15"/>
        <v>66.010284810126578</v>
      </c>
      <c r="J508" t="s">
        <v>21</v>
      </c>
      <c r="K508" t="s">
        <v>22</v>
      </c>
      <c r="L508">
        <v>1511416800</v>
      </c>
      <c r="M508" s="13">
        <v>43062.25</v>
      </c>
      <c r="N508">
        <v>1512885600</v>
      </c>
      <c r="O508" s="5"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14"/>
        <v>0.39857142857142858</v>
      </c>
      <c r="G509" t="s">
        <v>14</v>
      </c>
      <c r="H509">
        <v>19</v>
      </c>
      <c r="I509" s="8">
        <f t="shared" si="15"/>
        <v>44.05263157894737</v>
      </c>
      <c r="J509" t="s">
        <v>21</v>
      </c>
      <c r="K509" t="s">
        <v>22</v>
      </c>
      <c r="L509">
        <v>1365483600</v>
      </c>
      <c r="M509" s="13">
        <v>41373.208333333336</v>
      </c>
      <c r="N509">
        <v>1369717200</v>
      </c>
      <c r="O509" s="5"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14"/>
        <v>1.1222929936305732</v>
      </c>
      <c r="G510" t="s">
        <v>20</v>
      </c>
      <c r="H510">
        <v>3657</v>
      </c>
      <c r="I510" s="8">
        <f t="shared" si="15"/>
        <v>52.999726551818434</v>
      </c>
      <c r="J510" t="s">
        <v>21</v>
      </c>
      <c r="K510" t="s">
        <v>22</v>
      </c>
      <c r="L510">
        <v>1532840400</v>
      </c>
      <c r="M510" s="13">
        <v>43310.208333333328</v>
      </c>
      <c r="N510">
        <v>1534654800</v>
      </c>
      <c r="O510" s="5"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14"/>
        <v>0.70925816023738875</v>
      </c>
      <c r="G511" t="s">
        <v>14</v>
      </c>
      <c r="H511">
        <v>1258</v>
      </c>
      <c r="I511" s="8">
        <f t="shared" si="15"/>
        <v>95</v>
      </c>
      <c r="J511" t="s">
        <v>21</v>
      </c>
      <c r="K511" t="s">
        <v>22</v>
      </c>
      <c r="L511">
        <v>1336194000</v>
      </c>
      <c r="M511" s="13">
        <v>41034.208333333336</v>
      </c>
      <c r="N511">
        <v>1337058000</v>
      </c>
      <c r="O511" s="5"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14"/>
        <v>1.1908974358974358</v>
      </c>
      <c r="G512" t="s">
        <v>20</v>
      </c>
      <c r="H512">
        <v>131</v>
      </c>
      <c r="I512" s="8">
        <f t="shared" si="15"/>
        <v>70.908396946564892</v>
      </c>
      <c r="J512" t="s">
        <v>26</v>
      </c>
      <c r="K512" t="s">
        <v>27</v>
      </c>
      <c r="L512">
        <v>1527742800</v>
      </c>
      <c r="M512" s="13">
        <v>43251.208333333328</v>
      </c>
      <c r="N512">
        <v>1529816400</v>
      </c>
      <c r="O512" s="5"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14"/>
        <v>0.24017591339648173</v>
      </c>
      <c r="G513" t="s">
        <v>14</v>
      </c>
      <c r="H513">
        <v>362</v>
      </c>
      <c r="I513" s="8">
        <f t="shared" si="15"/>
        <v>98.060773480662988</v>
      </c>
      <c r="J513" t="s">
        <v>21</v>
      </c>
      <c r="K513" t="s">
        <v>22</v>
      </c>
      <c r="L513">
        <v>1564030800</v>
      </c>
      <c r="M513" s="13">
        <v>43671.208333333328</v>
      </c>
      <c r="N513">
        <v>1564894800</v>
      </c>
      <c r="O513" s="5"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14"/>
        <v>1.3931868131868133</v>
      </c>
      <c r="G514" t="s">
        <v>20</v>
      </c>
      <c r="H514">
        <v>239</v>
      </c>
      <c r="I514" s="8">
        <f t="shared" si="15"/>
        <v>53.046025104602514</v>
      </c>
      <c r="J514" t="s">
        <v>21</v>
      </c>
      <c r="K514" t="s">
        <v>22</v>
      </c>
      <c r="L514">
        <v>1404536400</v>
      </c>
      <c r="M514" s="13">
        <v>41825.208333333336</v>
      </c>
      <c r="N514">
        <v>1404622800</v>
      </c>
      <c r="O514" s="5"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16">E515/D515</f>
        <v>0.39277108433734942</v>
      </c>
      <c r="G515" t="s">
        <v>74</v>
      </c>
      <c r="H515">
        <v>35</v>
      </c>
      <c r="I515" s="8">
        <f t="shared" si="15"/>
        <v>93.142857142857139</v>
      </c>
      <c r="J515" t="s">
        <v>21</v>
      </c>
      <c r="K515" t="s">
        <v>22</v>
      </c>
      <c r="L515">
        <v>1284008400</v>
      </c>
      <c r="M515" s="13">
        <v>40430.208333333336</v>
      </c>
      <c r="N515">
        <v>1284181200</v>
      </c>
      <c r="O515" s="5"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16"/>
        <v>0.22439077144917088</v>
      </c>
      <c r="G516" t="s">
        <v>74</v>
      </c>
      <c r="H516">
        <v>528</v>
      </c>
      <c r="I516" s="8">
        <f t="shared" ref="I516:I579" si="17">E516/H516</f>
        <v>58.945075757575758</v>
      </c>
      <c r="J516" t="s">
        <v>98</v>
      </c>
      <c r="K516" t="s">
        <v>99</v>
      </c>
      <c r="L516">
        <v>1386309600</v>
      </c>
      <c r="M516" s="13">
        <v>41614.25</v>
      </c>
      <c r="N516">
        <v>1386741600</v>
      </c>
      <c r="O516" s="5"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16"/>
        <v>0.55779069767441858</v>
      </c>
      <c r="G517" t="s">
        <v>14</v>
      </c>
      <c r="H517">
        <v>133</v>
      </c>
      <c r="I517" s="8">
        <f t="shared" si="17"/>
        <v>36.067669172932334</v>
      </c>
      <c r="J517" t="s">
        <v>15</v>
      </c>
      <c r="K517" t="s">
        <v>16</v>
      </c>
      <c r="L517">
        <v>1324620000</v>
      </c>
      <c r="M517" s="13">
        <v>40900.25</v>
      </c>
      <c r="N517">
        <v>1324792800</v>
      </c>
      <c r="O517" s="5"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16"/>
        <v>0.42523125996810207</v>
      </c>
      <c r="G518" t="s">
        <v>14</v>
      </c>
      <c r="H518">
        <v>846</v>
      </c>
      <c r="I518" s="8">
        <f t="shared" si="17"/>
        <v>63.030732860520096</v>
      </c>
      <c r="J518" t="s">
        <v>21</v>
      </c>
      <c r="K518" t="s">
        <v>22</v>
      </c>
      <c r="L518">
        <v>1281070800</v>
      </c>
      <c r="M518" s="13">
        <v>40396.208333333336</v>
      </c>
      <c r="N518">
        <v>1284354000</v>
      </c>
      <c r="O518" s="5">
        <v>40434.208333333336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16"/>
        <v>1.1200000000000001</v>
      </c>
      <c r="G519" t="s">
        <v>20</v>
      </c>
      <c r="H519">
        <v>78</v>
      </c>
      <c r="I519" s="8">
        <f t="shared" si="17"/>
        <v>84.717948717948715</v>
      </c>
      <c r="J519" t="s">
        <v>21</v>
      </c>
      <c r="K519" t="s">
        <v>22</v>
      </c>
      <c r="L519">
        <v>1493960400</v>
      </c>
      <c r="M519" s="13">
        <v>42860.208333333328</v>
      </c>
      <c r="N519">
        <v>1494392400</v>
      </c>
      <c r="O519" s="5"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16"/>
        <v>7.0681818181818179E-2</v>
      </c>
      <c r="G520" t="s">
        <v>14</v>
      </c>
      <c r="H520">
        <v>10</v>
      </c>
      <c r="I520" s="8">
        <f t="shared" si="17"/>
        <v>62.2</v>
      </c>
      <c r="J520" t="s">
        <v>21</v>
      </c>
      <c r="K520" t="s">
        <v>22</v>
      </c>
      <c r="L520">
        <v>1519365600</v>
      </c>
      <c r="M520" s="13">
        <v>43154.25</v>
      </c>
      <c r="N520">
        <v>1519538400</v>
      </c>
      <c r="O520" s="5"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2046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16"/>
        <v>1.0174563871693867</v>
      </c>
      <c r="G521" t="s">
        <v>20</v>
      </c>
      <c r="H521">
        <v>1773</v>
      </c>
      <c r="I521" s="8">
        <f t="shared" si="17"/>
        <v>101.97518330513255</v>
      </c>
      <c r="J521" t="s">
        <v>21</v>
      </c>
      <c r="K521" t="s">
        <v>22</v>
      </c>
      <c r="L521">
        <v>1420696800</v>
      </c>
      <c r="M521" s="13">
        <v>42012.25</v>
      </c>
      <c r="N521">
        <v>1421906400</v>
      </c>
      <c r="O521" s="5"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16"/>
        <v>4.2575000000000003</v>
      </c>
      <c r="G522" t="s">
        <v>20</v>
      </c>
      <c r="H522">
        <v>32</v>
      </c>
      <c r="I522" s="8">
        <f t="shared" si="17"/>
        <v>106.4375</v>
      </c>
      <c r="J522" t="s">
        <v>21</v>
      </c>
      <c r="K522" t="s">
        <v>22</v>
      </c>
      <c r="L522">
        <v>1555650000</v>
      </c>
      <c r="M522" s="13">
        <v>43574.208333333328</v>
      </c>
      <c r="N522">
        <v>1555909200</v>
      </c>
      <c r="O522" s="5"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16"/>
        <v>1.4553947368421052</v>
      </c>
      <c r="G523" t="s">
        <v>20</v>
      </c>
      <c r="H523">
        <v>369</v>
      </c>
      <c r="I523" s="8">
        <f t="shared" si="17"/>
        <v>29.975609756097562</v>
      </c>
      <c r="J523" t="s">
        <v>21</v>
      </c>
      <c r="K523" t="s">
        <v>22</v>
      </c>
      <c r="L523">
        <v>1471928400</v>
      </c>
      <c r="M523" s="13">
        <v>42605.208333333328</v>
      </c>
      <c r="N523">
        <v>1472446800</v>
      </c>
      <c r="O523" s="5"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16"/>
        <v>0.32453465346534655</v>
      </c>
      <c r="G524" t="s">
        <v>14</v>
      </c>
      <c r="H524">
        <v>191</v>
      </c>
      <c r="I524" s="8">
        <f t="shared" si="17"/>
        <v>85.806282722513089</v>
      </c>
      <c r="J524" t="s">
        <v>21</v>
      </c>
      <c r="K524" t="s">
        <v>22</v>
      </c>
      <c r="L524">
        <v>1341291600</v>
      </c>
      <c r="M524" s="13">
        <v>41093.208333333336</v>
      </c>
      <c r="N524">
        <v>1342328400</v>
      </c>
      <c r="O524" s="5"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16"/>
        <v>7.003333333333333</v>
      </c>
      <c r="G525" t="s">
        <v>20</v>
      </c>
      <c r="H525">
        <v>89</v>
      </c>
      <c r="I525" s="8">
        <f t="shared" si="17"/>
        <v>70.82022471910112</v>
      </c>
      <c r="J525" t="s">
        <v>21</v>
      </c>
      <c r="K525" t="s">
        <v>22</v>
      </c>
      <c r="L525">
        <v>1267682400</v>
      </c>
      <c r="M525" s="13">
        <v>40241.25</v>
      </c>
      <c r="N525">
        <v>1268114400</v>
      </c>
      <c r="O525" s="5"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16"/>
        <v>0.83904860392967939</v>
      </c>
      <c r="G526" t="s">
        <v>14</v>
      </c>
      <c r="H526">
        <v>1979</v>
      </c>
      <c r="I526" s="8">
        <f t="shared" si="17"/>
        <v>40.998484082870135</v>
      </c>
      <c r="J526" t="s">
        <v>21</v>
      </c>
      <c r="K526" t="s">
        <v>22</v>
      </c>
      <c r="L526">
        <v>1272258000</v>
      </c>
      <c r="M526" s="13">
        <v>40294.208333333336</v>
      </c>
      <c r="N526">
        <v>1273381200</v>
      </c>
      <c r="O526" s="5"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16"/>
        <v>0.84190476190476193</v>
      </c>
      <c r="G527" t="s">
        <v>14</v>
      </c>
      <c r="H527">
        <v>63</v>
      </c>
      <c r="I527" s="8">
        <f t="shared" si="17"/>
        <v>28.063492063492063</v>
      </c>
      <c r="J527" t="s">
        <v>21</v>
      </c>
      <c r="K527" t="s">
        <v>22</v>
      </c>
      <c r="L527">
        <v>1290492000</v>
      </c>
      <c r="M527" s="13">
        <v>40505.25</v>
      </c>
      <c r="N527">
        <v>1290837600</v>
      </c>
      <c r="O527" s="5"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2047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16"/>
        <v>1.5595180722891566</v>
      </c>
      <c r="G528" t="s">
        <v>20</v>
      </c>
      <c r="H528">
        <v>147</v>
      </c>
      <c r="I528" s="8">
        <f t="shared" si="17"/>
        <v>88.054421768707485</v>
      </c>
      <c r="J528" t="s">
        <v>21</v>
      </c>
      <c r="K528" t="s">
        <v>22</v>
      </c>
      <c r="L528">
        <v>1451109600</v>
      </c>
      <c r="M528" s="13">
        <v>42364.25</v>
      </c>
      <c r="N528">
        <v>1454306400</v>
      </c>
      <c r="O528" s="5"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16"/>
        <v>0.99619450317124736</v>
      </c>
      <c r="G529" t="s">
        <v>14</v>
      </c>
      <c r="H529">
        <v>6080</v>
      </c>
      <c r="I529" s="8">
        <f t="shared" si="17"/>
        <v>31</v>
      </c>
      <c r="J529" t="s">
        <v>15</v>
      </c>
      <c r="K529" t="s">
        <v>16</v>
      </c>
      <c r="L529">
        <v>1454652000</v>
      </c>
      <c r="M529" s="13">
        <v>42405.25</v>
      </c>
      <c r="N529">
        <v>1457762400</v>
      </c>
      <c r="O529" s="5"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2046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16"/>
        <v>0.80300000000000005</v>
      </c>
      <c r="G530" t="s">
        <v>14</v>
      </c>
      <c r="H530">
        <v>80</v>
      </c>
      <c r="I530" s="8">
        <f t="shared" si="17"/>
        <v>90.337500000000006</v>
      </c>
      <c r="J530" t="s">
        <v>40</v>
      </c>
      <c r="K530" t="s">
        <v>41</v>
      </c>
      <c r="L530">
        <v>1385186400</v>
      </c>
      <c r="M530" s="13">
        <v>41601.25</v>
      </c>
      <c r="N530">
        <v>1389074400</v>
      </c>
      <c r="O530" s="5"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16"/>
        <v>0.11254901960784314</v>
      </c>
      <c r="G531" t="s">
        <v>14</v>
      </c>
      <c r="H531">
        <v>9</v>
      </c>
      <c r="I531" s="8">
        <f t="shared" si="17"/>
        <v>63.777777777777779</v>
      </c>
      <c r="J531" t="s">
        <v>21</v>
      </c>
      <c r="K531" t="s">
        <v>22</v>
      </c>
      <c r="L531">
        <v>1399698000</v>
      </c>
      <c r="M531" s="13">
        <v>41769.208333333336</v>
      </c>
      <c r="N531">
        <v>1402117200</v>
      </c>
      <c r="O531" s="5"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16"/>
        <v>0.91740952380952379</v>
      </c>
      <c r="G532" t="s">
        <v>14</v>
      </c>
      <c r="H532">
        <v>1784</v>
      </c>
      <c r="I532" s="8">
        <f t="shared" si="17"/>
        <v>53.995515695067262</v>
      </c>
      <c r="J532" t="s">
        <v>21</v>
      </c>
      <c r="K532" t="s">
        <v>22</v>
      </c>
      <c r="L532">
        <v>1283230800</v>
      </c>
      <c r="M532" s="13">
        <v>40421.208333333336</v>
      </c>
      <c r="N532">
        <v>1284440400</v>
      </c>
      <c r="O532" s="5">
        <v>40435.208333333336</v>
      </c>
      <c r="P532" t="b">
        <v>0</v>
      </c>
      <c r="Q532" t="b">
        <v>1</v>
      </c>
      <c r="R532" t="s">
        <v>119</v>
      </c>
      <c r="S532" t="s">
        <v>2044</v>
      </c>
      <c r="T532" t="s">
        <v>2051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16"/>
        <v>0.95521156936261387</v>
      </c>
      <c r="G533" t="s">
        <v>47</v>
      </c>
      <c r="H533">
        <v>3640</v>
      </c>
      <c r="I533" s="8">
        <f t="shared" si="17"/>
        <v>48.993956043956047</v>
      </c>
      <c r="J533" t="s">
        <v>98</v>
      </c>
      <c r="K533" t="s">
        <v>99</v>
      </c>
      <c r="L533">
        <v>1384149600</v>
      </c>
      <c r="M533" s="13">
        <v>41589.25</v>
      </c>
      <c r="N533">
        <v>1388988000</v>
      </c>
      <c r="O533" s="5"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16"/>
        <v>5.0287499999999996</v>
      </c>
      <c r="G534" t="s">
        <v>20</v>
      </c>
      <c r="H534">
        <v>126</v>
      </c>
      <c r="I534" s="8">
        <f t="shared" si="17"/>
        <v>63.857142857142854</v>
      </c>
      <c r="J534" t="s">
        <v>15</v>
      </c>
      <c r="K534" t="s">
        <v>16</v>
      </c>
      <c r="L534">
        <v>1516860000</v>
      </c>
      <c r="M534" s="13">
        <v>43125.25</v>
      </c>
      <c r="N534">
        <v>1516946400</v>
      </c>
      <c r="O534" s="5"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16"/>
        <v>1.5924394463667819</v>
      </c>
      <c r="G535" t="s">
        <v>20</v>
      </c>
      <c r="H535">
        <v>2218</v>
      </c>
      <c r="I535" s="8">
        <f t="shared" si="17"/>
        <v>82.996393146979258</v>
      </c>
      <c r="J535" t="s">
        <v>40</v>
      </c>
      <c r="K535" t="s">
        <v>41</v>
      </c>
      <c r="L535">
        <v>1374642000</v>
      </c>
      <c r="M535" s="13">
        <v>41479.208333333336</v>
      </c>
      <c r="N535">
        <v>1377752400</v>
      </c>
      <c r="O535" s="5"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16"/>
        <v>0.15022446689113356</v>
      </c>
      <c r="G536" t="s">
        <v>14</v>
      </c>
      <c r="H536">
        <v>243</v>
      </c>
      <c r="I536" s="8">
        <f t="shared" si="17"/>
        <v>55.08230452674897</v>
      </c>
      <c r="J536" t="s">
        <v>21</v>
      </c>
      <c r="K536" t="s">
        <v>22</v>
      </c>
      <c r="L536">
        <v>1534482000</v>
      </c>
      <c r="M536" s="13">
        <v>43329.208333333328</v>
      </c>
      <c r="N536">
        <v>1534568400</v>
      </c>
      <c r="O536" s="5"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16"/>
        <v>4.820384615384615</v>
      </c>
      <c r="G537" t="s">
        <v>20</v>
      </c>
      <c r="H537">
        <v>202</v>
      </c>
      <c r="I537" s="8">
        <f t="shared" si="17"/>
        <v>62.044554455445542</v>
      </c>
      <c r="J537" t="s">
        <v>107</v>
      </c>
      <c r="K537" t="s">
        <v>108</v>
      </c>
      <c r="L537">
        <v>1528434000</v>
      </c>
      <c r="M537" s="13">
        <v>43259.208333333328</v>
      </c>
      <c r="N537">
        <v>1528606800</v>
      </c>
      <c r="O537" s="5"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16"/>
        <v>1.4996938775510205</v>
      </c>
      <c r="G538" t="s">
        <v>20</v>
      </c>
      <c r="H538">
        <v>140</v>
      </c>
      <c r="I538" s="8">
        <f t="shared" si="17"/>
        <v>104.97857142857143</v>
      </c>
      <c r="J538" t="s">
        <v>107</v>
      </c>
      <c r="K538" t="s">
        <v>108</v>
      </c>
      <c r="L538">
        <v>1282626000</v>
      </c>
      <c r="M538" s="13">
        <v>40414.208333333336</v>
      </c>
      <c r="N538">
        <v>1284872400</v>
      </c>
      <c r="O538" s="5">
        <v>40440.208333333336</v>
      </c>
      <c r="P538" t="b">
        <v>0</v>
      </c>
      <c r="Q538" t="b">
        <v>0</v>
      </c>
      <c r="R538" t="s">
        <v>119</v>
      </c>
      <c r="S538" t="s">
        <v>2044</v>
      </c>
      <c r="T538" t="s">
        <v>2051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16"/>
        <v>1.1722156398104266</v>
      </c>
      <c r="G539" t="s">
        <v>20</v>
      </c>
      <c r="H539">
        <v>1052</v>
      </c>
      <c r="I539" s="8">
        <f t="shared" si="17"/>
        <v>94.044676806083643</v>
      </c>
      <c r="J539" t="s">
        <v>36</v>
      </c>
      <c r="K539" t="s">
        <v>37</v>
      </c>
      <c r="L539">
        <v>1535605200</v>
      </c>
      <c r="M539" s="13">
        <v>43342.208333333328</v>
      </c>
      <c r="N539">
        <v>1537592400</v>
      </c>
      <c r="O539" s="5"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16"/>
        <v>0.37695968274950431</v>
      </c>
      <c r="G540" t="s">
        <v>14</v>
      </c>
      <c r="H540">
        <v>1296</v>
      </c>
      <c r="I540" s="8">
        <f t="shared" si="17"/>
        <v>44.007716049382715</v>
      </c>
      <c r="J540" t="s">
        <v>21</v>
      </c>
      <c r="K540" t="s">
        <v>22</v>
      </c>
      <c r="L540">
        <v>1379826000</v>
      </c>
      <c r="M540" s="13">
        <v>41539.208333333336</v>
      </c>
      <c r="N540">
        <v>1381208400</v>
      </c>
      <c r="O540" s="5"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16"/>
        <v>0.72653061224489801</v>
      </c>
      <c r="G541" t="s">
        <v>14</v>
      </c>
      <c r="H541">
        <v>77</v>
      </c>
      <c r="I541" s="8">
        <f t="shared" si="17"/>
        <v>92.467532467532465</v>
      </c>
      <c r="J541" t="s">
        <v>21</v>
      </c>
      <c r="K541" t="s">
        <v>22</v>
      </c>
      <c r="L541">
        <v>1561957200</v>
      </c>
      <c r="M541" s="13">
        <v>43647.208333333328</v>
      </c>
      <c r="N541">
        <v>1562475600</v>
      </c>
      <c r="O541" s="5"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16"/>
        <v>2.6598113207547169</v>
      </c>
      <c r="G542" t="s">
        <v>20</v>
      </c>
      <c r="H542">
        <v>247</v>
      </c>
      <c r="I542" s="8">
        <f t="shared" si="17"/>
        <v>57.072874493927124</v>
      </c>
      <c r="J542" t="s">
        <v>21</v>
      </c>
      <c r="K542" t="s">
        <v>22</v>
      </c>
      <c r="L542">
        <v>1525496400</v>
      </c>
      <c r="M542" s="13">
        <v>43225.208333333328</v>
      </c>
      <c r="N542">
        <v>1527397200</v>
      </c>
      <c r="O542" s="5"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16"/>
        <v>0.24205617977528091</v>
      </c>
      <c r="G543" t="s">
        <v>14</v>
      </c>
      <c r="H543">
        <v>395</v>
      </c>
      <c r="I543" s="8">
        <f t="shared" si="17"/>
        <v>109.07848101265823</v>
      </c>
      <c r="J543" t="s">
        <v>107</v>
      </c>
      <c r="K543" t="s">
        <v>108</v>
      </c>
      <c r="L543">
        <v>1433912400</v>
      </c>
      <c r="M543" s="13">
        <v>42165.208333333328</v>
      </c>
      <c r="N543">
        <v>1436158800</v>
      </c>
      <c r="O543" s="5"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16"/>
        <v>2.5064935064935064E-2</v>
      </c>
      <c r="G544" t="s">
        <v>14</v>
      </c>
      <c r="H544">
        <v>49</v>
      </c>
      <c r="I544" s="8">
        <f t="shared" si="17"/>
        <v>39.387755102040813</v>
      </c>
      <c r="J544" t="s">
        <v>40</v>
      </c>
      <c r="K544" t="s">
        <v>41</v>
      </c>
      <c r="L544">
        <v>1453442400</v>
      </c>
      <c r="M544" s="13">
        <v>42391.25</v>
      </c>
      <c r="N544">
        <v>1456034400</v>
      </c>
      <c r="O544" s="5"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16"/>
        <v>0.1632979976442874</v>
      </c>
      <c r="G545" t="s">
        <v>14</v>
      </c>
      <c r="H545">
        <v>180</v>
      </c>
      <c r="I545" s="8">
        <f t="shared" si="17"/>
        <v>77.022222222222226</v>
      </c>
      <c r="J545" t="s">
        <v>21</v>
      </c>
      <c r="K545" t="s">
        <v>22</v>
      </c>
      <c r="L545">
        <v>1378875600</v>
      </c>
      <c r="M545" s="13">
        <v>41528.208333333336</v>
      </c>
      <c r="N545">
        <v>1380171600</v>
      </c>
      <c r="O545" s="5"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16"/>
        <v>2.7650000000000001</v>
      </c>
      <c r="G546" t="s">
        <v>20</v>
      </c>
      <c r="H546">
        <v>84</v>
      </c>
      <c r="I546" s="8">
        <f t="shared" si="17"/>
        <v>92.166666666666671</v>
      </c>
      <c r="J546" t="s">
        <v>21</v>
      </c>
      <c r="K546" t="s">
        <v>22</v>
      </c>
      <c r="L546">
        <v>1452232800</v>
      </c>
      <c r="M546" s="13">
        <v>42377.25</v>
      </c>
      <c r="N546">
        <v>1453356000</v>
      </c>
      <c r="O546" s="5"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16"/>
        <v>0.88803571428571426</v>
      </c>
      <c r="G547" t="s">
        <v>14</v>
      </c>
      <c r="H547">
        <v>2690</v>
      </c>
      <c r="I547" s="8">
        <f t="shared" si="17"/>
        <v>61.007063197026021</v>
      </c>
      <c r="J547" t="s">
        <v>21</v>
      </c>
      <c r="K547" t="s">
        <v>22</v>
      </c>
      <c r="L547">
        <v>1577253600</v>
      </c>
      <c r="M547" s="13">
        <v>43824.25</v>
      </c>
      <c r="N547">
        <v>1578981600</v>
      </c>
      <c r="O547" s="5"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16"/>
        <v>1.6357142857142857</v>
      </c>
      <c r="G548" t="s">
        <v>20</v>
      </c>
      <c r="H548">
        <v>88</v>
      </c>
      <c r="I548" s="8">
        <f t="shared" si="17"/>
        <v>78.068181818181813</v>
      </c>
      <c r="J548" t="s">
        <v>21</v>
      </c>
      <c r="K548" t="s">
        <v>22</v>
      </c>
      <c r="L548">
        <v>1537160400</v>
      </c>
      <c r="M548" s="13">
        <v>43360.208333333328</v>
      </c>
      <c r="N548">
        <v>1537419600</v>
      </c>
      <c r="O548" s="5"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16"/>
        <v>9.69</v>
      </c>
      <c r="G549" t="s">
        <v>20</v>
      </c>
      <c r="H549">
        <v>156</v>
      </c>
      <c r="I549" s="8">
        <f t="shared" si="17"/>
        <v>80.75</v>
      </c>
      <c r="J549" t="s">
        <v>21</v>
      </c>
      <c r="K549" t="s">
        <v>22</v>
      </c>
      <c r="L549">
        <v>1422165600</v>
      </c>
      <c r="M549" s="13">
        <v>42029.25</v>
      </c>
      <c r="N549">
        <v>1423202400</v>
      </c>
      <c r="O549" s="5"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16"/>
        <v>2.7091376701966716</v>
      </c>
      <c r="G550" t="s">
        <v>20</v>
      </c>
      <c r="H550">
        <v>2985</v>
      </c>
      <c r="I550" s="8">
        <f t="shared" si="17"/>
        <v>59.991289782244557</v>
      </c>
      <c r="J550" t="s">
        <v>21</v>
      </c>
      <c r="K550" t="s">
        <v>22</v>
      </c>
      <c r="L550">
        <v>1459486800</v>
      </c>
      <c r="M550" s="13">
        <v>42461.208333333328</v>
      </c>
      <c r="N550">
        <v>1460610000</v>
      </c>
      <c r="O550" s="5"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16"/>
        <v>2.8421355932203389</v>
      </c>
      <c r="G551" t="s">
        <v>20</v>
      </c>
      <c r="H551">
        <v>762</v>
      </c>
      <c r="I551" s="8">
        <f t="shared" si="17"/>
        <v>110.03018372703411</v>
      </c>
      <c r="J551" t="s">
        <v>21</v>
      </c>
      <c r="K551" t="s">
        <v>22</v>
      </c>
      <c r="L551">
        <v>1369717200</v>
      </c>
      <c r="M551" s="13">
        <v>41422.208333333336</v>
      </c>
      <c r="N551">
        <v>1370494800</v>
      </c>
      <c r="O551" s="5"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2047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16"/>
        <v>0.04</v>
      </c>
      <c r="G552" t="s">
        <v>74</v>
      </c>
      <c r="H552">
        <v>1</v>
      </c>
      <c r="I552" s="8">
        <f t="shared" si="17"/>
        <v>4</v>
      </c>
      <c r="J552" t="s">
        <v>98</v>
      </c>
      <c r="K552" t="s">
        <v>99</v>
      </c>
      <c r="L552">
        <v>1330495200</v>
      </c>
      <c r="M552" s="13">
        <v>40968.25</v>
      </c>
      <c r="N552">
        <v>1332306000</v>
      </c>
      <c r="O552" s="5"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16"/>
        <v>0.58632981676846196</v>
      </c>
      <c r="G553" t="s">
        <v>14</v>
      </c>
      <c r="H553">
        <v>2779</v>
      </c>
      <c r="I553" s="8">
        <f t="shared" si="17"/>
        <v>37.99856063332134</v>
      </c>
      <c r="J553" t="s">
        <v>26</v>
      </c>
      <c r="K553" t="s">
        <v>27</v>
      </c>
      <c r="L553">
        <v>1419055200</v>
      </c>
      <c r="M553" s="13">
        <v>41993.25</v>
      </c>
      <c r="N553">
        <v>1422511200</v>
      </c>
      <c r="O553" s="5"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16"/>
        <v>0.98511111111111116</v>
      </c>
      <c r="G554" t="s">
        <v>14</v>
      </c>
      <c r="H554">
        <v>92</v>
      </c>
      <c r="I554" s="8">
        <f t="shared" si="17"/>
        <v>96.369565217391298</v>
      </c>
      <c r="J554" t="s">
        <v>21</v>
      </c>
      <c r="K554" t="s">
        <v>22</v>
      </c>
      <c r="L554">
        <v>1480140000</v>
      </c>
      <c r="M554" s="13">
        <v>42700.25</v>
      </c>
      <c r="N554">
        <v>1480312800</v>
      </c>
      <c r="O554" s="5"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16"/>
        <v>0.43975381008206332</v>
      </c>
      <c r="G555" t="s">
        <v>14</v>
      </c>
      <c r="H555">
        <v>1028</v>
      </c>
      <c r="I555" s="8">
        <f t="shared" si="17"/>
        <v>72.978599221789878</v>
      </c>
      <c r="J555" t="s">
        <v>21</v>
      </c>
      <c r="K555" t="s">
        <v>22</v>
      </c>
      <c r="L555">
        <v>1293948000</v>
      </c>
      <c r="M555" s="13">
        <v>40545.25</v>
      </c>
      <c r="N555">
        <v>1294034400</v>
      </c>
      <c r="O555" s="5"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16"/>
        <v>1.5166315789473683</v>
      </c>
      <c r="G556" t="s">
        <v>20</v>
      </c>
      <c r="H556">
        <v>554</v>
      </c>
      <c r="I556" s="8">
        <f t="shared" si="17"/>
        <v>26.007220216606498</v>
      </c>
      <c r="J556" t="s">
        <v>15</v>
      </c>
      <c r="K556" t="s">
        <v>16</v>
      </c>
      <c r="L556">
        <v>1482127200</v>
      </c>
      <c r="M556" s="13">
        <v>42723.25</v>
      </c>
      <c r="N556">
        <v>1482645600</v>
      </c>
      <c r="O556" s="5"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16"/>
        <v>2.2363492063492063</v>
      </c>
      <c r="G557" t="s">
        <v>20</v>
      </c>
      <c r="H557">
        <v>135</v>
      </c>
      <c r="I557" s="8">
        <f t="shared" si="17"/>
        <v>104.36296296296297</v>
      </c>
      <c r="J557" t="s">
        <v>36</v>
      </c>
      <c r="K557" t="s">
        <v>37</v>
      </c>
      <c r="L557">
        <v>1396414800</v>
      </c>
      <c r="M557" s="13">
        <v>41731.208333333336</v>
      </c>
      <c r="N557">
        <v>1399093200</v>
      </c>
      <c r="O557" s="5"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16"/>
        <v>2.3975</v>
      </c>
      <c r="G558" t="s">
        <v>20</v>
      </c>
      <c r="H558">
        <v>122</v>
      </c>
      <c r="I558" s="8">
        <f t="shared" si="17"/>
        <v>102.18852459016394</v>
      </c>
      <c r="J558" t="s">
        <v>21</v>
      </c>
      <c r="K558" t="s">
        <v>22</v>
      </c>
      <c r="L558">
        <v>1315285200</v>
      </c>
      <c r="M558" s="13">
        <v>40792.208333333336</v>
      </c>
      <c r="N558">
        <v>1315890000</v>
      </c>
      <c r="O558" s="5">
        <v>40799.208333333336</v>
      </c>
      <c r="P558" t="b">
        <v>0</v>
      </c>
      <c r="Q558" t="b">
        <v>1</v>
      </c>
      <c r="R558" t="s">
        <v>206</v>
      </c>
      <c r="S558" t="s">
        <v>2044</v>
      </c>
      <c r="T558" t="s">
        <v>2057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16"/>
        <v>1.9933333333333334</v>
      </c>
      <c r="G559" t="s">
        <v>20</v>
      </c>
      <c r="H559">
        <v>221</v>
      </c>
      <c r="I559" s="8">
        <f t="shared" si="17"/>
        <v>54.117647058823529</v>
      </c>
      <c r="J559" t="s">
        <v>21</v>
      </c>
      <c r="K559" t="s">
        <v>22</v>
      </c>
      <c r="L559">
        <v>1443762000</v>
      </c>
      <c r="M559" s="13">
        <v>42279.208333333328</v>
      </c>
      <c r="N559">
        <v>1444021200</v>
      </c>
      <c r="O559" s="5"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16"/>
        <v>1.373448275862069</v>
      </c>
      <c r="G560" t="s">
        <v>20</v>
      </c>
      <c r="H560">
        <v>126</v>
      </c>
      <c r="I560" s="8">
        <f t="shared" si="17"/>
        <v>63.222222222222221</v>
      </c>
      <c r="J560" t="s">
        <v>21</v>
      </c>
      <c r="K560" t="s">
        <v>22</v>
      </c>
      <c r="L560">
        <v>1456293600</v>
      </c>
      <c r="M560" s="13">
        <v>42424.25</v>
      </c>
      <c r="N560">
        <v>1460005200</v>
      </c>
      <c r="O560" s="5"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16"/>
        <v>1.009696106362773</v>
      </c>
      <c r="G561" t="s">
        <v>20</v>
      </c>
      <c r="H561">
        <v>1022</v>
      </c>
      <c r="I561" s="8">
        <f t="shared" si="17"/>
        <v>104.03228962818004</v>
      </c>
      <c r="J561" t="s">
        <v>21</v>
      </c>
      <c r="K561" t="s">
        <v>22</v>
      </c>
      <c r="L561">
        <v>1470114000</v>
      </c>
      <c r="M561" s="13">
        <v>42584.208333333328</v>
      </c>
      <c r="N561">
        <v>1470718800</v>
      </c>
      <c r="O561" s="5"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16"/>
        <v>7.9416000000000002</v>
      </c>
      <c r="G562" t="s">
        <v>20</v>
      </c>
      <c r="H562">
        <v>3177</v>
      </c>
      <c r="I562" s="8">
        <f t="shared" si="17"/>
        <v>49.994334277620396</v>
      </c>
      <c r="J562" t="s">
        <v>21</v>
      </c>
      <c r="K562" t="s">
        <v>22</v>
      </c>
      <c r="L562">
        <v>1321596000</v>
      </c>
      <c r="M562" s="13">
        <v>40865.25</v>
      </c>
      <c r="N562">
        <v>1325052000</v>
      </c>
      <c r="O562" s="5"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2046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16"/>
        <v>3.6970000000000001</v>
      </c>
      <c r="G563" t="s">
        <v>20</v>
      </c>
      <c r="H563">
        <v>198</v>
      </c>
      <c r="I563" s="8">
        <f t="shared" si="17"/>
        <v>56.015151515151516</v>
      </c>
      <c r="J563" t="s">
        <v>98</v>
      </c>
      <c r="K563" t="s">
        <v>99</v>
      </c>
      <c r="L563">
        <v>1318827600</v>
      </c>
      <c r="M563" s="13">
        <v>40833.208333333336</v>
      </c>
      <c r="N563">
        <v>1319000400</v>
      </c>
      <c r="O563" s="5"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16"/>
        <v>0.12818181818181817</v>
      </c>
      <c r="G564" t="s">
        <v>14</v>
      </c>
      <c r="H564">
        <v>26</v>
      </c>
      <c r="I564" s="8">
        <f t="shared" si="17"/>
        <v>48.807692307692307</v>
      </c>
      <c r="J564" t="s">
        <v>98</v>
      </c>
      <c r="K564" t="s">
        <v>99</v>
      </c>
      <c r="L564">
        <v>1552366800</v>
      </c>
      <c r="M564" s="13">
        <v>43536.208333333328</v>
      </c>
      <c r="N564">
        <v>1552539600</v>
      </c>
      <c r="O564" s="5"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16"/>
        <v>1.3802702702702703</v>
      </c>
      <c r="G565" t="s">
        <v>20</v>
      </c>
      <c r="H565">
        <v>85</v>
      </c>
      <c r="I565" s="8">
        <f t="shared" si="17"/>
        <v>60.082352941176474</v>
      </c>
      <c r="J565" t="s">
        <v>26</v>
      </c>
      <c r="K565" t="s">
        <v>27</v>
      </c>
      <c r="L565">
        <v>1542088800</v>
      </c>
      <c r="M565" s="13">
        <v>43417.25</v>
      </c>
      <c r="N565">
        <v>1543816800</v>
      </c>
      <c r="O565" s="5"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16"/>
        <v>0.83813278008298753</v>
      </c>
      <c r="G566" t="s">
        <v>14</v>
      </c>
      <c r="H566">
        <v>1790</v>
      </c>
      <c r="I566" s="8">
        <f t="shared" si="17"/>
        <v>78.990502793296088</v>
      </c>
      <c r="J566" t="s">
        <v>21</v>
      </c>
      <c r="K566" t="s">
        <v>22</v>
      </c>
      <c r="L566">
        <v>1426395600</v>
      </c>
      <c r="M566" s="13">
        <v>42078.208333333328</v>
      </c>
      <c r="N566">
        <v>1427086800</v>
      </c>
      <c r="O566" s="5"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16"/>
        <v>2.0460063224446787</v>
      </c>
      <c r="G567" t="s">
        <v>20</v>
      </c>
      <c r="H567">
        <v>3596</v>
      </c>
      <c r="I567" s="8">
        <f t="shared" si="17"/>
        <v>53.99499443826474</v>
      </c>
      <c r="J567" t="s">
        <v>21</v>
      </c>
      <c r="K567" t="s">
        <v>22</v>
      </c>
      <c r="L567">
        <v>1321336800</v>
      </c>
      <c r="M567" s="13">
        <v>40862.25</v>
      </c>
      <c r="N567">
        <v>1323064800</v>
      </c>
      <c r="O567" s="5"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16"/>
        <v>0.44344086021505374</v>
      </c>
      <c r="G568" t="s">
        <v>14</v>
      </c>
      <c r="H568">
        <v>37</v>
      </c>
      <c r="I568" s="8">
        <f t="shared" si="17"/>
        <v>111.45945945945945</v>
      </c>
      <c r="J568" t="s">
        <v>21</v>
      </c>
      <c r="K568" t="s">
        <v>22</v>
      </c>
      <c r="L568">
        <v>1456293600</v>
      </c>
      <c r="M568" s="13">
        <v>42424.25</v>
      </c>
      <c r="N568">
        <v>1458277200</v>
      </c>
      <c r="O568" s="5"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16"/>
        <v>2.1860294117647059</v>
      </c>
      <c r="G569" t="s">
        <v>20</v>
      </c>
      <c r="H569">
        <v>244</v>
      </c>
      <c r="I569" s="8">
        <f t="shared" si="17"/>
        <v>60.922131147540981</v>
      </c>
      <c r="J569" t="s">
        <v>21</v>
      </c>
      <c r="K569" t="s">
        <v>22</v>
      </c>
      <c r="L569">
        <v>1404968400</v>
      </c>
      <c r="M569" s="13">
        <v>41830.208333333336</v>
      </c>
      <c r="N569">
        <v>1405141200</v>
      </c>
      <c r="O569" s="5"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16"/>
        <v>1.8603314917127072</v>
      </c>
      <c r="G570" t="s">
        <v>20</v>
      </c>
      <c r="H570">
        <v>5180</v>
      </c>
      <c r="I570" s="8">
        <f t="shared" si="17"/>
        <v>26.0015444015444</v>
      </c>
      <c r="J570" t="s">
        <v>21</v>
      </c>
      <c r="K570" t="s">
        <v>22</v>
      </c>
      <c r="L570">
        <v>1279170000</v>
      </c>
      <c r="M570" s="13">
        <v>40374.208333333336</v>
      </c>
      <c r="N570">
        <v>1283058000</v>
      </c>
      <c r="O570" s="5"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16"/>
        <v>2.3733830845771142</v>
      </c>
      <c r="G571" t="s">
        <v>20</v>
      </c>
      <c r="H571">
        <v>589</v>
      </c>
      <c r="I571" s="8">
        <f t="shared" si="17"/>
        <v>80.993208828522924</v>
      </c>
      <c r="J571" t="s">
        <v>107</v>
      </c>
      <c r="K571" t="s">
        <v>108</v>
      </c>
      <c r="L571">
        <v>1294725600</v>
      </c>
      <c r="M571" s="13">
        <v>40554.25</v>
      </c>
      <c r="N571">
        <v>1295762400</v>
      </c>
      <c r="O571" s="5"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2046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16"/>
        <v>3.0565384615384614</v>
      </c>
      <c r="G572" t="s">
        <v>20</v>
      </c>
      <c r="H572">
        <v>2725</v>
      </c>
      <c r="I572" s="8">
        <f t="shared" si="17"/>
        <v>34.995963302752294</v>
      </c>
      <c r="J572" t="s">
        <v>21</v>
      </c>
      <c r="K572" t="s">
        <v>22</v>
      </c>
      <c r="L572">
        <v>1419055200</v>
      </c>
      <c r="M572" s="13">
        <v>41993.25</v>
      </c>
      <c r="N572">
        <v>1419573600</v>
      </c>
      <c r="O572" s="5"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16"/>
        <v>0.94142857142857139</v>
      </c>
      <c r="G573" t="s">
        <v>14</v>
      </c>
      <c r="H573">
        <v>35</v>
      </c>
      <c r="I573" s="8">
        <f t="shared" si="17"/>
        <v>94.142857142857139</v>
      </c>
      <c r="J573" t="s">
        <v>107</v>
      </c>
      <c r="K573" t="s">
        <v>108</v>
      </c>
      <c r="L573">
        <v>1434690000</v>
      </c>
      <c r="M573" s="13">
        <v>42174.208333333328</v>
      </c>
      <c r="N573">
        <v>1438750800</v>
      </c>
      <c r="O573" s="5"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16"/>
        <v>0.54400000000000004</v>
      </c>
      <c r="G574" t="s">
        <v>74</v>
      </c>
      <c r="H574">
        <v>94</v>
      </c>
      <c r="I574" s="8">
        <f t="shared" si="17"/>
        <v>52.085106382978722</v>
      </c>
      <c r="J574" t="s">
        <v>21</v>
      </c>
      <c r="K574" t="s">
        <v>22</v>
      </c>
      <c r="L574">
        <v>1443416400</v>
      </c>
      <c r="M574" s="13">
        <v>42275.208333333328</v>
      </c>
      <c r="N574">
        <v>1444798800</v>
      </c>
      <c r="O574" s="5"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16"/>
        <v>1.1188059701492536</v>
      </c>
      <c r="G575" t="s">
        <v>20</v>
      </c>
      <c r="H575">
        <v>300</v>
      </c>
      <c r="I575" s="8">
        <f t="shared" si="17"/>
        <v>24.986666666666668</v>
      </c>
      <c r="J575" t="s">
        <v>21</v>
      </c>
      <c r="K575" t="s">
        <v>22</v>
      </c>
      <c r="L575">
        <v>1399006800</v>
      </c>
      <c r="M575" s="13">
        <v>41761.208333333336</v>
      </c>
      <c r="N575">
        <v>1399179600</v>
      </c>
      <c r="O575" s="5"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16"/>
        <v>3.6914814814814814</v>
      </c>
      <c r="G576" t="s">
        <v>20</v>
      </c>
      <c r="H576">
        <v>144</v>
      </c>
      <c r="I576" s="8">
        <f t="shared" si="17"/>
        <v>69.215277777777771</v>
      </c>
      <c r="J576" t="s">
        <v>21</v>
      </c>
      <c r="K576" t="s">
        <v>22</v>
      </c>
      <c r="L576">
        <v>1575698400</v>
      </c>
      <c r="M576" s="13">
        <v>43806.25</v>
      </c>
      <c r="N576">
        <v>1576562400</v>
      </c>
      <c r="O576" s="5"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16"/>
        <v>0.62930372148859548</v>
      </c>
      <c r="G577" t="s">
        <v>14</v>
      </c>
      <c r="H577">
        <v>558</v>
      </c>
      <c r="I577" s="8">
        <f t="shared" si="17"/>
        <v>93.944444444444443</v>
      </c>
      <c r="J577" t="s">
        <v>21</v>
      </c>
      <c r="K577" t="s">
        <v>22</v>
      </c>
      <c r="L577">
        <v>1400562000</v>
      </c>
      <c r="M577" s="13">
        <v>41779.208333333336</v>
      </c>
      <c r="N577">
        <v>1400821200</v>
      </c>
      <c r="O577" s="5"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16"/>
        <v>0.6492783505154639</v>
      </c>
      <c r="G578" t="s">
        <v>14</v>
      </c>
      <c r="H578">
        <v>64</v>
      </c>
      <c r="I578" s="8">
        <f t="shared" si="17"/>
        <v>98.40625</v>
      </c>
      <c r="J578" t="s">
        <v>21</v>
      </c>
      <c r="K578" t="s">
        <v>22</v>
      </c>
      <c r="L578">
        <v>1509512400</v>
      </c>
      <c r="M578" s="13">
        <v>43040.208333333328</v>
      </c>
      <c r="N578">
        <v>1510984800</v>
      </c>
      <c r="O578" s="5"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18">E579/D579</f>
        <v>0.18853658536585366</v>
      </c>
      <c r="G579" t="s">
        <v>74</v>
      </c>
      <c r="H579">
        <v>37</v>
      </c>
      <c r="I579" s="8">
        <f t="shared" si="17"/>
        <v>41.783783783783782</v>
      </c>
      <c r="J579" t="s">
        <v>21</v>
      </c>
      <c r="K579" t="s">
        <v>22</v>
      </c>
      <c r="L579">
        <v>1299823200</v>
      </c>
      <c r="M579" s="13">
        <v>40613.25</v>
      </c>
      <c r="N579">
        <v>1302066000</v>
      </c>
      <c r="O579" s="5"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18"/>
        <v>0.1675440414507772</v>
      </c>
      <c r="G580" t="s">
        <v>14</v>
      </c>
      <c r="H580">
        <v>245</v>
      </c>
      <c r="I580" s="8">
        <f t="shared" ref="I580:I643" si="19">E580/H580</f>
        <v>65.991836734693877</v>
      </c>
      <c r="J580" t="s">
        <v>21</v>
      </c>
      <c r="K580" t="s">
        <v>22</v>
      </c>
      <c r="L580">
        <v>1322719200</v>
      </c>
      <c r="M580" s="13">
        <v>40878.25</v>
      </c>
      <c r="N580">
        <v>1322978400</v>
      </c>
      <c r="O580" s="5"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18"/>
        <v>1.0111290322580646</v>
      </c>
      <c r="G581" t="s">
        <v>20</v>
      </c>
      <c r="H581">
        <v>87</v>
      </c>
      <c r="I581" s="8">
        <f t="shared" si="19"/>
        <v>72.05747126436782</v>
      </c>
      <c r="J581" t="s">
        <v>21</v>
      </c>
      <c r="K581" t="s">
        <v>22</v>
      </c>
      <c r="L581">
        <v>1312693200</v>
      </c>
      <c r="M581" s="13">
        <v>40762.208333333336</v>
      </c>
      <c r="N581">
        <v>1313730000</v>
      </c>
      <c r="O581" s="5"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18"/>
        <v>3.4150228310502282</v>
      </c>
      <c r="G582" t="s">
        <v>20</v>
      </c>
      <c r="H582">
        <v>3116</v>
      </c>
      <c r="I582" s="8">
        <f t="shared" si="19"/>
        <v>48.003209242618745</v>
      </c>
      <c r="J582" t="s">
        <v>21</v>
      </c>
      <c r="K582" t="s">
        <v>22</v>
      </c>
      <c r="L582">
        <v>1393394400</v>
      </c>
      <c r="M582" s="13">
        <v>41696.25</v>
      </c>
      <c r="N582">
        <v>1394085600</v>
      </c>
      <c r="O582" s="5"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18"/>
        <v>0.64016666666666666</v>
      </c>
      <c r="G583" t="s">
        <v>14</v>
      </c>
      <c r="H583">
        <v>71</v>
      </c>
      <c r="I583" s="8">
        <f t="shared" si="19"/>
        <v>54.098591549295776</v>
      </c>
      <c r="J583" t="s">
        <v>21</v>
      </c>
      <c r="K583" t="s">
        <v>22</v>
      </c>
      <c r="L583">
        <v>1304053200</v>
      </c>
      <c r="M583" s="13">
        <v>40662.208333333336</v>
      </c>
      <c r="N583">
        <v>1305349200</v>
      </c>
      <c r="O583" s="5"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18"/>
        <v>0.5208045977011494</v>
      </c>
      <c r="G584" t="s">
        <v>14</v>
      </c>
      <c r="H584">
        <v>42</v>
      </c>
      <c r="I584" s="8">
        <f t="shared" si="19"/>
        <v>107.88095238095238</v>
      </c>
      <c r="J584" t="s">
        <v>21</v>
      </c>
      <c r="K584" t="s">
        <v>22</v>
      </c>
      <c r="L584">
        <v>1433912400</v>
      </c>
      <c r="M584" s="13">
        <v>42165.208333333328</v>
      </c>
      <c r="N584">
        <v>1434344400</v>
      </c>
      <c r="O584" s="5"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18"/>
        <v>3.2240211640211642</v>
      </c>
      <c r="G585" t="s">
        <v>20</v>
      </c>
      <c r="H585">
        <v>909</v>
      </c>
      <c r="I585" s="8">
        <f t="shared" si="19"/>
        <v>67.034103410341032</v>
      </c>
      <c r="J585" t="s">
        <v>21</v>
      </c>
      <c r="K585" t="s">
        <v>22</v>
      </c>
      <c r="L585">
        <v>1329717600</v>
      </c>
      <c r="M585" s="13">
        <v>40959.25</v>
      </c>
      <c r="N585">
        <v>1331186400</v>
      </c>
      <c r="O585" s="5"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18"/>
        <v>1.1950810185185186</v>
      </c>
      <c r="G586" t="s">
        <v>20</v>
      </c>
      <c r="H586">
        <v>1613</v>
      </c>
      <c r="I586" s="8">
        <f t="shared" si="19"/>
        <v>64.01425914445133</v>
      </c>
      <c r="J586" t="s">
        <v>21</v>
      </c>
      <c r="K586" t="s">
        <v>22</v>
      </c>
      <c r="L586">
        <v>1335330000</v>
      </c>
      <c r="M586" s="13">
        <v>41024.208333333336</v>
      </c>
      <c r="N586">
        <v>1336539600</v>
      </c>
      <c r="O586" s="5"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18"/>
        <v>1.4679775280898877</v>
      </c>
      <c r="G587" t="s">
        <v>20</v>
      </c>
      <c r="H587">
        <v>136</v>
      </c>
      <c r="I587" s="8">
        <f t="shared" si="19"/>
        <v>96.066176470588232</v>
      </c>
      <c r="J587" t="s">
        <v>21</v>
      </c>
      <c r="K587" t="s">
        <v>22</v>
      </c>
      <c r="L587">
        <v>1268888400</v>
      </c>
      <c r="M587" s="13">
        <v>40255.208333333336</v>
      </c>
      <c r="N587">
        <v>1269752400</v>
      </c>
      <c r="O587" s="5">
        <v>40265.208333333336</v>
      </c>
      <c r="P587" t="b">
        <v>0</v>
      </c>
      <c r="Q587" t="b">
        <v>0</v>
      </c>
      <c r="R587" t="s">
        <v>206</v>
      </c>
      <c r="S587" t="s">
        <v>2044</v>
      </c>
      <c r="T587" t="s">
        <v>2057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18"/>
        <v>9.5057142857142853</v>
      </c>
      <c r="G588" t="s">
        <v>20</v>
      </c>
      <c r="H588">
        <v>130</v>
      </c>
      <c r="I588" s="8">
        <f t="shared" si="19"/>
        <v>51.184615384615384</v>
      </c>
      <c r="J588" t="s">
        <v>21</v>
      </c>
      <c r="K588" t="s">
        <v>22</v>
      </c>
      <c r="L588">
        <v>1289973600</v>
      </c>
      <c r="M588" s="13">
        <v>40499.25</v>
      </c>
      <c r="N588">
        <v>1291615200</v>
      </c>
      <c r="O588" s="5"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18"/>
        <v>0.72893617021276591</v>
      </c>
      <c r="G589" t="s">
        <v>14</v>
      </c>
      <c r="H589">
        <v>156</v>
      </c>
      <c r="I589" s="8">
        <f t="shared" si="19"/>
        <v>43.92307692307692</v>
      </c>
      <c r="J589" t="s">
        <v>15</v>
      </c>
      <c r="K589" t="s">
        <v>16</v>
      </c>
      <c r="L589">
        <v>1547877600</v>
      </c>
      <c r="M589" s="13">
        <v>43484.25</v>
      </c>
      <c r="N589">
        <v>1552366800</v>
      </c>
      <c r="O589" s="5"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18"/>
        <v>0.7900824873096447</v>
      </c>
      <c r="G590" t="s">
        <v>14</v>
      </c>
      <c r="H590">
        <v>1368</v>
      </c>
      <c r="I590" s="8">
        <f t="shared" si="19"/>
        <v>91.021198830409361</v>
      </c>
      <c r="J590" t="s">
        <v>40</v>
      </c>
      <c r="K590" t="s">
        <v>41</v>
      </c>
      <c r="L590">
        <v>1269493200</v>
      </c>
      <c r="M590" s="13">
        <v>40262.208333333336</v>
      </c>
      <c r="N590">
        <v>1272171600</v>
      </c>
      <c r="O590" s="5"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18"/>
        <v>0.64721518987341775</v>
      </c>
      <c r="G591" t="s">
        <v>14</v>
      </c>
      <c r="H591">
        <v>102</v>
      </c>
      <c r="I591" s="8">
        <f t="shared" si="19"/>
        <v>50.127450980392155</v>
      </c>
      <c r="J591" t="s">
        <v>21</v>
      </c>
      <c r="K591" t="s">
        <v>22</v>
      </c>
      <c r="L591">
        <v>1436072400</v>
      </c>
      <c r="M591" s="13">
        <v>42190.208333333328</v>
      </c>
      <c r="N591">
        <v>1436677200</v>
      </c>
      <c r="O591" s="5"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18"/>
        <v>0.82028169014084507</v>
      </c>
      <c r="G592" t="s">
        <v>14</v>
      </c>
      <c r="H592">
        <v>86</v>
      </c>
      <c r="I592" s="8">
        <f t="shared" si="19"/>
        <v>67.720930232558146</v>
      </c>
      <c r="J592" t="s">
        <v>26</v>
      </c>
      <c r="K592" t="s">
        <v>27</v>
      </c>
      <c r="L592">
        <v>1419141600</v>
      </c>
      <c r="M592" s="13">
        <v>41994.25</v>
      </c>
      <c r="N592">
        <v>1420092000</v>
      </c>
      <c r="O592" s="5">
        <v>42005.25</v>
      </c>
      <c r="P592" t="b">
        <v>0</v>
      </c>
      <c r="Q592" t="b">
        <v>0</v>
      </c>
      <c r="R592" t="s">
        <v>133</v>
      </c>
      <c r="S592" t="s">
        <v>2044</v>
      </c>
      <c r="T592" t="s">
        <v>2054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18"/>
        <v>10.376666666666667</v>
      </c>
      <c r="G593" t="s">
        <v>20</v>
      </c>
      <c r="H593">
        <v>102</v>
      </c>
      <c r="I593" s="8">
        <f t="shared" si="19"/>
        <v>61.03921568627451</v>
      </c>
      <c r="J593" t="s">
        <v>21</v>
      </c>
      <c r="K593" t="s">
        <v>22</v>
      </c>
      <c r="L593">
        <v>1279083600</v>
      </c>
      <c r="M593" s="13">
        <v>40373.208333333336</v>
      </c>
      <c r="N593">
        <v>1279947600</v>
      </c>
      <c r="O593" s="5"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18"/>
        <v>0.12910076530612244</v>
      </c>
      <c r="G594" t="s">
        <v>14</v>
      </c>
      <c r="H594">
        <v>253</v>
      </c>
      <c r="I594" s="8">
        <f t="shared" si="19"/>
        <v>80.011857707509876</v>
      </c>
      <c r="J594" t="s">
        <v>21</v>
      </c>
      <c r="K594" t="s">
        <v>22</v>
      </c>
      <c r="L594">
        <v>1401426000</v>
      </c>
      <c r="M594" s="13">
        <v>41789.208333333336</v>
      </c>
      <c r="N594">
        <v>1402203600</v>
      </c>
      <c r="O594" s="5"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18"/>
        <v>1.5484210526315789</v>
      </c>
      <c r="G595" t="s">
        <v>20</v>
      </c>
      <c r="H595">
        <v>4006</v>
      </c>
      <c r="I595" s="8">
        <f t="shared" si="19"/>
        <v>47.001497753369947</v>
      </c>
      <c r="J595" t="s">
        <v>21</v>
      </c>
      <c r="K595" t="s">
        <v>22</v>
      </c>
      <c r="L595">
        <v>1395810000</v>
      </c>
      <c r="M595" s="13">
        <v>41724.208333333336</v>
      </c>
      <c r="N595">
        <v>1396933200</v>
      </c>
      <c r="O595" s="5"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18"/>
        <v>7.0991735537190084E-2</v>
      </c>
      <c r="G596" t="s">
        <v>14</v>
      </c>
      <c r="H596">
        <v>157</v>
      </c>
      <c r="I596" s="8">
        <f t="shared" si="19"/>
        <v>71.127388535031841</v>
      </c>
      <c r="J596" t="s">
        <v>21</v>
      </c>
      <c r="K596" t="s">
        <v>22</v>
      </c>
      <c r="L596">
        <v>1467003600</v>
      </c>
      <c r="M596" s="13">
        <v>42548.208333333328</v>
      </c>
      <c r="N596">
        <v>1467262800</v>
      </c>
      <c r="O596" s="5"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18"/>
        <v>2.0852773826458035</v>
      </c>
      <c r="G597" t="s">
        <v>20</v>
      </c>
      <c r="H597">
        <v>1629</v>
      </c>
      <c r="I597" s="8">
        <f t="shared" si="19"/>
        <v>89.99079189686924</v>
      </c>
      <c r="J597" t="s">
        <v>21</v>
      </c>
      <c r="K597" t="s">
        <v>22</v>
      </c>
      <c r="L597">
        <v>1268715600</v>
      </c>
      <c r="M597" s="13">
        <v>40253.208333333336</v>
      </c>
      <c r="N597">
        <v>1270530000</v>
      </c>
      <c r="O597" s="5"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18"/>
        <v>0.99683544303797467</v>
      </c>
      <c r="G598" t="s">
        <v>14</v>
      </c>
      <c r="H598">
        <v>183</v>
      </c>
      <c r="I598" s="8">
        <f t="shared" si="19"/>
        <v>43.032786885245905</v>
      </c>
      <c r="J598" t="s">
        <v>21</v>
      </c>
      <c r="K598" t="s">
        <v>22</v>
      </c>
      <c r="L598">
        <v>1457157600</v>
      </c>
      <c r="M598" s="13">
        <v>42434.25</v>
      </c>
      <c r="N598">
        <v>1457762400</v>
      </c>
      <c r="O598" s="5"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18"/>
        <v>2.0159756097560977</v>
      </c>
      <c r="G599" t="s">
        <v>20</v>
      </c>
      <c r="H599">
        <v>2188</v>
      </c>
      <c r="I599" s="8">
        <f t="shared" si="19"/>
        <v>67.997714808043881</v>
      </c>
      <c r="J599" t="s">
        <v>21</v>
      </c>
      <c r="K599" t="s">
        <v>22</v>
      </c>
      <c r="L599">
        <v>1573970400</v>
      </c>
      <c r="M599" s="13">
        <v>43786.25</v>
      </c>
      <c r="N599">
        <v>1575525600</v>
      </c>
      <c r="O599" s="5"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18"/>
        <v>1.6209032258064515</v>
      </c>
      <c r="G600" t="s">
        <v>20</v>
      </c>
      <c r="H600">
        <v>2409</v>
      </c>
      <c r="I600" s="8">
        <f t="shared" si="19"/>
        <v>73.004566210045667</v>
      </c>
      <c r="J600" t="s">
        <v>107</v>
      </c>
      <c r="K600" t="s">
        <v>108</v>
      </c>
      <c r="L600">
        <v>1276578000</v>
      </c>
      <c r="M600" s="13">
        <v>40344.208333333336</v>
      </c>
      <c r="N600">
        <v>1279083600</v>
      </c>
      <c r="O600" s="5"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18"/>
        <v>3.6436208125445471E-2</v>
      </c>
      <c r="G601" t="s">
        <v>14</v>
      </c>
      <c r="H601">
        <v>82</v>
      </c>
      <c r="I601" s="8">
        <f t="shared" si="19"/>
        <v>62.341463414634148</v>
      </c>
      <c r="J601" t="s">
        <v>36</v>
      </c>
      <c r="K601" t="s">
        <v>37</v>
      </c>
      <c r="L601">
        <v>1423720800</v>
      </c>
      <c r="M601" s="13">
        <v>42047.25</v>
      </c>
      <c r="N601">
        <v>1424412000</v>
      </c>
      <c r="O601" s="5"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18"/>
        <v>0.05</v>
      </c>
      <c r="G602" t="s">
        <v>14</v>
      </c>
      <c r="H602">
        <v>1</v>
      </c>
      <c r="I602" s="8">
        <f t="shared" si="19"/>
        <v>5</v>
      </c>
      <c r="J602" t="s">
        <v>40</v>
      </c>
      <c r="K602" t="s">
        <v>41</v>
      </c>
      <c r="L602">
        <v>1375160400</v>
      </c>
      <c r="M602" s="13">
        <v>41485.208333333336</v>
      </c>
      <c r="N602">
        <v>1376197200</v>
      </c>
      <c r="O602" s="5"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18"/>
        <v>2.0663492063492064</v>
      </c>
      <c r="G603" t="s">
        <v>20</v>
      </c>
      <c r="H603">
        <v>194</v>
      </c>
      <c r="I603" s="8">
        <f t="shared" si="19"/>
        <v>67.103092783505161</v>
      </c>
      <c r="J603" t="s">
        <v>21</v>
      </c>
      <c r="K603" t="s">
        <v>22</v>
      </c>
      <c r="L603">
        <v>1401426000</v>
      </c>
      <c r="M603" s="13">
        <v>41789.208333333336</v>
      </c>
      <c r="N603">
        <v>1402894800</v>
      </c>
      <c r="O603" s="5"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2047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18"/>
        <v>1.2823628691983122</v>
      </c>
      <c r="G604" t="s">
        <v>20</v>
      </c>
      <c r="H604">
        <v>1140</v>
      </c>
      <c r="I604" s="8">
        <f t="shared" si="19"/>
        <v>79.978947368421046</v>
      </c>
      <c r="J604" t="s">
        <v>21</v>
      </c>
      <c r="K604" t="s">
        <v>22</v>
      </c>
      <c r="L604">
        <v>1433480400</v>
      </c>
      <c r="M604" s="13">
        <v>42160.208333333328</v>
      </c>
      <c r="N604">
        <v>1434430800</v>
      </c>
      <c r="O604" s="5"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18"/>
        <v>1.1966037735849056</v>
      </c>
      <c r="G605" t="s">
        <v>20</v>
      </c>
      <c r="H605">
        <v>102</v>
      </c>
      <c r="I605" s="8">
        <f t="shared" si="19"/>
        <v>62.176470588235297</v>
      </c>
      <c r="J605" t="s">
        <v>21</v>
      </c>
      <c r="K605" t="s">
        <v>22</v>
      </c>
      <c r="L605">
        <v>1555563600</v>
      </c>
      <c r="M605" s="13">
        <v>43573.208333333328</v>
      </c>
      <c r="N605">
        <v>1557896400</v>
      </c>
      <c r="O605" s="5"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18"/>
        <v>1.7073055242390078</v>
      </c>
      <c r="G606" t="s">
        <v>20</v>
      </c>
      <c r="H606">
        <v>2857</v>
      </c>
      <c r="I606" s="8">
        <f t="shared" si="19"/>
        <v>53.005950297514879</v>
      </c>
      <c r="J606" t="s">
        <v>21</v>
      </c>
      <c r="K606" t="s">
        <v>22</v>
      </c>
      <c r="L606">
        <v>1295676000</v>
      </c>
      <c r="M606" s="13">
        <v>40565.25</v>
      </c>
      <c r="N606">
        <v>1297490400</v>
      </c>
      <c r="O606" s="5"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18"/>
        <v>1.8721212121212121</v>
      </c>
      <c r="G607" t="s">
        <v>20</v>
      </c>
      <c r="H607">
        <v>107</v>
      </c>
      <c r="I607" s="8">
        <f t="shared" si="19"/>
        <v>57.738317757009348</v>
      </c>
      <c r="J607" t="s">
        <v>21</v>
      </c>
      <c r="K607" t="s">
        <v>22</v>
      </c>
      <c r="L607">
        <v>1443848400</v>
      </c>
      <c r="M607" s="13">
        <v>42280.208333333328</v>
      </c>
      <c r="N607">
        <v>1447394400</v>
      </c>
      <c r="O607" s="5">
        <v>42321.25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18"/>
        <v>1.8838235294117647</v>
      </c>
      <c r="G608" t="s">
        <v>20</v>
      </c>
      <c r="H608">
        <v>160</v>
      </c>
      <c r="I608" s="8">
        <f t="shared" si="19"/>
        <v>40.03125</v>
      </c>
      <c r="J608" t="s">
        <v>40</v>
      </c>
      <c r="K608" t="s">
        <v>41</v>
      </c>
      <c r="L608">
        <v>1457330400</v>
      </c>
      <c r="M608" s="13">
        <v>42436.25</v>
      </c>
      <c r="N608">
        <v>1458277200</v>
      </c>
      <c r="O608" s="5"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18"/>
        <v>1.3129869186046512</v>
      </c>
      <c r="G609" t="s">
        <v>20</v>
      </c>
      <c r="H609">
        <v>2230</v>
      </c>
      <c r="I609" s="8">
        <f t="shared" si="19"/>
        <v>81.016591928251117</v>
      </c>
      <c r="J609" t="s">
        <v>21</v>
      </c>
      <c r="K609" t="s">
        <v>22</v>
      </c>
      <c r="L609">
        <v>1395550800</v>
      </c>
      <c r="M609" s="13">
        <v>41721.208333333336</v>
      </c>
      <c r="N609">
        <v>1395723600</v>
      </c>
      <c r="O609" s="5"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18"/>
        <v>2.8397435897435899</v>
      </c>
      <c r="G610" t="s">
        <v>20</v>
      </c>
      <c r="H610">
        <v>316</v>
      </c>
      <c r="I610" s="8">
        <f t="shared" si="19"/>
        <v>35.047468354430379</v>
      </c>
      <c r="J610" t="s">
        <v>21</v>
      </c>
      <c r="K610" t="s">
        <v>22</v>
      </c>
      <c r="L610">
        <v>1551852000</v>
      </c>
      <c r="M610" s="13">
        <v>43530.25</v>
      </c>
      <c r="N610">
        <v>1552197600</v>
      </c>
      <c r="O610" s="5"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18"/>
        <v>1.2041999999999999</v>
      </c>
      <c r="G611" t="s">
        <v>20</v>
      </c>
      <c r="H611">
        <v>117</v>
      </c>
      <c r="I611" s="8">
        <f t="shared" si="19"/>
        <v>102.92307692307692</v>
      </c>
      <c r="J611" t="s">
        <v>21</v>
      </c>
      <c r="K611" t="s">
        <v>22</v>
      </c>
      <c r="L611">
        <v>1547618400</v>
      </c>
      <c r="M611" s="13">
        <v>43481.25</v>
      </c>
      <c r="N611">
        <v>1549087200</v>
      </c>
      <c r="O611" s="5"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18"/>
        <v>4.1905607476635511</v>
      </c>
      <c r="G612" t="s">
        <v>20</v>
      </c>
      <c r="H612">
        <v>6406</v>
      </c>
      <c r="I612" s="8">
        <f t="shared" si="19"/>
        <v>27.998126756166094</v>
      </c>
      <c r="J612" t="s">
        <v>21</v>
      </c>
      <c r="K612" t="s">
        <v>22</v>
      </c>
      <c r="L612">
        <v>1355637600</v>
      </c>
      <c r="M612" s="13">
        <v>41259.25</v>
      </c>
      <c r="N612">
        <v>1356847200</v>
      </c>
      <c r="O612" s="5"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18"/>
        <v>0.13853658536585367</v>
      </c>
      <c r="G613" t="s">
        <v>74</v>
      </c>
      <c r="H613">
        <v>15</v>
      </c>
      <c r="I613" s="8">
        <f t="shared" si="19"/>
        <v>75.733333333333334</v>
      </c>
      <c r="J613" t="s">
        <v>21</v>
      </c>
      <c r="K613" t="s">
        <v>22</v>
      </c>
      <c r="L613">
        <v>1374728400</v>
      </c>
      <c r="M613" s="13">
        <v>41480.208333333336</v>
      </c>
      <c r="N613">
        <v>1375765200</v>
      </c>
      <c r="O613" s="5"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18"/>
        <v>1.3943548387096774</v>
      </c>
      <c r="G614" t="s">
        <v>20</v>
      </c>
      <c r="H614">
        <v>192</v>
      </c>
      <c r="I614" s="8">
        <f t="shared" si="19"/>
        <v>45.026041666666664</v>
      </c>
      <c r="J614" t="s">
        <v>21</v>
      </c>
      <c r="K614" t="s">
        <v>22</v>
      </c>
      <c r="L614">
        <v>1287810000</v>
      </c>
      <c r="M614" s="13">
        <v>40474.208333333336</v>
      </c>
      <c r="N614">
        <v>1289800800</v>
      </c>
      <c r="O614" s="5"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18"/>
        <v>1.74</v>
      </c>
      <c r="G615" t="s">
        <v>20</v>
      </c>
      <c r="H615">
        <v>26</v>
      </c>
      <c r="I615" s="8">
        <f t="shared" si="19"/>
        <v>73.615384615384613</v>
      </c>
      <c r="J615" t="s">
        <v>15</v>
      </c>
      <c r="K615" t="s">
        <v>16</v>
      </c>
      <c r="L615">
        <v>1503723600</v>
      </c>
      <c r="M615" s="13">
        <v>42973.208333333328</v>
      </c>
      <c r="N615">
        <v>1504501200</v>
      </c>
      <c r="O615" s="5"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18"/>
        <v>1.5549056603773586</v>
      </c>
      <c r="G616" t="s">
        <v>20</v>
      </c>
      <c r="H616">
        <v>723</v>
      </c>
      <c r="I616" s="8">
        <f t="shared" si="19"/>
        <v>56.991701244813278</v>
      </c>
      <c r="J616" t="s">
        <v>21</v>
      </c>
      <c r="K616" t="s">
        <v>22</v>
      </c>
      <c r="L616">
        <v>1484114400</v>
      </c>
      <c r="M616" s="13">
        <v>42746.25</v>
      </c>
      <c r="N616">
        <v>1485669600</v>
      </c>
      <c r="O616" s="5"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18"/>
        <v>1.7044705882352942</v>
      </c>
      <c r="G617" t="s">
        <v>20</v>
      </c>
      <c r="H617">
        <v>170</v>
      </c>
      <c r="I617" s="8">
        <f t="shared" si="19"/>
        <v>85.223529411764702</v>
      </c>
      <c r="J617" t="s">
        <v>107</v>
      </c>
      <c r="K617" t="s">
        <v>108</v>
      </c>
      <c r="L617">
        <v>1461906000</v>
      </c>
      <c r="M617" s="13">
        <v>42489.208333333328</v>
      </c>
      <c r="N617">
        <v>1462770000</v>
      </c>
      <c r="O617" s="5"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18"/>
        <v>1.8951562500000001</v>
      </c>
      <c r="G618" t="s">
        <v>20</v>
      </c>
      <c r="H618">
        <v>238</v>
      </c>
      <c r="I618" s="8">
        <f t="shared" si="19"/>
        <v>50.962184873949582</v>
      </c>
      <c r="J618" t="s">
        <v>40</v>
      </c>
      <c r="K618" t="s">
        <v>41</v>
      </c>
      <c r="L618">
        <v>1379653200</v>
      </c>
      <c r="M618" s="13">
        <v>41537.208333333336</v>
      </c>
      <c r="N618">
        <v>1379739600</v>
      </c>
      <c r="O618" s="5"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18"/>
        <v>2.4971428571428573</v>
      </c>
      <c r="G619" t="s">
        <v>20</v>
      </c>
      <c r="H619">
        <v>55</v>
      </c>
      <c r="I619" s="8">
        <f t="shared" si="19"/>
        <v>63.563636363636363</v>
      </c>
      <c r="J619" t="s">
        <v>21</v>
      </c>
      <c r="K619" t="s">
        <v>22</v>
      </c>
      <c r="L619">
        <v>1401858000</v>
      </c>
      <c r="M619" s="13">
        <v>41794.208333333336</v>
      </c>
      <c r="N619">
        <v>1402722000</v>
      </c>
      <c r="O619" s="5"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18"/>
        <v>0.48860523665659616</v>
      </c>
      <c r="G620" t="s">
        <v>14</v>
      </c>
      <c r="H620">
        <v>1198</v>
      </c>
      <c r="I620" s="8">
        <f t="shared" si="19"/>
        <v>80.999165275459092</v>
      </c>
      <c r="J620" t="s">
        <v>21</v>
      </c>
      <c r="K620" t="s">
        <v>22</v>
      </c>
      <c r="L620">
        <v>1367470800</v>
      </c>
      <c r="M620" s="13">
        <v>41396.208333333336</v>
      </c>
      <c r="N620">
        <v>1369285200</v>
      </c>
      <c r="O620" s="5">
        <v>41417.208333333336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18"/>
        <v>0.28461970393057684</v>
      </c>
      <c r="G621" t="s">
        <v>14</v>
      </c>
      <c r="H621">
        <v>648</v>
      </c>
      <c r="I621" s="8">
        <f t="shared" si="19"/>
        <v>86.044753086419746</v>
      </c>
      <c r="J621" t="s">
        <v>21</v>
      </c>
      <c r="K621" t="s">
        <v>22</v>
      </c>
      <c r="L621">
        <v>1304658000</v>
      </c>
      <c r="M621" s="13">
        <v>40669.208333333336</v>
      </c>
      <c r="N621">
        <v>1304744400</v>
      </c>
      <c r="O621" s="5"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18"/>
        <v>2.6802325581395348</v>
      </c>
      <c r="G622" t="s">
        <v>20</v>
      </c>
      <c r="H622">
        <v>128</v>
      </c>
      <c r="I622" s="8">
        <f t="shared" si="19"/>
        <v>90.0390625</v>
      </c>
      <c r="J622" t="s">
        <v>26</v>
      </c>
      <c r="K622" t="s">
        <v>27</v>
      </c>
      <c r="L622">
        <v>1467954000</v>
      </c>
      <c r="M622" s="13">
        <v>42559.208333333328</v>
      </c>
      <c r="N622">
        <v>1468299600</v>
      </c>
      <c r="O622" s="5"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18"/>
        <v>6.1980078125000002</v>
      </c>
      <c r="G623" t="s">
        <v>20</v>
      </c>
      <c r="H623">
        <v>2144</v>
      </c>
      <c r="I623" s="8">
        <f t="shared" si="19"/>
        <v>74.006063432835816</v>
      </c>
      <c r="J623" t="s">
        <v>21</v>
      </c>
      <c r="K623" t="s">
        <v>22</v>
      </c>
      <c r="L623">
        <v>1473742800</v>
      </c>
      <c r="M623" s="13">
        <v>42626.208333333328</v>
      </c>
      <c r="N623">
        <v>1474174800</v>
      </c>
      <c r="O623" s="5"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18"/>
        <v>3.1301587301587303E-2</v>
      </c>
      <c r="G624" t="s">
        <v>14</v>
      </c>
      <c r="H624">
        <v>64</v>
      </c>
      <c r="I624" s="8">
        <f t="shared" si="19"/>
        <v>92.4375</v>
      </c>
      <c r="J624" t="s">
        <v>21</v>
      </c>
      <c r="K624" t="s">
        <v>22</v>
      </c>
      <c r="L624">
        <v>1523768400</v>
      </c>
      <c r="M624" s="13">
        <v>43205.208333333328</v>
      </c>
      <c r="N624">
        <v>1526014800</v>
      </c>
      <c r="O624" s="5"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18"/>
        <v>1.5992152704135738</v>
      </c>
      <c r="G625" t="s">
        <v>20</v>
      </c>
      <c r="H625">
        <v>2693</v>
      </c>
      <c r="I625" s="8">
        <f t="shared" si="19"/>
        <v>55.999257333828446</v>
      </c>
      <c r="J625" t="s">
        <v>40</v>
      </c>
      <c r="K625" t="s">
        <v>41</v>
      </c>
      <c r="L625">
        <v>1437022800</v>
      </c>
      <c r="M625" s="13">
        <v>42201.208333333328</v>
      </c>
      <c r="N625">
        <v>1437454800</v>
      </c>
      <c r="O625" s="5"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18"/>
        <v>2.793921568627451</v>
      </c>
      <c r="G626" t="s">
        <v>20</v>
      </c>
      <c r="H626">
        <v>432</v>
      </c>
      <c r="I626" s="8">
        <f t="shared" si="19"/>
        <v>32.983796296296298</v>
      </c>
      <c r="J626" t="s">
        <v>21</v>
      </c>
      <c r="K626" t="s">
        <v>22</v>
      </c>
      <c r="L626">
        <v>1422165600</v>
      </c>
      <c r="M626" s="13">
        <v>42029.25</v>
      </c>
      <c r="N626">
        <v>1422684000</v>
      </c>
      <c r="O626" s="5"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18"/>
        <v>0.77373333333333338</v>
      </c>
      <c r="G627" t="s">
        <v>14</v>
      </c>
      <c r="H627">
        <v>62</v>
      </c>
      <c r="I627" s="8">
        <f t="shared" si="19"/>
        <v>93.596774193548384</v>
      </c>
      <c r="J627" t="s">
        <v>21</v>
      </c>
      <c r="K627" t="s">
        <v>22</v>
      </c>
      <c r="L627">
        <v>1580104800</v>
      </c>
      <c r="M627" s="13">
        <v>43857.25</v>
      </c>
      <c r="N627">
        <v>1581314400</v>
      </c>
      <c r="O627" s="5"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18"/>
        <v>2.0632812500000002</v>
      </c>
      <c r="G628" t="s">
        <v>20</v>
      </c>
      <c r="H628">
        <v>189</v>
      </c>
      <c r="I628" s="8">
        <f t="shared" si="19"/>
        <v>69.867724867724874</v>
      </c>
      <c r="J628" t="s">
        <v>21</v>
      </c>
      <c r="K628" t="s">
        <v>22</v>
      </c>
      <c r="L628">
        <v>1285650000</v>
      </c>
      <c r="M628" s="13">
        <v>40449.208333333336</v>
      </c>
      <c r="N628">
        <v>1286427600</v>
      </c>
      <c r="O628" s="5"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18"/>
        <v>6.9424999999999999</v>
      </c>
      <c r="G629" t="s">
        <v>20</v>
      </c>
      <c r="H629">
        <v>154</v>
      </c>
      <c r="I629" s="8">
        <f t="shared" si="19"/>
        <v>72.129870129870127</v>
      </c>
      <c r="J629" t="s">
        <v>40</v>
      </c>
      <c r="K629" t="s">
        <v>41</v>
      </c>
      <c r="L629">
        <v>1276664400</v>
      </c>
      <c r="M629" s="13">
        <v>40345.208333333336</v>
      </c>
      <c r="N629">
        <v>1278738000</v>
      </c>
      <c r="O629" s="5"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18"/>
        <v>1.5178947368421052</v>
      </c>
      <c r="G630" t="s">
        <v>20</v>
      </c>
      <c r="H630">
        <v>96</v>
      </c>
      <c r="I630" s="8">
        <f t="shared" si="19"/>
        <v>30.041666666666668</v>
      </c>
      <c r="J630" t="s">
        <v>21</v>
      </c>
      <c r="K630" t="s">
        <v>22</v>
      </c>
      <c r="L630">
        <v>1286168400</v>
      </c>
      <c r="M630" s="13">
        <v>40455.208333333336</v>
      </c>
      <c r="N630">
        <v>1286427600</v>
      </c>
      <c r="O630" s="5"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18"/>
        <v>0.64582072176949945</v>
      </c>
      <c r="G631" t="s">
        <v>14</v>
      </c>
      <c r="H631">
        <v>750</v>
      </c>
      <c r="I631" s="8">
        <f t="shared" si="19"/>
        <v>73.968000000000004</v>
      </c>
      <c r="J631" t="s">
        <v>21</v>
      </c>
      <c r="K631" t="s">
        <v>22</v>
      </c>
      <c r="L631">
        <v>1467781200</v>
      </c>
      <c r="M631" s="13">
        <v>42557.208333333328</v>
      </c>
      <c r="N631">
        <v>1467954000</v>
      </c>
      <c r="O631" s="5"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18"/>
        <v>0.62873684210526315</v>
      </c>
      <c r="G632" t="s">
        <v>74</v>
      </c>
      <c r="H632">
        <v>87</v>
      </c>
      <c r="I632" s="8">
        <f t="shared" si="19"/>
        <v>68.65517241379311</v>
      </c>
      <c r="J632" t="s">
        <v>21</v>
      </c>
      <c r="K632" t="s">
        <v>22</v>
      </c>
      <c r="L632">
        <v>1556686800</v>
      </c>
      <c r="M632" s="13">
        <v>43586.208333333328</v>
      </c>
      <c r="N632">
        <v>1557637200</v>
      </c>
      <c r="O632" s="5"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18"/>
        <v>3.1039864864864866</v>
      </c>
      <c r="G633" t="s">
        <v>20</v>
      </c>
      <c r="H633">
        <v>3063</v>
      </c>
      <c r="I633" s="8">
        <f t="shared" si="19"/>
        <v>59.992164544564154</v>
      </c>
      <c r="J633" t="s">
        <v>21</v>
      </c>
      <c r="K633" t="s">
        <v>22</v>
      </c>
      <c r="L633">
        <v>1553576400</v>
      </c>
      <c r="M633" s="13">
        <v>43550.208333333328</v>
      </c>
      <c r="N633">
        <v>1553922000</v>
      </c>
      <c r="O633" s="5"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18"/>
        <v>0.42859916782246882</v>
      </c>
      <c r="G634" t="s">
        <v>47</v>
      </c>
      <c r="H634">
        <v>278</v>
      </c>
      <c r="I634" s="8">
        <f t="shared" si="19"/>
        <v>111.15827338129496</v>
      </c>
      <c r="J634" t="s">
        <v>21</v>
      </c>
      <c r="K634" t="s">
        <v>22</v>
      </c>
      <c r="L634">
        <v>1414904400</v>
      </c>
      <c r="M634" s="13">
        <v>41945.208333333336</v>
      </c>
      <c r="N634">
        <v>1416463200</v>
      </c>
      <c r="O634" s="5"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18"/>
        <v>0.83119402985074631</v>
      </c>
      <c r="G635" t="s">
        <v>14</v>
      </c>
      <c r="H635">
        <v>105</v>
      </c>
      <c r="I635" s="8">
        <f t="shared" si="19"/>
        <v>53.038095238095238</v>
      </c>
      <c r="J635" t="s">
        <v>21</v>
      </c>
      <c r="K635" t="s">
        <v>22</v>
      </c>
      <c r="L635">
        <v>1446876000</v>
      </c>
      <c r="M635" s="13">
        <v>42315.25</v>
      </c>
      <c r="N635">
        <v>1447221600</v>
      </c>
      <c r="O635" s="5"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2046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18"/>
        <v>0.78531302876480547</v>
      </c>
      <c r="G636" t="s">
        <v>74</v>
      </c>
      <c r="H636">
        <v>1658</v>
      </c>
      <c r="I636" s="8">
        <f t="shared" si="19"/>
        <v>55.985524728588658</v>
      </c>
      <c r="J636" t="s">
        <v>21</v>
      </c>
      <c r="K636" t="s">
        <v>22</v>
      </c>
      <c r="L636">
        <v>1490418000</v>
      </c>
      <c r="M636" s="13">
        <v>42819.208333333328</v>
      </c>
      <c r="N636">
        <v>1491627600</v>
      </c>
      <c r="O636" s="5"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18"/>
        <v>1.1409352517985611</v>
      </c>
      <c r="G637" t="s">
        <v>20</v>
      </c>
      <c r="H637">
        <v>2266</v>
      </c>
      <c r="I637" s="8">
        <f t="shared" si="19"/>
        <v>69.986760812003524</v>
      </c>
      <c r="J637" t="s">
        <v>21</v>
      </c>
      <c r="K637" t="s">
        <v>22</v>
      </c>
      <c r="L637">
        <v>1360389600</v>
      </c>
      <c r="M637" s="13">
        <v>41314.25</v>
      </c>
      <c r="N637">
        <v>1363150800</v>
      </c>
      <c r="O637" s="5"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18"/>
        <v>0.64537683358624176</v>
      </c>
      <c r="G638" t="s">
        <v>14</v>
      </c>
      <c r="H638">
        <v>2604</v>
      </c>
      <c r="I638" s="8">
        <f t="shared" si="19"/>
        <v>48.998079877112133</v>
      </c>
      <c r="J638" t="s">
        <v>36</v>
      </c>
      <c r="K638" t="s">
        <v>37</v>
      </c>
      <c r="L638">
        <v>1326866400</v>
      </c>
      <c r="M638" s="13">
        <v>40926.25</v>
      </c>
      <c r="N638">
        <v>1330754400</v>
      </c>
      <c r="O638" s="5"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2046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18"/>
        <v>0.79411764705882348</v>
      </c>
      <c r="G639" t="s">
        <v>14</v>
      </c>
      <c r="H639">
        <v>65</v>
      </c>
      <c r="I639" s="8">
        <f t="shared" si="19"/>
        <v>103.84615384615384</v>
      </c>
      <c r="J639" t="s">
        <v>21</v>
      </c>
      <c r="K639" t="s">
        <v>22</v>
      </c>
      <c r="L639">
        <v>1479103200</v>
      </c>
      <c r="M639" s="13">
        <v>42688.25</v>
      </c>
      <c r="N639">
        <v>1479794400</v>
      </c>
      <c r="O639" s="5"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18"/>
        <v>0.11419117647058824</v>
      </c>
      <c r="G640" t="s">
        <v>14</v>
      </c>
      <c r="H640">
        <v>94</v>
      </c>
      <c r="I640" s="8">
        <f t="shared" si="19"/>
        <v>99.127659574468083</v>
      </c>
      <c r="J640" t="s">
        <v>21</v>
      </c>
      <c r="K640" t="s">
        <v>22</v>
      </c>
      <c r="L640">
        <v>1280206800</v>
      </c>
      <c r="M640" s="13">
        <v>40386.208333333336</v>
      </c>
      <c r="N640">
        <v>1281243600</v>
      </c>
      <c r="O640" s="5"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18"/>
        <v>0.56186046511627907</v>
      </c>
      <c r="G641" t="s">
        <v>47</v>
      </c>
      <c r="H641">
        <v>45</v>
      </c>
      <c r="I641" s="8">
        <f t="shared" si="19"/>
        <v>107.37777777777778</v>
      </c>
      <c r="J641" t="s">
        <v>21</v>
      </c>
      <c r="K641" t="s">
        <v>22</v>
      </c>
      <c r="L641">
        <v>1532754000</v>
      </c>
      <c r="M641" s="13">
        <v>43309.208333333328</v>
      </c>
      <c r="N641">
        <v>1532754000</v>
      </c>
      <c r="O641" s="5"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18"/>
        <v>0.16501669449081802</v>
      </c>
      <c r="G642" t="s">
        <v>14</v>
      </c>
      <c r="H642">
        <v>257</v>
      </c>
      <c r="I642" s="8">
        <f t="shared" si="19"/>
        <v>76.922178988326849</v>
      </c>
      <c r="J642" t="s">
        <v>21</v>
      </c>
      <c r="K642" t="s">
        <v>22</v>
      </c>
      <c r="L642">
        <v>1453096800</v>
      </c>
      <c r="M642" s="13">
        <v>42387.25</v>
      </c>
      <c r="N642">
        <v>1453356000</v>
      </c>
      <c r="O642" s="5"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20">E643/D643</f>
        <v>1.1996808510638297</v>
      </c>
      <c r="G643" t="s">
        <v>20</v>
      </c>
      <c r="H643">
        <v>194</v>
      </c>
      <c r="I643" s="8">
        <f t="shared" si="19"/>
        <v>58.128865979381445</v>
      </c>
      <c r="J643" t="s">
        <v>98</v>
      </c>
      <c r="K643" t="s">
        <v>99</v>
      </c>
      <c r="L643">
        <v>1487570400</v>
      </c>
      <c r="M643" s="13">
        <v>42786.25</v>
      </c>
      <c r="N643">
        <v>1489986000</v>
      </c>
      <c r="O643" s="5"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20"/>
        <v>1.4545652173913044</v>
      </c>
      <c r="G644" t="s">
        <v>20</v>
      </c>
      <c r="H644">
        <v>129</v>
      </c>
      <c r="I644" s="8">
        <f t="shared" ref="I644:I707" si="21">E644/H644</f>
        <v>103.73643410852713</v>
      </c>
      <c r="J644" t="s">
        <v>15</v>
      </c>
      <c r="K644" t="s">
        <v>16</v>
      </c>
      <c r="L644">
        <v>1545026400</v>
      </c>
      <c r="M644" s="13">
        <v>43451.25</v>
      </c>
      <c r="N644">
        <v>1545804000</v>
      </c>
      <c r="O644" s="5"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2047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20"/>
        <v>2.2138255033557046</v>
      </c>
      <c r="G645" t="s">
        <v>20</v>
      </c>
      <c r="H645">
        <v>375</v>
      </c>
      <c r="I645" s="8">
        <f t="shared" si="21"/>
        <v>87.962666666666664</v>
      </c>
      <c r="J645" t="s">
        <v>21</v>
      </c>
      <c r="K645" t="s">
        <v>22</v>
      </c>
      <c r="L645">
        <v>1488348000</v>
      </c>
      <c r="M645" s="13">
        <v>42795.25</v>
      </c>
      <c r="N645">
        <v>1489899600</v>
      </c>
      <c r="O645" s="5"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20"/>
        <v>0.48396694214876035</v>
      </c>
      <c r="G646" t="s">
        <v>14</v>
      </c>
      <c r="H646">
        <v>2928</v>
      </c>
      <c r="I646" s="8">
        <f t="shared" si="21"/>
        <v>28</v>
      </c>
      <c r="J646" t="s">
        <v>15</v>
      </c>
      <c r="K646" t="s">
        <v>16</v>
      </c>
      <c r="L646">
        <v>1545112800</v>
      </c>
      <c r="M646" s="13">
        <v>43452.25</v>
      </c>
      <c r="N646">
        <v>1546495200</v>
      </c>
      <c r="O646" s="5"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20"/>
        <v>0.92911504424778757</v>
      </c>
      <c r="G647" t="s">
        <v>14</v>
      </c>
      <c r="H647">
        <v>4697</v>
      </c>
      <c r="I647" s="8">
        <f t="shared" si="21"/>
        <v>37.999361294443261</v>
      </c>
      <c r="J647" t="s">
        <v>21</v>
      </c>
      <c r="K647" t="s">
        <v>22</v>
      </c>
      <c r="L647">
        <v>1537938000</v>
      </c>
      <c r="M647" s="13">
        <v>43369.208333333328</v>
      </c>
      <c r="N647">
        <v>1539752400</v>
      </c>
      <c r="O647" s="5"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20"/>
        <v>0.88599797365754818</v>
      </c>
      <c r="G648" t="s">
        <v>14</v>
      </c>
      <c r="H648">
        <v>2915</v>
      </c>
      <c r="I648" s="8">
        <f t="shared" si="21"/>
        <v>29.999313893653515</v>
      </c>
      <c r="J648" t="s">
        <v>21</v>
      </c>
      <c r="K648" t="s">
        <v>22</v>
      </c>
      <c r="L648">
        <v>1363150800</v>
      </c>
      <c r="M648" s="13">
        <v>41346.208333333336</v>
      </c>
      <c r="N648">
        <v>1364101200</v>
      </c>
      <c r="O648" s="5"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20"/>
        <v>0.41399999999999998</v>
      </c>
      <c r="G649" t="s">
        <v>14</v>
      </c>
      <c r="H649">
        <v>18</v>
      </c>
      <c r="I649" s="8">
        <f t="shared" si="21"/>
        <v>103.5</v>
      </c>
      <c r="J649" t="s">
        <v>21</v>
      </c>
      <c r="K649" t="s">
        <v>22</v>
      </c>
      <c r="L649">
        <v>1523250000</v>
      </c>
      <c r="M649" s="13">
        <v>43199.208333333328</v>
      </c>
      <c r="N649">
        <v>1525323600</v>
      </c>
      <c r="O649" s="5">
        <v>43223.208333333328</v>
      </c>
      <c r="P649" t="b">
        <v>0</v>
      </c>
      <c r="Q649" t="b">
        <v>0</v>
      </c>
      <c r="R649" t="s">
        <v>206</v>
      </c>
      <c r="S649" t="s">
        <v>2044</v>
      </c>
      <c r="T649" t="s">
        <v>2057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20"/>
        <v>0.63056795131845844</v>
      </c>
      <c r="G650" t="s">
        <v>74</v>
      </c>
      <c r="H650">
        <v>723</v>
      </c>
      <c r="I650" s="8">
        <f t="shared" si="21"/>
        <v>85.994467496542185</v>
      </c>
      <c r="J650" t="s">
        <v>21</v>
      </c>
      <c r="K650" t="s">
        <v>22</v>
      </c>
      <c r="L650">
        <v>1499317200</v>
      </c>
      <c r="M650" s="13">
        <v>42922.208333333328</v>
      </c>
      <c r="N650">
        <v>1500872400</v>
      </c>
      <c r="O650" s="5"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20"/>
        <v>0.48482333607230893</v>
      </c>
      <c r="G651" t="s">
        <v>14</v>
      </c>
      <c r="H651">
        <v>602</v>
      </c>
      <c r="I651" s="8">
        <f t="shared" si="21"/>
        <v>98.011627906976742</v>
      </c>
      <c r="J651" t="s">
        <v>98</v>
      </c>
      <c r="K651" t="s">
        <v>99</v>
      </c>
      <c r="L651">
        <v>1287550800</v>
      </c>
      <c r="M651" s="13">
        <v>40471.208333333336</v>
      </c>
      <c r="N651">
        <v>1288501200</v>
      </c>
      <c r="O651" s="5"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20"/>
        <v>0.02</v>
      </c>
      <c r="G652" t="s">
        <v>14</v>
      </c>
      <c r="H652">
        <v>1</v>
      </c>
      <c r="I652" s="8">
        <f t="shared" si="21"/>
        <v>2</v>
      </c>
      <c r="J652" t="s">
        <v>21</v>
      </c>
      <c r="K652" t="s">
        <v>22</v>
      </c>
      <c r="L652">
        <v>1404795600</v>
      </c>
      <c r="M652" s="13">
        <v>41828.208333333336</v>
      </c>
      <c r="N652">
        <v>1407128400</v>
      </c>
      <c r="O652" s="5"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20"/>
        <v>0.88479410269445857</v>
      </c>
      <c r="G653" t="s">
        <v>14</v>
      </c>
      <c r="H653">
        <v>3868</v>
      </c>
      <c r="I653" s="8">
        <f t="shared" si="21"/>
        <v>44.994570837642193</v>
      </c>
      <c r="J653" t="s">
        <v>107</v>
      </c>
      <c r="K653" t="s">
        <v>108</v>
      </c>
      <c r="L653">
        <v>1393048800</v>
      </c>
      <c r="M653" s="13">
        <v>41692.25</v>
      </c>
      <c r="N653">
        <v>1394344800</v>
      </c>
      <c r="O653" s="5"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20"/>
        <v>1.2684</v>
      </c>
      <c r="G654" t="s">
        <v>20</v>
      </c>
      <c r="H654">
        <v>409</v>
      </c>
      <c r="I654" s="8">
        <f t="shared" si="21"/>
        <v>31.012224938875306</v>
      </c>
      <c r="J654" t="s">
        <v>21</v>
      </c>
      <c r="K654" t="s">
        <v>22</v>
      </c>
      <c r="L654">
        <v>1470373200</v>
      </c>
      <c r="M654" s="13">
        <v>42587.208333333328</v>
      </c>
      <c r="N654">
        <v>1474088400</v>
      </c>
      <c r="O654" s="5"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20"/>
        <v>23.388333333333332</v>
      </c>
      <c r="G655" t="s">
        <v>20</v>
      </c>
      <c r="H655">
        <v>234</v>
      </c>
      <c r="I655" s="8">
        <f t="shared" si="21"/>
        <v>59.970085470085472</v>
      </c>
      <c r="J655" t="s">
        <v>21</v>
      </c>
      <c r="K655" t="s">
        <v>22</v>
      </c>
      <c r="L655">
        <v>1460091600</v>
      </c>
      <c r="M655" s="13">
        <v>42468.208333333328</v>
      </c>
      <c r="N655">
        <v>1460264400</v>
      </c>
      <c r="O655" s="5"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20"/>
        <v>5.0838857142857146</v>
      </c>
      <c r="G656" t="s">
        <v>20</v>
      </c>
      <c r="H656">
        <v>3016</v>
      </c>
      <c r="I656" s="8">
        <f t="shared" si="21"/>
        <v>58.9973474801061</v>
      </c>
      <c r="J656" t="s">
        <v>21</v>
      </c>
      <c r="K656" t="s">
        <v>22</v>
      </c>
      <c r="L656">
        <v>1440392400</v>
      </c>
      <c r="M656" s="13">
        <v>42240.208333333328</v>
      </c>
      <c r="N656">
        <v>1440824400</v>
      </c>
      <c r="O656" s="5"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20"/>
        <v>1.9147826086956521</v>
      </c>
      <c r="G657" t="s">
        <v>20</v>
      </c>
      <c r="H657">
        <v>264</v>
      </c>
      <c r="I657" s="8">
        <f t="shared" si="21"/>
        <v>50.045454545454547</v>
      </c>
      <c r="J657" t="s">
        <v>21</v>
      </c>
      <c r="K657" t="s">
        <v>22</v>
      </c>
      <c r="L657">
        <v>1488434400</v>
      </c>
      <c r="M657" s="13">
        <v>42796.25</v>
      </c>
      <c r="N657">
        <v>1489554000</v>
      </c>
      <c r="O657" s="5"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20"/>
        <v>0.42127533783783783</v>
      </c>
      <c r="G658" t="s">
        <v>14</v>
      </c>
      <c r="H658">
        <v>504</v>
      </c>
      <c r="I658" s="8">
        <f t="shared" si="21"/>
        <v>98.966269841269835</v>
      </c>
      <c r="J658" t="s">
        <v>26</v>
      </c>
      <c r="K658" t="s">
        <v>27</v>
      </c>
      <c r="L658">
        <v>1514440800</v>
      </c>
      <c r="M658" s="13">
        <v>43097.25</v>
      </c>
      <c r="N658">
        <v>1514872800</v>
      </c>
      <c r="O658" s="5"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20"/>
        <v>8.2400000000000001E-2</v>
      </c>
      <c r="G659" t="s">
        <v>14</v>
      </c>
      <c r="H659">
        <v>14</v>
      </c>
      <c r="I659" s="8">
        <f t="shared" si="21"/>
        <v>58.857142857142854</v>
      </c>
      <c r="J659" t="s">
        <v>21</v>
      </c>
      <c r="K659" t="s">
        <v>22</v>
      </c>
      <c r="L659">
        <v>1514354400</v>
      </c>
      <c r="M659" s="13">
        <v>43096.25</v>
      </c>
      <c r="N659">
        <v>1515736800</v>
      </c>
      <c r="O659" s="5"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20"/>
        <v>0.60064638783269964</v>
      </c>
      <c r="G660" t="s">
        <v>74</v>
      </c>
      <c r="H660">
        <v>390</v>
      </c>
      <c r="I660" s="8">
        <f t="shared" si="21"/>
        <v>81.010256410256417</v>
      </c>
      <c r="J660" t="s">
        <v>21</v>
      </c>
      <c r="K660" t="s">
        <v>22</v>
      </c>
      <c r="L660">
        <v>1440910800</v>
      </c>
      <c r="M660" s="13">
        <v>42246.208333333328</v>
      </c>
      <c r="N660">
        <v>1442898000</v>
      </c>
      <c r="O660" s="5"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20"/>
        <v>0.47232808616404309</v>
      </c>
      <c r="G661" t="s">
        <v>14</v>
      </c>
      <c r="H661">
        <v>750</v>
      </c>
      <c r="I661" s="8">
        <f t="shared" si="21"/>
        <v>76.013333333333335</v>
      </c>
      <c r="J661" t="s">
        <v>40</v>
      </c>
      <c r="K661" t="s">
        <v>41</v>
      </c>
      <c r="L661">
        <v>1296108000</v>
      </c>
      <c r="M661" s="13">
        <v>40570.25</v>
      </c>
      <c r="N661">
        <v>1296194400</v>
      </c>
      <c r="O661" s="5"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20"/>
        <v>0.81736263736263737</v>
      </c>
      <c r="G662" t="s">
        <v>14</v>
      </c>
      <c r="H662">
        <v>77</v>
      </c>
      <c r="I662" s="8">
        <f t="shared" si="21"/>
        <v>96.597402597402592</v>
      </c>
      <c r="J662" t="s">
        <v>21</v>
      </c>
      <c r="K662" t="s">
        <v>22</v>
      </c>
      <c r="L662">
        <v>1440133200</v>
      </c>
      <c r="M662" s="13">
        <v>42237.208333333328</v>
      </c>
      <c r="N662">
        <v>1440910800</v>
      </c>
      <c r="O662" s="5"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20"/>
        <v>0.54187265917603</v>
      </c>
      <c r="G663" t="s">
        <v>14</v>
      </c>
      <c r="H663">
        <v>752</v>
      </c>
      <c r="I663" s="8">
        <f t="shared" si="21"/>
        <v>76.957446808510639</v>
      </c>
      <c r="J663" t="s">
        <v>36</v>
      </c>
      <c r="K663" t="s">
        <v>37</v>
      </c>
      <c r="L663">
        <v>1332910800</v>
      </c>
      <c r="M663" s="13">
        <v>40996.208333333336</v>
      </c>
      <c r="N663">
        <v>1335502800</v>
      </c>
      <c r="O663" s="5"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20"/>
        <v>0.97868131868131869</v>
      </c>
      <c r="G664" t="s">
        <v>14</v>
      </c>
      <c r="H664">
        <v>131</v>
      </c>
      <c r="I664" s="8">
        <f t="shared" si="21"/>
        <v>67.984732824427482</v>
      </c>
      <c r="J664" t="s">
        <v>21</v>
      </c>
      <c r="K664" t="s">
        <v>22</v>
      </c>
      <c r="L664">
        <v>1544335200</v>
      </c>
      <c r="M664" s="13">
        <v>43443.25</v>
      </c>
      <c r="N664">
        <v>1544680800</v>
      </c>
      <c r="O664" s="5"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20"/>
        <v>0.77239999999999998</v>
      </c>
      <c r="G665" t="s">
        <v>14</v>
      </c>
      <c r="H665">
        <v>87</v>
      </c>
      <c r="I665" s="8">
        <f t="shared" si="21"/>
        <v>88.781609195402297</v>
      </c>
      <c r="J665" t="s">
        <v>21</v>
      </c>
      <c r="K665" t="s">
        <v>22</v>
      </c>
      <c r="L665">
        <v>1286427600</v>
      </c>
      <c r="M665" s="13">
        <v>40458.208333333336</v>
      </c>
      <c r="N665">
        <v>1288414800</v>
      </c>
      <c r="O665" s="5"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20"/>
        <v>0.33464735516372796</v>
      </c>
      <c r="G666" t="s">
        <v>14</v>
      </c>
      <c r="H666">
        <v>1063</v>
      </c>
      <c r="I666" s="8">
        <f t="shared" si="21"/>
        <v>24.99623706491063</v>
      </c>
      <c r="J666" t="s">
        <v>21</v>
      </c>
      <c r="K666" t="s">
        <v>22</v>
      </c>
      <c r="L666">
        <v>1329717600</v>
      </c>
      <c r="M666" s="13">
        <v>40959.25</v>
      </c>
      <c r="N666">
        <v>1330581600</v>
      </c>
      <c r="O666" s="5"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20"/>
        <v>2.3958823529411766</v>
      </c>
      <c r="G667" t="s">
        <v>20</v>
      </c>
      <c r="H667">
        <v>272</v>
      </c>
      <c r="I667" s="8">
        <f t="shared" si="21"/>
        <v>44.922794117647058</v>
      </c>
      <c r="J667" t="s">
        <v>21</v>
      </c>
      <c r="K667" t="s">
        <v>22</v>
      </c>
      <c r="L667">
        <v>1310187600</v>
      </c>
      <c r="M667" s="13">
        <v>40733.208333333336</v>
      </c>
      <c r="N667">
        <v>1311397200</v>
      </c>
      <c r="O667" s="5"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20"/>
        <v>0.64032258064516134</v>
      </c>
      <c r="G668" t="s">
        <v>74</v>
      </c>
      <c r="H668">
        <v>25</v>
      </c>
      <c r="I668" s="8">
        <f t="shared" si="21"/>
        <v>79.400000000000006</v>
      </c>
      <c r="J668" t="s">
        <v>21</v>
      </c>
      <c r="K668" t="s">
        <v>22</v>
      </c>
      <c r="L668">
        <v>1377838800</v>
      </c>
      <c r="M668" s="13">
        <v>41516.208333333336</v>
      </c>
      <c r="N668">
        <v>1378357200</v>
      </c>
      <c r="O668" s="5"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20"/>
        <v>1.7615942028985507</v>
      </c>
      <c r="G669" t="s">
        <v>20</v>
      </c>
      <c r="H669">
        <v>419</v>
      </c>
      <c r="I669" s="8">
        <f t="shared" si="21"/>
        <v>29.009546539379475</v>
      </c>
      <c r="J669" t="s">
        <v>21</v>
      </c>
      <c r="K669" t="s">
        <v>22</v>
      </c>
      <c r="L669">
        <v>1410325200</v>
      </c>
      <c r="M669" s="13">
        <v>41892.208333333336</v>
      </c>
      <c r="N669">
        <v>1411102800</v>
      </c>
      <c r="O669" s="5"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20"/>
        <v>0.20338181818181819</v>
      </c>
      <c r="G670" t="s">
        <v>14</v>
      </c>
      <c r="H670">
        <v>76</v>
      </c>
      <c r="I670" s="8">
        <f t="shared" si="21"/>
        <v>73.59210526315789</v>
      </c>
      <c r="J670" t="s">
        <v>21</v>
      </c>
      <c r="K670" t="s">
        <v>22</v>
      </c>
      <c r="L670">
        <v>1343797200</v>
      </c>
      <c r="M670" s="13">
        <v>41122.208333333336</v>
      </c>
      <c r="N670">
        <v>1344834000</v>
      </c>
      <c r="O670" s="5"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20"/>
        <v>3.5864754098360656</v>
      </c>
      <c r="G671" t="s">
        <v>20</v>
      </c>
      <c r="H671">
        <v>1621</v>
      </c>
      <c r="I671" s="8">
        <f t="shared" si="21"/>
        <v>107.97038864898211</v>
      </c>
      <c r="J671" t="s">
        <v>107</v>
      </c>
      <c r="K671" t="s">
        <v>108</v>
      </c>
      <c r="L671">
        <v>1498453200</v>
      </c>
      <c r="M671" s="13">
        <v>42912.208333333328</v>
      </c>
      <c r="N671">
        <v>1499230800</v>
      </c>
      <c r="O671" s="5"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20"/>
        <v>4.6885802469135802</v>
      </c>
      <c r="G672" t="s">
        <v>20</v>
      </c>
      <c r="H672">
        <v>1101</v>
      </c>
      <c r="I672" s="8">
        <f t="shared" si="21"/>
        <v>68.987284287011803</v>
      </c>
      <c r="J672" t="s">
        <v>21</v>
      </c>
      <c r="K672" t="s">
        <v>22</v>
      </c>
      <c r="L672">
        <v>1456380000</v>
      </c>
      <c r="M672" s="13">
        <v>42425.25</v>
      </c>
      <c r="N672">
        <v>1457416800</v>
      </c>
      <c r="O672" s="5"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20"/>
        <v>1.220563524590164</v>
      </c>
      <c r="G673" t="s">
        <v>20</v>
      </c>
      <c r="H673">
        <v>1073</v>
      </c>
      <c r="I673" s="8">
        <f t="shared" si="21"/>
        <v>111.02236719478098</v>
      </c>
      <c r="J673" t="s">
        <v>21</v>
      </c>
      <c r="K673" t="s">
        <v>22</v>
      </c>
      <c r="L673">
        <v>1280552400</v>
      </c>
      <c r="M673" s="13">
        <v>40390.208333333336</v>
      </c>
      <c r="N673">
        <v>1280898000</v>
      </c>
      <c r="O673" s="5"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20"/>
        <v>0.55931783729156137</v>
      </c>
      <c r="G674" t="s">
        <v>14</v>
      </c>
      <c r="H674">
        <v>4428</v>
      </c>
      <c r="I674" s="8">
        <f t="shared" si="21"/>
        <v>24.997515808491418</v>
      </c>
      <c r="J674" t="s">
        <v>26</v>
      </c>
      <c r="K674" t="s">
        <v>27</v>
      </c>
      <c r="L674">
        <v>1521608400</v>
      </c>
      <c r="M674" s="13">
        <v>43180.208333333328</v>
      </c>
      <c r="N674">
        <v>1522472400</v>
      </c>
      <c r="O674" s="5"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20"/>
        <v>0.43660714285714286</v>
      </c>
      <c r="G675" t="s">
        <v>14</v>
      </c>
      <c r="H675">
        <v>58</v>
      </c>
      <c r="I675" s="8">
        <f t="shared" si="21"/>
        <v>42.155172413793103</v>
      </c>
      <c r="J675" t="s">
        <v>107</v>
      </c>
      <c r="K675" t="s">
        <v>108</v>
      </c>
      <c r="L675">
        <v>1460696400</v>
      </c>
      <c r="M675" s="13">
        <v>42475.208333333328</v>
      </c>
      <c r="N675">
        <v>1462510800</v>
      </c>
      <c r="O675" s="5"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20"/>
        <v>0.33538371411833628</v>
      </c>
      <c r="G676" t="s">
        <v>74</v>
      </c>
      <c r="H676">
        <v>1218</v>
      </c>
      <c r="I676" s="8">
        <f t="shared" si="21"/>
        <v>47.003284072249592</v>
      </c>
      <c r="J676" t="s">
        <v>21</v>
      </c>
      <c r="K676" t="s">
        <v>22</v>
      </c>
      <c r="L676">
        <v>1313730000</v>
      </c>
      <c r="M676" s="13">
        <v>40774.208333333336</v>
      </c>
      <c r="N676">
        <v>1317790800</v>
      </c>
      <c r="O676" s="5"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20"/>
        <v>1.2297938144329896</v>
      </c>
      <c r="G677" t="s">
        <v>20</v>
      </c>
      <c r="H677">
        <v>331</v>
      </c>
      <c r="I677" s="8">
        <f t="shared" si="21"/>
        <v>36.0392749244713</v>
      </c>
      <c r="J677" t="s">
        <v>21</v>
      </c>
      <c r="K677" t="s">
        <v>22</v>
      </c>
      <c r="L677">
        <v>1568178000</v>
      </c>
      <c r="M677" s="13">
        <v>43719.208333333328</v>
      </c>
      <c r="N677">
        <v>1568782800</v>
      </c>
      <c r="O677" s="5"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20"/>
        <v>1.8974959871589085</v>
      </c>
      <c r="G678" t="s">
        <v>20</v>
      </c>
      <c r="H678">
        <v>1170</v>
      </c>
      <c r="I678" s="8">
        <f t="shared" si="21"/>
        <v>101.03760683760684</v>
      </c>
      <c r="J678" t="s">
        <v>21</v>
      </c>
      <c r="K678" t="s">
        <v>22</v>
      </c>
      <c r="L678">
        <v>1348635600</v>
      </c>
      <c r="M678" s="13">
        <v>41178.208333333336</v>
      </c>
      <c r="N678">
        <v>1349413200</v>
      </c>
      <c r="O678" s="5"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20"/>
        <v>0.83622641509433959</v>
      </c>
      <c r="G679" t="s">
        <v>14</v>
      </c>
      <c r="H679">
        <v>111</v>
      </c>
      <c r="I679" s="8">
        <f t="shared" si="21"/>
        <v>39.927927927927925</v>
      </c>
      <c r="J679" t="s">
        <v>21</v>
      </c>
      <c r="K679" t="s">
        <v>22</v>
      </c>
      <c r="L679">
        <v>1468126800</v>
      </c>
      <c r="M679" s="13">
        <v>42561.208333333328</v>
      </c>
      <c r="N679">
        <v>1472446800</v>
      </c>
      <c r="O679" s="5">
        <v>42611.208333333328</v>
      </c>
      <c r="P679" t="b">
        <v>0</v>
      </c>
      <c r="Q679" t="b">
        <v>0</v>
      </c>
      <c r="R679" t="s">
        <v>119</v>
      </c>
      <c r="S679" t="s">
        <v>2044</v>
      </c>
      <c r="T679" t="s">
        <v>2051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20"/>
        <v>0.17968844221105529</v>
      </c>
      <c r="G680" t="s">
        <v>74</v>
      </c>
      <c r="H680">
        <v>215</v>
      </c>
      <c r="I680" s="8">
        <f t="shared" si="21"/>
        <v>83.158139534883716</v>
      </c>
      <c r="J680" t="s">
        <v>21</v>
      </c>
      <c r="K680" t="s">
        <v>22</v>
      </c>
      <c r="L680">
        <v>1547877600</v>
      </c>
      <c r="M680" s="13">
        <v>43484.25</v>
      </c>
      <c r="N680">
        <v>1548050400</v>
      </c>
      <c r="O680" s="5"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20"/>
        <v>10.365</v>
      </c>
      <c r="G681" t="s">
        <v>20</v>
      </c>
      <c r="H681">
        <v>363</v>
      </c>
      <c r="I681" s="8">
        <f t="shared" si="21"/>
        <v>39.97520661157025</v>
      </c>
      <c r="J681" t="s">
        <v>21</v>
      </c>
      <c r="K681" t="s">
        <v>22</v>
      </c>
      <c r="L681">
        <v>1571374800</v>
      </c>
      <c r="M681" s="13">
        <v>43756.208333333328</v>
      </c>
      <c r="N681">
        <v>1571806800</v>
      </c>
      <c r="O681" s="5"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20"/>
        <v>0.97405219780219776</v>
      </c>
      <c r="G682" t="s">
        <v>14</v>
      </c>
      <c r="H682">
        <v>2955</v>
      </c>
      <c r="I682" s="8">
        <f t="shared" si="21"/>
        <v>47.993908629441627</v>
      </c>
      <c r="J682" t="s">
        <v>21</v>
      </c>
      <c r="K682" t="s">
        <v>22</v>
      </c>
      <c r="L682">
        <v>1576303200</v>
      </c>
      <c r="M682" s="13">
        <v>43813.25</v>
      </c>
      <c r="N682">
        <v>1576476000</v>
      </c>
      <c r="O682" s="5"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20"/>
        <v>0.86386203150461705</v>
      </c>
      <c r="G683" t="s">
        <v>14</v>
      </c>
      <c r="H683">
        <v>1657</v>
      </c>
      <c r="I683" s="8">
        <f t="shared" si="21"/>
        <v>95.978877489438744</v>
      </c>
      <c r="J683" t="s">
        <v>21</v>
      </c>
      <c r="K683" t="s">
        <v>22</v>
      </c>
      <c r="L683">
        <v>1324447200</v>
      </c>
      <c r="M683" s="13">
        <v>40898.25</v>
      </c>
      <c r="N683">
        <v>1324965600</v>
      </c>
      <c r="O683" s="5"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20"/>
        <v>1.5016666666666667</v>
      </c>
      <c r="G684" t="s">
        <v>20</v>
      </c>
      <c r="H684">
        <v>103</v>
      </c>
      <c r="I684" s="8">
        <f t="shared" si="21"/>
        <v>78.728155339805824</v>
      </c>
      <c r="J684" t="s">
        <v>21</v>
      </c>
      <c r="K684" t="s">
        <v>22</v>
      </c>
      <c r="L684">
        <v>1386741600</v>
      </c>
      <c r="M684" s="13">
        <v>41619.25</v>
      </c>
      <c r="N684">
        <v>1387519200</v>
      </c>
      <c r="O684" s="5"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20"/>
        <v>3.5843478260869563</v>
      </c>
      <c r="G685" t="s">
        <v>20</v>
      </c>
      <c r="H685">
        <v>147</v>
      </c>
      <c r="I685" s="8">
        <f t="shared" si="21"/>
        <v>56.081632653061227</v>
      </c>
      <c r="J685" t="s">
        <v>21</v>
      </c>
      <c r="K685" t="s">
        <v>22</v>
      </c>
      <c r="L685">
        <v>1537074000</v>
      </c>
      <c r="M685" s="13">
        <v>43359.208333333328</v>
      </c>
      <c r="N685">
        <v>1537246800</v>
      </c>
      <c r="O685" s="5"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20"/>
        <v>5.4285714285714288</v>
      </c>
      <c r="G686" t="s">
        <v>20</v>
      </c>
      <c r="H686">
        <v>110</v>
      </c>
      <c r="I686" s="8">
        <f t="shared" si="21"/>
        <v>69.090909090909093</v>
      </c>
      <c r="J686" t="s">
        <v>15</v>
      </c>
      <c r="K686" t="s">
        <v>16</v>
      </c>
      <c r="L686">
        <v>1277787600</v>
      </c>
      <c r="M686" s="13">
        <v>40358.208333333336</v>
      </c>
      <c r="N686">
        <v>1279515600</v>
      </c>
      <c r="O686" s="5">
        <v>40378.208333333336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20"/>
        <v>0.67500714285714281</v>
      </c>
      <c r="G687" t="s">
        <v>14</v>
      </c>
      <c r="H687">
        <v>926</v>
      </c>
      <c r="I687" s="8">
        <f t="shared" si="21"/>
        <v>102.05291576673866</v>
      </c>
      <c r="J687" t="s">
        <v>15</v>
      </c>
      <c r="K687" t="s">
        <v>16</v>
      </c>
      <c r="L687">
        <v>1440306000</v>
      </c>
      <c r="M687" s="13">
        <v>42239.208333333328</v>
      </c>
      <c r="N687">
        <v>1442379600</v>
      </c>
      <c r="O687" s="5"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20"/>
        <v>1.9174666666666667</v>
      </c>
      <c r="G688" t="s">
        <v>20</v>
      </c>
      <c r="H688">
        <v>134</v>
      </c>
      <c r="I688" s="8">
        <f t="shared" si="21"/>
        <v>107.32089552238806</v>
      </c>
      <c r="J688" t="s">
        <v>21</v>
      </c>
      <c r="K688" t="s">
        <v>22</v>
      </c>
      <c r="L688">
        <v>1522126800</v>
      </c>
      <c r="M688" s="13">
        <v>43186.208333333328</v>
      </c>
      <c r="N688">
        <v>1523077200</v>
      </c>
      <c r="O688" s="5"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2047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20"/>
        <v>9.32</v>
      </c>
      <c r="G689" t="s">
        <v>20</v>
      </c>
      <c r="H689">
        <v>269</v>
      </c>
      <c r="I689" s="8">
        <f t="shared" si="21"/>
        <v>51.970260223048328</v>
      </c>
      <c r="J689" t="s">
        <v>21</v>
      </c>
      <c r="K689" t="s">
        <v>22</v>
      </c>
      <c r="L689">
        <v>1489298400</v>
      </c>
      <c r="M689" s="13">
        <v>42806.25</v>
      </c>
      <c r="N689">
        <v>1489554000</v>
      </c>
      <c r="O689" s="5"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20"/>
        <v>4.2927586206896553</v>
      </c>
      <c r="G690" t="s">
        <v>20</v>
      </c>
      <c r="H690">
        <v>175</v>
      </c>
      <c r="I690" s="8">
        <f t="shared" si="21"/>
        <v>71.137142857142862</v>
      </c>
      <c r="J690" t="s">
        <v>21</v>
      </c>
      <c r="K690" t="s">
        <v>22</v>
      </c>
      <c r="L690">
        <v>1547100000</v>
      </c>
      <c r="M690" s="13">
        <v>43475.25</v>
      </c>
      <c r="N690">
        <v>1548482400</v>
      </c>
      <c r="O690" s="5"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20"/>
        <v>1.0065753424657535</v>
      </c>
      <c r="G691" t="s">
        <v>20</v>
      </c>
      <c r="H691">
        <v>69</v>
      </c>
      <c r="I691" s="8">
        <f t="shared" si="21"/>
        <v>106.49275362318841</v>
      </c>
      <c r="J691" t="s">
        <v>21</v>
      </c>
      <c r="K691" t="s">
        <v>22</v>
      </c>
      <c r="L691">
        <v>1383022800</v>
      </c>
      <c r="M691" s="13">
        <v>41576.208333333336</v>
      </c>
      <c r="N691">
        <v>1384063200</v>
      </c>
      <c r="O691" s="5"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20"/>
        <v>2.266111111111111</v>
      </c>
      <c r="G692" t="s">
        <v>20</v>
      </c>
      <c r="H692">
        <v>190</v>
      </c>
      <c r="I692" s="8">
        <f t="shared" si="21"/>
        <v>42.93684210526316</v>
      </c>
      <c r="J692" t="s">
        <v>21</v>
      </c>
      <c r="K692" t="s">
        <v>22</v>
      </c>
      <c r="L692">
        <v>1322373600</v>
      </c>
      <c r="M692" s="13">
        <v>40874.25</v>
      </c>
      <c r="N692">
        <v>1322892000</v>
      </c>
      <c r="O692" s="5"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20"/>
        <v>1.4238</v>
      </c>
      <c r="G693" t="s">
        <v>20</v>
      </c>
      <c r="H693">
        <v>237</v>
      </c>
      <c r="I693" s="8">
        <f t="shared" si="21"/>
        <v>30.037974683544302</v>
      </c>
      <c r="J693" t="s">
        <v>21</v>
      </c>
      <c r="K693" t="s">
        <v>22</v>
      </c>
      <c r="L693">
        <v>1349240400</v>
      </c>
      <c r="M693" s="13">
        <v>41185.208333333336</v>
      </c>
      <c r="N693">
        <v>1350709200</v>
      </c>
      <c r="O693" s="5"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20"/>
        <v>0.90633333333333332</v>
      </c>
      <c r="G694" t="s">
        <v>14</v>
      </c>
      <c r="H694">
        <v>77</v>
      </c>
      <c r="I694" s="8">
        <f t="shared" si="21"/>
        <v>70.623376623376629</v>
      </c>
      <c r="J694" t="s">
        <v>40</v>
      </c>
      <c r="K694" t="s">
        <v>41</v>
      </c>
      <c r="L694">
        <v>1562648400</v>
      </c>
      <c r="M694" s="13">
        <v>43655.208333333328</v>
      </c>
      <c r="N694">
        <v>1564203600</v>
      </c>
      <c r="O694" s="5"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20"/>
        <v>0.63966740576496672</v>
      </c>
      <c r="G695" t="s">
        <v>14</v>
      </c>
      <c r="H695">
        <v>1748</v>
      </c>
      <c r="I695" s="8">
        <f t="shared" si="21"/>
        <v>66.016018306636155</v>
      </c>
      <c r="J695" t="s">
        <v>21</v>
      </c>
      <c r="K695" t="s">
        <v>22</v>
      </c>
      <c r="L695">
        <v>1508216400</v>
      </c>
      <c r="M695" s="13">
        <v>43025.208333333328</v>
      </c>
      <c r="N695">
        <v>1509685200</v>
      </c>
      <c r="O695" s="5"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20"/>
        <v>0.84131868131868137</v>
      </c>
      <c r="G696" t="s">
        <v>14</v>
      </c>
      <c r="H696">
        <v>79</v>
      </c>
      <c r="I696" s="8">
        <f t="shared" si="21"/>
        <v>96.911392405063296</v>
      </c>
      <c r="J696" t="s">
        <v>21</v>
      </c>
      <c r="K696" t="s">
        <v>22</v>
      </c>
      <c r="L696">
        <v>1511762400</v>
      </c>
      <c r="M696" s="13">
        <v>43066.25</v>
      </c>
      <c r="N696">
        <v>1514959200</v>
      </c>
      <c r="O696" s="5"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20"/>
        <v>1.3393478260869565</v>
      </c>
      <c r="G697" t="s">
        <v>20</v>
      </c>
      <c r="H697">
        <v>196</v>
      </c>
      <c r="I697" s="8">
        <f t="shared" si="21"/>
        <v>62.867346938775512</v>
      </c>
      <c r="J697" t="s">
        <v>107</v>
      </c>
      <c r="K697" t="s">
        <v>108</v>
      </c>
      <c r="L697">
        <v>1447480800</v>
      </c>
      <c r="M697" s="13">
        <v>42322.25</v>
      </c>
      <c r="N697">
        <v>1448863200</v>
      </c>
      <c r="O697" s="5"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20"/>
        <v>0.59042047531992692</v>
      </c>
      <c r="G698" t="s">
        <v>14</v>
      </c>
      <c r="H698">
        <v>889</v>
      </c>
      <c r="I698" s="8">
        <f t="shared" si="21"/>
        <v>108.98537682789652</v>
      </c>
      <c r="J698" t="s">
        <v>21</v>
      </c>
      <c r="K698" t="s">
        <v>22</v>
      </c>
      <c r="L698">
        <v>1429506000</v>
      </c>
      <c r="M698" s="13">
        <v>42114.208333333328</v>
      </c>
      <c r="N698">
        <v>1429592400</v>
      </c>
      <c r="O698" s="5"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20"/>
        <v>1.5280062063615205</v>
      </c>
      <c r="G699" t="s">
        <v>20</v>
      </c>
      <c r="H699">
        <v>7295</v>
      </c>
      <c r="I699" s="8">
        <f t="shared" si="21"/>
        <v>26.999314599040439</v>
      </c>
      <c r="J699" t="s">
        <v>21</v>
      </c>
      <c r="K699" t="s">
        <v>22</v>
      </c>
      <c r="L699">
        <v>1522472400</v>
      </c>
      <c r="M699" s="13">
        <v>43190.208333333328</v>
      </c>
      <c r="N699">
        <v>1522645200</v>
      </c>
      <c r="O699" s="5"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20"/>
        <v>4.466912114014252</v>
      </c>
      <c r="G700" t="s">
        <v>20</v>
      </c>
      <c r="H700">
        <v>2893</v>
      </c>
      <c r="I700" s="8">
        <f t="shared" si="21"/>
        <v>65.004147943311438</v>
      </c>
      <c r="J700" t="s">
        <v>15</v>
      </c>
      <c r="K700" t="s">
        <v>16</v>
      </c>
      <c r="L700">
        <v>1322114400</v>
      </c>
      <c r="M700" s="13">
        <v>40871.25</v>
      </c>
      <c r="N700">
        <v>1323324000</v>
      </c>
      <c r="O700" s="5"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2047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20"/>
        <v>0.8439189189189189</v>
      </c>
      <c r="G701" t="s">
        <v>14</v>
      </c>
      <c r="H701">
        <v>56</v>
      </c>
      <c r="I701" s="8">
        <f t="shared" si="21"/>
        <v>111.51785714285714</v>
      </c>
      <c r="J701" t="s">
        <v>21</v>
      </c>
      <c r="K701" t="s">
        <v>22</v>
      </c>
      <c r="L701">
        <v>1561438800</v>
      </c>
      <c r="M701" s="13">
        <v>43641.208333333328</v>
      </c>
      <c r="N701">
        <v>1561525200</v>
      </c>
      <c r="O701" s="5"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20"/>
        <v>0.03</v>
      </c>
      <c r="G702" t="s">
        <v>14</v>
      </c>
      <c r="H702">
        <v>1</v>
      </c>
      <c r="I702" s="8">
        <f t="shared" si="21"/>
        <v>3</v>
      </c>
      <c r="J702" t="s">
        <v>21</v>
      </c>
      <c r="K702" t="s">
        <v>22</v>
      </c>
      <c r="L702">
        <v>1264399200</v>
      </c>
      <c r="M702" s="13">
        <v>40203.25</v>
      </c>
      <c r="N702">
        <v>1265695200</v>
      </c>
      <c r="O702" s="5"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2047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20"/>
        <v>1.7502692307692307</v>
      </c>
      <c r="G703" t="s">
        <v>20</v>
      </c>
      <c r="H703">
        <v>820</v>
      </c>
      <c r="I703" s="8">
        <f t="shared" si="21"/>
        <v>110.99268292682927</v>
      </c>
      <c r="J703" t="s">
        <v>21</v>
      </c>
      <c r="K703" t="s">
        <v>22</v>
      </c>
      <c r="L703">
        <v>1301202000</v>
      </c>
      <c r="M703" s="13">
        <v>40629.208333333336</v>
      </c>
      <c r="N703">
        <v>1301806800</v>
      </c>
      <c r="O703" s="5"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20"/>
        <v>0.54137931034482756</v>
      </c>
      <c r="G704" t="s">
        <v>14</v>
      </c>
      <c r="H704">
        <v>83</v>
      </c>
      <c r="I704" s="8">
        <f t="shared" si="21"/>
        <v>56.746987951807228</v>
      </c>
      <c r="J704" t="s">
        <v>21</v>
      </c>
      <c r="K704" t="s">
        <v>22</v>
      </c>
      <c r="L704">
        <v>1374469200</v>
      </c>
      <c r="M704" s="13">
        <v>41477.208333333336</v>
      </c>
      <c r="N704">
        <v>1374901200</v>
      </c>
      <c r="O704" s="5"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2047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20"/>
        <v>3.1187381703470032</v>
      </c>
      <c r="G705" t="s">
        <v>20</v>
      </c>
      <c r="H705">
        <v>2038</v>
      </c>
      <c r="I705" s="8">
        <f t="shared" si="21"/>
        <v>97.020608439646708</v>
      </c>
      <c r="J705" t="s">
        <v>21</v>
      </c>
      <c r="K705" t="s">
        <v>22</v>
      </c>
      <c r="L705">
        <v>1334984400</v>
      </c>
      <c r="M705" s="13">
        <v>41020.208333333336</v>
      </c>
      <c r="N705">
        <v>1336453200</v>
      </c>
      <c r="O705" s="5">
        <v>41037.208333333336</v>
      </c>
      <c r="P705" t="b">
        <v>1</v>
      </c>
      <c r="Q705" t="b">
        <v>1</v>
      </c>
      <c r="R705" t="s">
        <v>206</v>
      </c>
      <c r="S705" t="s">
        <v>2044</v>
      </c>
      <c r="T705" t="s">
        <v>2057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20"/>
        <v>1.2278160919540231</v>
      </c>
      <c r="G706" t="s">
        <v>20</v>
      </c>
      <c r="H706">
        <v>116</v>
      </c>
      <c r="I706" s="8">
        <f t="shared" si="21"/>
        <v>92.08620689655173</v>
      </c>
      <c r="J706" t="s">
        <v>21</v>
      </c>
      <c r="K706" t="s">
        <v>22</v>
      </c>
      <c r="L706">
        <v>1467608400</v>
      </c>
      <c r="M706" s="13">
        <v>42555.208333333328</v>
      </c>
      <c r="N706">
        <v>1468904400</v>
      </c>
      <c r="O706" s="5"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2046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22">E707/D707</f>
        <v>0.99026517383618151</v>
      </c>
      <c r="G707" t="s">
        <v>14</v>
      </c>
      <c r="H707">
        <v>2025</v>
      </c>
      <c r="I707" s="8">
        <f t="shared" si="21"/>
        <v>82.986666666666665</v>
      </c>
      <c r="J707" t="s">
        <v>40</v>
      </c>
      <c r="K707" t="s">
        <v>41</v>
      </c>
      <c r="L707">
        <v>1386741600</v>
      </c>
      <c r="M707" s="13">
        <v>41619.25</v>
      </c>
      <c r="N707">
        <v>1387087200</v>
      </c>
      <c r="O707" s="5">
        <v>41623.25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22"/>
        <v>1.278468634686347</v>
      </c>
      <c r="G708" t="s">
        <v>20</v>
      </c>
      <c r="H708">
        <v>1345</v>
      </c>
      <c r="I708" s="8">
        <f t="shared" ref="I708:I771" si="23">E708/H708</f>
        <v>103.03791821561339</v>
      </c>
      <c r="J708" t="s">
        <v>26</v>
      </c>
      <c r="K708" t="s">
        <v>27</v>
      </c>
      <c r="L708">
        <v>1546754400</v>
      </c>
      <c r="M708" s="13">
        <v>43471.25</v>
      </c>
      <c r="N708">
        <v>1547445600</v>
      </c>
      <c r="O708" s="5"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22"/>
        <v>1.5861643835616439</v>
      </c>
      <c r="G709" t="s">
        <v>20</v>
      </c>
      <c r="H709">
        <v>168</v>
      </c>
      <c r="I709" s="8">
        <f t="shared" si="23"/>
        <v>68.922619047619051</v>
      </c>
      <c r="J709" t="s">
        <v>21</v>
      </c>
      <c r="K709" t="s">
        <v>22</v>
      </c>
      <c r="L709">
        <v>1544248800</v>
      </c>
      <c r="M709" s="13">
        <v>43442.25</v>
      </c>
      <c r="N709">
        <v>1547359200</v>
      </c>
      <c r="O709" s="5"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22"/>
        <v>7.0705882352941174</v>
      </c>
      <c r="G710" t="s">
        <v>20</v>
      </c>
      <c r="H710">
        <v>137</v>
      </c>
      <c r="I710" s="8">
        <f t="shared" si="23"/>
        <v>87.737226277372258</v>
      </c>
      <c r="J710" t="s">
        <v>98</v>
      </c>
      <c r="K710" t="s">
        <v>99</v>
      </c>
      <c r="L710">
        <v>1495429200</v>
      </c>
      <c r="M710" s="13">
        <v>42877.208333333328</v>
      </c>
      <c r="N710">
        <v>1496293200</v>
      </c>
      <c r="O710" s="5"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22"/>
        <v>1.4238775510204082</v>
      </c>
      <c r="G711" t="s">
        <v>20</v>
      </c>
      <c r="H711">
        <v>186</v>
      </c>
      <c r="I711" s="8">
        <f t="shared" si="23"/>
        <v>75.021505376344081</v>
      </c>
      <c r="J711" t="s">
        <v>107</v>
      </c>
      <c r="K711" t="s">
        <v>108</v>
      </c>
      <c r="L711">
        <v>1334811600</v>
      </c>
      <c r="M711" s="13">
        <v>41018.208333333336</v>
      </c>
      <c r="N711">
        <v>1335416400</v>
      </c>
      <c r="O711" s="5"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22"/>
        <v>1.4786046511627906</v>
      </c>
      <c r="G712" t="s">
        <v>20</v>
      </c>
      <c r="H712">
        <v>125</v>
      </c>
      <c r="I712" s="8">
        <f t="shared" si="23"/>
        <v>50.863999999999997</v>
      </c>
      <c r="J712" t="s">
        <v>21</v>
      </c>
      <c r="K712" t="s">
        <v>22</v>
      </c>
      <c r="L712">
        <v>1531544400</v>
      </c>
      <c r="M712" s="13">
        <v>43295.208333333328</v>
      </c>
      <c r="N712">
        <v>1532149200</v>
      </c>
      <c r="O712" s="5"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22"/>
        <v>0.20322580645161289</v>
      </c>
      <c r="G713" t="s">
        <v>14</v>
      </c>
      <c r="H713">
        <v>14</v>
      </c>
      <c r="I713" s="8">
        <f t="shared" si="23"/>
        <v>90</v>
      </c>
      <c r="J713" t="s">
        <v>107</v>
      </c>
      <c r="K713" t="s">
        <v>108</v>
      </c>
      <c r="L713">
        <v>1453615200</v>
      </c>
      <c r="M713" s="13">
        <v>42393.25</v>
      </c>
      <c r="N713">
        <v>1453788000</v>
      </c>
      <c r="O713" s="5"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22"/>
        <v>18.40625</v>
      </c>
      <c r="G714" t="s">
        <v>20</v>
      </c>
      <c r="H714">
        <v>202</v>
      </c>
      <c r="I714" s="8">
        <f t="shared" si="23"/>
        <v>72.896039603960389</v>
      </c>
      <c r="J714" t="s">
        <v>21</v>
      </c>
      <c r="K714" t="s">
        <v>22</v>
      </c>
      <c r="L714">
        <v>1467954000</v>
      </c>
      <c r="M714" s="13">
        <v>42559.208333333328</v>
      </c>
      <c r="N714">
        <v>1471496400</v>
      </c>
      <c r="O714" s="5"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22"/>
        <v>1.6194202898550725</v>
      </c>
      <c r="G715" t="s">
        <v>20</v>
      </c>
      <c r="H715">
        <v>103</v>
      </c>
      <c r="I715" s="8">
        <f t="shared" si="23"/>
        <v>108.48543689320388</v>
      </c>
      <c r="J715" t="s">
        <v>21</v>
      </c>
      <c r="K715" t="s">
        <v>22</v>
      </c>
      <c r="L715">
        <v>1471842000</v>
      </c>
      <c r="M715" s="13">
        <v>42604.208333333328</v>
      </c>
      <c r="N715">
        <v>1472878800</v>
      </c>
      <c r="O715" s="5">
        <v>42616.208333333328</v>
      </c>
      <c r="P715" t="b">
        <v>0</v>
      </c>
      <c r="Q715" t="b">
        <v>0</v>
      </c>
      <c r="R715" t="s">
        <v>133</v>
      </c>
      <c r="S715" t="s">
        <v>2044</v>
      </c>
      <c r="T715" t="s">
        <v>2054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22"/>
        <v>4.7282077922077921</v>
      </c>
      <c r="G716" t="s">
        <v>20</v>
      </c>
      <c r="H716">
        <v>1785</v>
      </c>
      <c r="I716" s="8">
        <f t="shared" si="23"/>
        <v>101.98095238095237</v>
      </c>
      <c r="J716" t="s">
        <v>21</v>
      </c>
      <c r="K716" t="s">
        <v>22</v>
      </c>
      <c r="L716">
        <v>1408424400</v>
      </c>
      <c r="M716" s="13">
        <v>41870.208333333336</v>
      </c>
      <c r="N716">
        <v>1408510800</v>
      </c>
      <c r="O716" s="5"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22"/>
        <v>0.24466101694915254</v>
      </c>
      <c r="G717" t="s">
        <v>14</v>
      </c>
      <c r="H717">
        <v>656</v>
      </c>
      <c r="I717" s="8">
        <f t="shared" si="23"/>
        <v>44.009146341463413</v>
      </c>
      <c r="J717" t="s">
        <v>21</v>
      </c>
      <c r="K717" t="s">
        <v>22</v>
      </c>
      <c r="L717">
        <v>1281157200</v>
      </c>
      <c r="M717" s="13">
        <v>40397.208333333336</v>
      </c>
      <c r="N717">
        <v>1281589200</v>
      </c>
      <c r="O717" s="5"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22"/>
        <v>5.1764999999999999</v>
      </c>
      <c r="G718" t="s">
        <v>20</v>
      </c>
      <c r="H718">
        <v>157</v>
      </c>
      <c r="I718" s="8">
        <f t="shared" si="23"/>
        <v>65.942675159235662</v>
      </c>
      <c r="J718" t="s">
        <v>21</v>
      </c>
      <c r="K718" t="s">
        <v>22</v>
      </c>
      <c r="L718">
        <v>1373432400</v>
      </c>
      <c r="M718" s="13">
        <v>41465.208333333336</v>
      </c>
      <c r="N718">
        <v>1375851600</v>
      </c>
      <c r="O718" s="5"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22"/>
        <v>2.4764285714285714</v>
      </c>
      <c r="G719" t="s">
        <v>20</v>
      </c>
      <c r="H719">
        <v>555</v>
      </c>
      <c r="I719" s="8">
        <f t="shared" si="23"/>
        <v>24.987387387387386</v>
      </c>
      <c r="J719" t="s">
        <v>21</v>
      </c>
      <c r="K719" t="s">
        <v>22</v>
      </c>
      <c r="L719">
        <v>1313989200</v>
      </c>
      <c r="M719" s="13">
        <v>40777.208333333336</v>
      </c>
      <c r="N719">
        <v>1315803600</v>
      </c>
      <c r="O719" s="5"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22"/>
        <v>1.0020481927710843</v>
      </c>
      <c r="G720" t="s">
        <v>20</v>
      </c>
      <c r="H720">
        <v>297</v>
      </c>
      <c r="I720" s="8">
        <f t="shared" si="23"/>
        <v>28.003367003367003</v>
      </c>
      <c r="J720" t="s">
        <v>21</v>
      </c>
      <c r="K720" t="s">
        <v>22</v>
      </c>
      <c r="L720">
        <v>1371445200</v>
      </c>
      <c r="M720" s="13">
        <v>41442.208333333336</v>
      </c>
      <c r="N720">
        <v>1373691600</v>
      </c>
      <c r="O720" s="5"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2047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22"/>
        <v>1.53</v>
      </c>
      <c r="G721" t="s">
        <v>20</v>
      </c>
      <c r="H721">
        <v>123</v>
      </c>
      <c r="I721" s="8">
        <f t="shared" si="23"/>
        <v>85.829268292682926</v>
      </c>
      <c r="J721" t="s">
        <v>21</v>
      </c>
      <c r="K721" t="s">
        <v>22</v>
      </c>
      <c r="L721">
        <v>1338267600</v>
      </c>
      <c r="M721" s="13">
        <v>41058.208333333336</v>
      </c>
      <c r="N721">
        <v>1339218000</v>
      </c>
      <c r="O721" s="5">
        <v>41069.208333333336</v>
      </c>
      <c r="P721" t="b">
        <v>0</v>
      </c>
      <c r="Q721" t="b">
        <v>0</v>
      </c>
      <c r="R721" t="s">
        <v>119</v>
      </c>
      <c r="S721" t="s">
        <v>2044</v>
      </c>
      <c r="T721" t="s">
        <v>2051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22"/>
        <v>0.37091954022988505</v>
      </c>
      <c r="G722" t="s">
        <v>74</v>
      </c>
      <c r="H722">
        <v>38</v>
      </c>
      <c r="I722" s="8">
        <f t="shared" si="23"/>
        <v>84.921052631578945</v>
      </c>
      <c r="J722" t="s">
        <v>36</v>
      </c>
      <c r="K722" t="s">
        <v>37</v>
      </c>
      <c r="L722">
        <v>1519192800</v>
      </c>
      <c r="M722" s="13">
        <v>43152.25</v>
      </c>
      <c r="N722">
        <v>1520402400</v>
      </c>
      <c r="O722" s="5"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22"/>
        <v>4.3923948220064728E-2</v>
      </c>
      <c r="G723" t="s">
        <v>74</v>
      </c>
      <c r="H723">
        <v>60</v>
      </c>
      <c r="I723" s="8">
        <f t="shared" si="23"/>
        <v>90.483333333333334</v>
      </c>
      <c r="J723" t="s">
        <v>21</v>
      </c>
      <c r="K723" t="s">
        <v>22</v>
      </c>
      <c r="L723">
        <v>1522818000</v>
      </c>
      <c r="M723" s="13">
        <v>43194.208333333328</v>
      </c>
      <c r="N723">
        <v>1523336400</v>
      </c>
      <c r="O723" s="5"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22"/>
        <v>1.5650721649484536</v>
      </c>
      <c r="G724" t="s">
        <v>20</v>
      </c>
      <c r="H724">
        <v>3036</v>
      </c>
      <c r="I724" s="8">
        <f t="shared" si="23"/>
        <v>25.00197628458498</v>
      </c>
      <c r="J724" t="s">
        <v>21</v>
      </c>
      <c r="K724" t="s">
        <v>22</v>
      </c>
      <c r="L724">
        <v>1509948000</v>
      </c>
      <c r="M724" s="13">
        <v>43045.25</v>
      </c>
      <c r="N724">
        <v>1512280800</v>
      </c>
      <c r="O724" s="5"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22"/>
        <v>2.704081632653061</v>
      </c>
      <c r="G725" t="s">
        <v>20</v>
      </c>
      <c r="H725">
        <v>144</v>
      </c>
      <c r="I725" s="8">
        <f t="shared" si="23"/>
        <v>92.013888888888886</v>
      </c>
      <c r="J725" t="s">
        <v>26</v>
      </c>
      <c r="K725" t="s">
        <v>27</v>
      </c>
      <c r="L725">
        <v>1456898400</v>
      </c>
      <c r="M725" s="13">
        <v>42431.25</v>
      </c>
      <c r="N725">
        <v>1458709200</v>
      </c>
      <c r="O725" s="5"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22"/>
        <v>1.3405952380952382</v>
      </c>
      <c r="G726" t="s">
        <v>20</v>
      </c>
      <c r="H726">
        <v>121</v>
      </c>
      <c r="I726" s="8">
        <f t="shared" si="23"/>
        <v>93.066115702479337</v>
      </c>
      <c r="J726" t="s">
        <v>40</v>
      </c>
      <c r="K726" t="s">
        <v>41</v>
      </c>
      <c r="L726">
        <v>1413954000</v>
      </c>
      <c r="M726" s="13">
        <v>41934.208333333336</v>
      </c>
      <c r="N726">
        <v>1414126800</v>
      </c>
      <c r="O726" s="5"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22"/>
        <v>0.50398033126293995</v>
      </c>
      <c r="G727" t="s">
        <v>14</v>
      </c>
      <c r="H727">
        <v>1596</v>
      </c>
      <c r="I727" s="8">
        <f t="shared" si="23"/>
        <v>61.008145363408524</v>
      </c>
      <c r="J727" t="s">
        <v>21</v>
      </c>
      <c r="K727" t="s">
        <v>22</v>
      </c>
      <c r="L727">
        <v>1416031200</v>
      </c>
      <c r="M727" s="13">
        <v>41958.25</v>
      </c>
      <c r="N727">
        <v>1416204000</v>
      </c>
      <c r="O727" s="5"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22"/>
        <v>0.88815837937384901</v>
      </c>
      <c r="G728" t="s">
        <v>74</v>
      </c>
      <c r="H728">
        <v>524</v>
      </c>
      <c r="I728" s="8">
        <f t="shared" si="23"/>
        <v>92.036259541984734</v>
      </c>
      <c r="J728" t="s">
        <v>21</v>
      </c>
      <c r="K728" t="s">
        <v>22</v>
      </c>
      <c r="L728">
        <v>1287982800</v>
      </c>
      <c r="M728" s="13">
        <v>40476.208333333336</v>
      </c>
      <c r="N728">
        <v>1288501200</v>
      </c>
      <c r="O728" s="5"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22"/>
        <v>1.65</v>
      </c>
      <c r="G729" t="s">
        <v>20</v>
      </c>
      <c r="H729">
        <v>181</v>
      </c>
      <c r="I729" s="8">
        <f t="shared" si="23"/>
        <v>81.132596685082873</v>
      </c>
      <c r="J729" t="s">
        <v>21</v>
      </c>
      <c r="K729" t="s">
        <v>22</v>
      </c>
      <c r="L729">
        <v>1547964000</v>
      </c>
      <c r="M729" s="13">
        <v>43485.25</v>
      </c>
      <c r="N729">
        <v>1552971600</v>
      </c>
      <c r="O729" s="5"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22"/>
        <v>0.17499999999999999</v>
      </c>
      <c r="G730" t="s">
        <v>14</v>
      </c>
      <c r="H730">
        <v>10</v>
      </c>
      <c r="I730" s="8">
        <f t="shared" si="23"/>
        <v>73.5</v>
      </c>
      <c r="J730" t="s">
        <v>21</v>
      </c>
      <c r="K730" t="s">
        <v>22</v>
      </c>
      <c r="L730">
        <v>1464152400</v>
      </c>
      <c r="M730" s="13">
        <v>42515.208333333328</v>
      </c>
      <c r="N730">
        <v>1465102800</v>
      </c>
      <c r="O730" s="5"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22"/>
        <v>1.8566071428571429</v>
      </c>
      <c r="G731" t="s">
        <v>20</v>
      </c>
      <c r="H731">
        <v>122</v>
      </c>
      <c r="I731" s="8">
        <f t="shared" si="23"/>
        <v>85.221311475409834</v>
      </c>
      <c r="J731" t="s">
        <v>21</v>
      </c>
      <c r="K731" t="s">
        <v>22</v>
      </c>
      <c r="L731">
        <v>1359957600</v>
      </c>
      <c r="M731" s="13">
        <v>41309.25</v>
      </c>
      <c r="N731">
        <v>1360130400</v>
      </c>
      <c r="O731" s="5"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22"/>
        <v>4.1266319444444441</v>
      </c>
      <c r="G732" t="s">
        <v>20</v>
      </c>
      <c r="H732">
        <v>1071</v>
      </c>
      <c r="I732" s="8">
        <f t="shared" si="23"/>
        <v>110.96825396825396</v>
      </c>
      <c r="J732" t="s">
        <v>15</v>
      </c>
      <c r="K732" t="s">
        <v>16</v>
      </c>
      <c r="L732">
        <v>1432357200</v>
      </c>
      <c r="M732" s="13">
        <v>42147.208333333328</v>
      </c>
      <c r="N732">
        <v>1432875600</v>
      </c>
      <c r="O732" s="5"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2047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22"/>
        <v>0.90249999999999997</v>
      </c>
      <c r="G733" t="s">
        <v>74</v>
      </c>
      <c r="H733">
        <v>219</v>
      </c>
      <c r="I733" s="8">
        <f t="shared" si="23"/>
        <v>32.968036529680369</v>
      </c>
      <c r="J733" t="s">
        <v>21</v>
      </c>
      <c r="K733" t="s">
        <v>22</v>
      </c>
      <c r="L733">
        <v>1500786000</v>
      </c>
      <c r="M733" s="13">
        <v>42939.208333333328</v>
      </c>
      <c r="N733">
        <v>1500872400</v>
      </c>
      <c r="O733" s="5"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22"/>
        <v>0.91984615384615387</v>
      </c>
      <c r="G734" t="s">
        <v>14</v>
      </c>
      <c r="H734">
        <v>1121</v>
      </c>
      <c r="I734" s="8">
        <f t="shared" si="23"/>
        <v>96.005352363960753</v>
      </c>
      <c r="J734" t="s">
        <v>21</v>
      </c>
      <c r="K734" t="s">
        <v>22</v>
      </c>
      <c r="L734">
        <v>1490158800</v>
      </c>
      <c r="M734" s="13">
        <v>42816.208333333328</v>
      </c>
      <c r="N734">
        <v>1492146000</v>
      </c>
      <c r="O734" s="5"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22"/>
        <v>5.2700632911392402</v>
      </c>
      <c r="G735" t="s">
        <v>20</v>
      </c>
      <c r="H735">
        <v>980</v>
      </c>
      <c r="I735" s="8">
        <f t="shared" si="23"/>
        <v>84.96632653061225</v>
      </c>
      <c r="J735" t="s">
        <v>21</v>
      </c>
      <c r="K735" t="s">
        <v>22</v>
      </c>
      <c r="L735">
        <v>1406178000</v>
      </c>
      <c r="M735" s="13">
        <v>41844.208333333336</v>
      </c>
      <c r="N735">
        <v>1407301200</v>
      </c>
      <c r="O735" s="5"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22"/>
        <v>3.1914285714285713</v>
      </c>
      <c r="G736" t="s">
        <v>20</v>
      </c>
      <c r="H736">
        <v>536</v>
      </c>
      <c r="I736" s="8">
        <f t="shared" si="23"/>
        <v>25.007462686567163</v>
      </c>
      <c r="J736" t="s">
        <v>21</v>
      </c>
      <c r="K736" t="s">
        <v>22</v>
      </c>
      <c r="L736">
        <v>1485583200</v>
      </c>
      <c r="M736" s="13">
        <v>42763.25</v>
      </c>
      <c r="N736">
        <v>1486620000</v>
      </c>
      <c r="O736" s="5"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22"/>
        <v>3.5418867924528303</v>
      </c>
      <c r="G737" t="s">
        <v>20</v>
      </c>
      <c r="H737">
        <v>1991</v>
      </c>
      <c r="I737" s="8">
        <f t="shared" si="23"/>
        <v>65.998995479658461</v>
      </c>
      <c r="J737" t="s">
        <v>21</v>
      </c>
      <c r="K737" t="s">
        <v>22</v>
      </c>
      <c r="L737">
        <v>1459314000</v>
      </c>
      <c r="M737" s="13">
        <v>42459.208333333328</v>
      </c>
      <c r="N737">
        <v>1459918800</v>
      </c>
      <c r="O737" s="5"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22"/>
        <v>0.32896103896103895</v>
      </c>
      <c r="G738" t="s">
        <v>74</v>
      </c>
      <c r="H738">
        <v>29</v>
      </c>
      <c r="I738" s="8">
        <f t="shared" si="23"/>
        <v>87.34482758620689</v>
      </c>
      <c r="J738" t="s">
        <v>21</v>
      </c>
      <c r="K738" t="s">
        <v>22</v>
      </c>
      <c r="L738">
        <v>1424412000</v>
      </c>
      <c r="M738" s="13">
        <v>42055.25</v>
      </c>
      <c r="N738">
        <v>1424757600</v>
      </c>
      <c r="O738" s="5">
        <v>42059.25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22"/>
        <v>1.358918918918919</v>
      </c>
      <c r="G739" t="s">
        <v>20</v>
      </c>
      <c r="H739">
        <v>180</v>
      </c>
      <c r="I739" s="8">
        <f t="shared" si="23"/>
        <v>27.933333333333334</v>
      </c>
      <c r="J739" t="s">
        <v>21</v>
      </c>
      <c r="K739" t="s">
        <v>22</v>
      </c>
      <c r="L739">
        <v>1478844000</v>
      </c>
      <c r="M739" s="13">
        <v>42685.25</v>
      </c>
      <c r="N739">
        <v>1479880800</v>
      </c>
      <c r="O739" s="5"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22"/>
        <v>2.0843373493975904E-2</v>
      </c>
      <c r="G740" t="s">
        <v>14</v>
      </c>
      <c r="H740">
        <v>15</v>
      </c>
      <c r="I740" s="8">
        <f t="shared" si="23"/>
        <v>103.8</v>
      </c>
      <c r="J740" t="s">
        <v>21</v>
      </c>
      <c r="K740" t="s">
        <v>22</v>
      </c>
      <c r="L740">
        <v>1416117600</v>
      </c>
      <c r="M740" s="13">
        <v>41959.25</v>
      </c>
      <c r="N740">
        <v>1418018400</v>
      </c>
      <c r="O740" s="5"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22"/>
        <v>0.61</v>
      </c>
      <c r="G741" t="s">
        <v>14</v>
      </c>
      <c r="H741">
        <v>191</v>
      </c>
      <c r="I741" s="8">
        <f t="shared" si="23"/>
        <v>31.937172774869111</v>
      </c>
      <c r="J741" t="s">
        <v>21</v>
      </c>
      <c r="K741" t="s">
        <v>22</v>
      </c>
      <c r="L741">
        <v>1340946000</v>
      </c>
      <c r="M741" s="13">
        <v>41089.208333333336</v>
      </c>
      <c r="N741">
        <v>1341032400</v>
      </c>
      <c r="O741" s="5"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22"/>
        <v>0.30037735849056602</v>
      </c>
      <c r="G742" t="s">
        <v>14</v>
      </c>
      <c r="H742">
        <v>16</v>
      </c>
      <c r="I742" s="8">
        <f t="shared" si="23"/>
        <v>99.5</v>
      </c>
      <c r="J742" t="s">
        <v>21</v>
      </c>
      <c r="K742" t="s">
        <v>22</v>
      </c>
      <c r="L742">
        <v>1486101600</v>
      </c>
      <c r="M742" s="13">
        <v>42769.25</v>
      </c>
      <c r="N742">
        <v>1486360800</v>
      </c>
      <c r="O742" s="5"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22"/>
        <v>11.791666666666666</v>
      </c>
      <c r="G743" t="s">
        <v>20</v>
      </c>
      <c r="H743">
        <v>130</v>
      </c>
      <c r="I743" s="8">
        <f t="shared" si="23"/>
        <v>108.84615384615384</v>
      </c>
      <c r="J743" t="s">
        <v>21</v>
      </c>
      <c r="K743" t="s">
        <v>22</v>
      </c>
      <c r="L743">
        <v>1274590800</v>
      </c>
      <c r="M743" s="13">
        <v>40321.208333333336</v>
      </c>
      <c r="N743">
        <v>1274677200</v>
      </c>
      <c r="O743" s="5"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22"/>
        <v>11.260833333333334</v>
      </c>
      <c r="G744" t="s">
        <v>20</v>
      </c>
      <c r="H744">
        <v>122</v>
      </c>
      <c r="I744" s="8">
        <f t="shared" si="23"/>
        <v>110.76229508196721</v>
      </c>
      <c r="J744" t="s">
        <v>21</v>
      </c>
      <c r="K744" t="s">
        <v>22</v>
      </c>
      <c r="L744">
        <v>1263880800</v>
      </c>
      <c r="M744" s="13">
        <v>40197.25</v>
      </c>
      <c r="N744">
        <v>1267509600</v>
      </c>
      <c r="O744" s="5"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22"/>
        <v>0.12923076923076923</v>
      </c>
      <c r="G745" t="s">
        <v>14</v>
      </c>
      <c r="H745">
        <v>17</v>
      </c>
      <c r="I745" s="8">
        <f t="shared" si="23"/>
        <v>29.647058823529413</v>
      </c>
      <c r="J745" t="s">
        <v>21</v>
      </c>
      <c r="K745" t="s">
        <v>22</v>
      </c>
      <c r="L745">
        <v>1445403600</v>
      </c>
      <c r="M745" s="13">
        <v>42298.208333333328</v>
      </c>
      <c r="N745">
        <v>1445922000</v>
      </c>
      <c r="O745" s="5"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22"/>
        <v>7.12</v>
      </c>
      <c r="G746" t="s">
        <v>20</v>
      </c>
      <c r="H746">
        <v>140</v>
      </c>
      <c r="I746" s="8">
        <f t="shared" si="23"/>
        <v>101.71428571428571</v>
      </c>
      <c r="J746" t="s">
        <v>21</v>
      </c>
      <c r="K746" t="s">
        <v>22</v>
      </c>
      <c r="L746">
        <v>1533877200</v>
      </c>
      <c r="M746" s="13">
        <v>43322.208333333328</v>
      </c>
      <c r="N746">
        <v>1534050000</v>
      </c>
      <c r="O746" s="5"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22"/>
        <v>0.30304347826086958</v>
      </c>
      <c r="G747" t="s">
        <v>14</v>
      </c>
      <c r="H747">
        <v>34</v>
      </c>
      <c r="I747" s="8">
        <f t="shared" si="23"/>
        <v>61.5</v>
      </c>
      <c r="J747" t="s">
        <v>21</v>
      </c>
      <c r="K747" t="s">
        <v>22</v>
      </c>
      <c r="L747">
        <v>1275195600</v>
      </c>
      <c r="M747" s="13">
        <v>40328.208333333336</v>
      </c>
      <c r="N747">
        <v>1277528400</v>
      </c>
      <c r="O747" s="5"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2047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22"/>
        <v>2.1250896057347672</v>
      </c>
      <c r="G748" t="s">
        <v>20</v>
      </c>
      <c r="H748">
        <v>3388</v>
      </c>
      <c r="I748" s="8">
        <f t="shared" si="23"/>
        <v>35</v>
      </c>
      <c r="J748" t="s">
        <v>21</v>
      </c>
      <c r="K748" t="s">
        <v>22</v>
      </c>
      <c r="L748">
        <v>1318136400</v>
      </c>
      <c r="M748" s="13">
        <v>40825.208333333336</v>
      </c>
      <c r="N748">
        <v>1318568400</v>
      </c>
      <c r="O748" s="5"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22"/>
        <v>2.2885714285714287</v>
      </c>
      <c r="G749" t="s">
        <v>20</v>
      </c>
      <c r="H749">
        <v>280</v>
      </c>
      <c r="I749" s="8">
        <f t="shared" si="23"/>
        <v>40.049999999999997</v>
      </c>
      <c r="J749" t="s">
        <v>21</v>
      </c>
      <c r="K749" t="s">
        <v>22</v>
      </c>
      <c r="L749">
        <v>1283403600</v>
      </c>
      <c r="M749" s="13">
        <v>40423.208333333336</v>
      </c>
      <c r="N749">
        <v>1284354000</v>
      </c>
      <c r="O749" s="5"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22"/>
        <v>0.34959979476654696</v>
      </c>
      <c r="G750" t="s">
        <v>74</v>
      </c>
      <c r="H750">
        <v>614</v>
      </c>
      <c r="I750" s="8">
        <f t="shared" si="23"/>
        <v>110.97231270358306</v>
      </c>
      <c r="J750" t="s">
        <v>21</v>
      </c>
      <c r="K750" t="s">
        <v>22</v>
      </c>
      <c r="L750">
        <v>1267423200</v>
      </c>
      <c r="M750" s="13">
        <v>40238.25</v>
      </c>
      <c r="N750">
        <v>1269579600</v>
      </c>
      <c r="O750" s="5"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22"/>
        <v>1.5729069767441861</v>
      </c>
      <c r="G751" t="s">
        <v>20</v>
      </c>
      <c r="H751">
        <v>366</v>
      </c>
      <c r="I751" s="8">
        <f t="shared" si="23"/>
        <v>36.959016393442624</v>
      </c>
      <c r="J751" t="s">
        <v>107</v>
      </c>
      <c r="K751" t="s">
        <v>108</v>
      </c>
      <c r="L751">
        <v>1412744400</v>
      </c>
      <c r="M751" s="13">
        <v>41920.208333333336</v>
      </c>
      <c r="N751">
        <v>1413781200</v>
      </c>
      <c r="O751" s="5"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2047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22"/>
        <v>0.01</v>
      </c>
      <c r="G752" t="s">
        <v>14</v>
      </c>
      <c r="H752">
        <v>1</v>
      </c>
      <c r="I752" s="8">
        <f t="shared" si="23"/>
        <v>1</v>
      </c>
      <c r="J752" t="s">
        <v>40</v>
      </c>
      <c r="K752" t="s">
        <v>41</v>
      </c>
      <c r="L752">
        <v>1277960400</v>
      </c>
      <c r="M752" s="13">
        <v>40360.208333333336</v>
      </c>
      <c r="N752">
        <v>1280120400</v>
      </c>
      <c r="O752" s="5"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22"/>
        <v>2.3230555555555554</v>
      </c>
      <c r="G753" t="s">
        <v>20</v>
      </c>
      <c r="H753">
        <v>270</v>
      </c>
      <c r="I753" s="8">
        <f t="shared" si="23"/>
        <v>30.974074074074075</v>
      </c>
      <c r="J753" t="s">
        <v>21</v>
      </c>
      <c r="K753" t="s">
        <v>22</v>
      </c>
      <c r="L753">
        <v>1458190800</v>
      </c>
      <c r="M753" s="13">
        <v>42446.208333333328</v>
      </c>
      <c r="N753">
        <v>1459486800</v>
      </c>
      <c r="O753" s="5">
        <v>42461.208333333328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22"/>
        <v>0.92448275862068963</v>
      </c>
      <c r="G754" t="s">
        <v>74</v>
      </c>
      <c r="H754">
        <v>114</v>
      </c>
      <c r="I754" s="8">
        <f t="shared" si="23"/>
        <v>47.035087719298247</v>
      </c>
      <c r="J754" t="s">
        <v>21</v>
      </c>
      <c r="K754" t="s">
        <v>22</v>
      </c>
      <c r="L754">
        <v>1280984400</v>
      </c>
      <c r="M754" s="13">
        <v>40395.208333333336</v>
      </c>
      <c r="N754">
        <v>1282539600</v>
      </c>
      <c r="O754" s="5"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22"/>
        <v>2.5670212765957445</v>
      </c>
      <c r="G755" t="s">
        <v>20</v>
      </c>
      <c r="H755">
        <v>137</v>
      </c>
      <c r="I755" s="8">
        <f t="shared" si="23"/>
        <v>88.065693430656935</v>
      </c>
      <c r="J755" t="s">
        <v>21</v>
      </c>
      <c r="K755" t="s">
        <v>22</v>
      </c>
      <c r="L755">
        <v>1274590800</v>
      </c>
      <c r="M755" s="13">
        <v>40321.208333333336</v>
      </c>
      <c r="N755">
        <v>1275886800</v>
      </c>
      <c r="O755" s="5"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22"/>
        <v>1.6847017045454546</v>
      </c>
      <c r="G756" t="s">
        <v>20</v>
      </c>
      <c r="H756">
        <v>3205</v>
      </c>
      <c r="I756" s="8">
        <f t="shared" si="23"/>
        <v>37.005616224648989</v>
      </c>
      <c r="J756" t="s">
        <v>21</v>
      </c>
      <c r="K756" t="s">
        <v>22</v>
      </c>
      <c r="L756">
        <v>1351400400</v>
      </c>
      <c r="M756" s="13">
        <v>41210.208333333336</v>
      </c>
      <c r="N756">
        <v>1355983200</v>
      </c>
      <c r="O756" s="5"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22"/>
        <v>1.6657777777777778</v>
      </c>
      <c r="G757" t="s">
        <v>20</v>
      </c>
      <c r="H757">
        <v>288</v>
      </c>
      <c r="I757" s="8">
        <f t="shared" si="23"/>
        <v>26.027777777777779</v>
      </c>
      <c r="J757" t="s">
        <v>36</v>
      </c>
      <c r="K757" t="s">
        <v>37</v>
      </c>
      <c r="L757">
        <v>1514354400</v>
      </c>
      <c r="M757" s="13">
        <v>43096.25</v>
      </c>
      <c r="N757">
        <v>1515391200</v>
      </c>
      <c r="O757" s="5"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22"/>
        <v>7.7207692307692311</v>
      </c>
      <c r="G758" t="s">
        <v>20</v>
      </c>
      <c r="H758">
        <v>148</v>
      </c>
      <c r="I758" s="8">
        <f t="shared" si="23"/>
        <v>67.817567567567565</v>
      </c>
      <c r="J758" t="s">
        <v>21</v>
      </c>
      <c r="K758" t="s">
        <v>22</v>
      </c>
      <c r="L758">
        <v>1421733600</v>
      </c>
      <c r="M758" s="13">
        <v>42024.25</v>
      </c>
      <c r="N758">
        <v>1422252000</v>
      </c>
      <c r="O758" s="5"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22"/>
        <v>4.0685714285714285</v>
      </c>
      <c r="G759" t="s">
        <v>20</v>
      </c>
      <c r="H759">
        <v>114</v>
      </c>
      <c r="I759" s="8">
        <f t="shared" si="23"/>
        <v>49.964912280701753</v>
      </c>
      <c r="J759" t="s">
        <v>21</v>
      </c>
      <c r="K759" t="s">
        <v>22</v>
      </c>
      <c r="L759">
        <v>1305176400</v>
      </c>
      <c r="M759" s="13">
        <v>40675.208333333336</v>
      </c>
      <c r="N759">
        <v>1305522000</v>
      </c>
      <c r="O759" s="5"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22"/>
        <v>5.6420608108108112</v>
      </c>
      <c r="G760" t="s">
        <v>20</v>
      </c>
      <c r="H760">
        <v>1518</v>
      </c>
      <c r="I760" s="8">
        <f t="shared" si="23"/>
        <v>110.01646903820817</v>
      </c>
      <c r="J760" t="s">
        <v>15</v>
      </c>
      <c r="K760" t="s">
        <v>16</v>
      </c>
      <c r="L760">
        <v>1414126800</v>
      </c>
      <c r="M760" s="13">
        <v>41936.208333333336</v>
      </c>
      <c r="N760">
        <v>1414904400</v>
      </c>
      <c r="O760" s="5"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22"/>
        <v>0.6842686567164179</v>
      </c>
      <c r="G761" t="s">
        <v>14</v>
      </c>
      <c r="H761">
        <v>1274</v>
      </c>
      <c r="I761" s="8">
        <f t="shared" si="23"/>
        <v>89.964678178963894</v>
      </c>
      <c r="J761" t="s">
        <v>21</v>
      </c>
      <c r="K761" t="s">
        <v>22</v>
      </c>
      <c r="L761">
        <v>1517810400</v>
      </c>
      <c r="M761" s="13">
        <v>43136.25</v>
      </c>
      <c r="N761">
        <v>1520402400</v>
      </c>
      <c r="O761" s="5"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22"/>
        <v>0.34351966873706002</v>
      </c>
      <c r="G762" t="s">
        <v>14</v>
      </c>
      <c r="H762">
        <v>210</v>
      </c>
      <c r="I762" s="8">
        <f t="shared" si="23"/>
        <v>79.009523809523813</v>
      </c>
      <c r="J762" t="s">
        <v>107</v>
      </c>
      <c r="K762" t="s">
        <v>108</v>
      </c>
      <c r="L762">
        <v>1564635600</v>
      </c>
      <c r="M762" s="13">
        <v>43678.208333333328</v>
      </c>
      <c r="N762">
        <v>1567141200</v>
      </c>
      <c r="O762" s="5"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22"/>
        <v>6.5545454545454547</v>
      </c>
      <c r="G763" t="s">
        <v>20</v>
      </c>
      <c r="H763">
        <v>166</v>
      </c>
      <c r="I763" s="8">
        <f t="shared" si="23"/>
        <v>86.867469879518069</v>
      </c>
      <c r="J763" t="s">
        <v>21</v>
      </c>
      <c r="K763" t="s">
        <v>22</v>
      </c>
      <c r="L763">
        <v>1500699600</v>
      </c>
      <c r="M763" s="13">
        <v>42938.208333333328</v>
      </c>
      <c r="N763">
        <v>1501131600</v>
      </c>
      <c r="O763" s="5"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22"/>
        <v>1.7725714285714285</v>
      </c>
      <c r="G764" t="s">
        <v>20</v>
      </c>
      <c r="H764">
        <v>100</v>
      </c>
      <c r="I764" s="8">
        <f t="shared" si="23"/>
        <v>62.04</v>
      </c>
      <c r="J764" t="s">
        <v>26</v>
      </c>
      <c r="K764" t="s">
        <v>27</v>
      </c>
      <c r="L764">
        <v>1354082400</v>
      </c>
      <c r="M764" s="13">
        <v>41241.25</v>
      </c>
      <c r="N764">
        <v>1355032800</v>
      </c>
      <c r="O764" s="5"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22"/>
        <v>1.1317857142857144</v>
      </c>
      <c r="G765" t="s">
        <v>20</v>
      </c>
      <c r="H765">
        <v>235</v>
      </c>
      <c r="I765" s="8">
        <f t="shared" si="23"/>
        <v>26.970212765957445</v>
      </c>
      <c r="J765" t="s">
        <v>21</v>
      </c>
      <c r="K765" t="s">
        <v>22</v>
      </c>
      <c r="L765">
        <v>1336453200</v>
      </c>
      <c r="M765" s="13">
        <v>41037.208333333336</v>
      </c>
      <c r="N765">
        <v>1339477200</v>
      </c>
      <c r="O765" s="5"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22"/>
        <v>7.2818181818181822</v>
      </c>
      <c r="G766" t="s">
        <v>20</v>
      </c>
      <c r="H766">
        <v>148</v>
      </c>
      <c r="I766" s="8">
        <f t="shared" si="23"/>
        <v>54.121621621621621</v>
      </c>
      <c r="J766" t="s">
        <v>21</v>
      </c>
      <c r="K766" t="s">
        <v>22</v>
      </c>
      <c r="L766">
        <v>1305262800</v>
      </c>
      <c r="M766" s="13">
        <v>40676.208333333336</v>
      </c>
      <c r="N766">
        <v>1305954000</v>
      </c>
      <c r="O766" s="5"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22"/>
        <v>2.0833333333333335</v>
      </c>
      <c r="G767" t="s">
        <v>20</v>
      </c>
      <c r="H767">
        <v>198</v>
      </c>
      <c r="I767" s="8">
        <f t="shared" si="23"/>
        <v>41.035353535353536</v>
      </c>
      <c r="J767" t="s">
        <v>21</v>
      </c>
      <c r="K767" t="s">
        <v>22</v>
      </c>
      <c r="L767">
        <v>1492232400</v>
      </c>
      <c r="M767" s="13">
        <v>42840.208333333328</v>
      </c>
      <c r="N767">
        <v>1494392400</v>
      </c>
      <c r="O767" s="5"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22"/>
        <v>0.31171232876712329</v>
      </c>
      <c r="G768" t="s">
        <v>14</v>
      </c>
      <c r="H768">
        <v>248</v>
      </c>
      <c r="I768" s="8">
        <f t="shared" si="23"/>
        <v>55.052419354838712</v>
      </c>
      <c r="J768" t="s">
        <v>26</v>
      </c>
      <c r="K768" t="s">
        <v>27</v>
      </c>
      <c r="L768">
        <v>1537333200</v>
      </c>
      <c r="M768" s="13">
        <v>43362.208333333328</v>
      </c>
      <c r="N768">
        <v>1537419600</v>
      </c>
      <c r="O768" s="5"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22"/>
        <v>0.56967078189300413</v>
      </c>
      <c r="G769" t="s">
        <v>14</v>
      </c>
      <c r="H769">
        <v>513</v>
      </c>
      <c r="I769" s="8">
        <f t="shared" si="23"/>
        <v>107.93762183235867</v>
      </c>
      <c r="J769" t="s">
        <v>21</v>
      </c>
      <c r="K769" t="s">
        <v>22</v>
      </c>
      <c r="L769">
        <v>1444107600</v>
      </c>
      <c r="M769" s="13">
        <v>42283.208333333328</v>
      </c>
      <c r="N769">
        <v>1447999200</v>
      </c>
      <c r="O769" s="5">
        <v>42328.25</v>
      </c>
      <c r="P769" t="b">
        <v>0</v>
      </c>
      <c r="Q769" t="b">
        <v>0</v>
      </c>
      <c r="R769" t="s">
        <v>206</v>
      </c>
      <c r="S769" t="s">
        <v>2044</v>
      </c>
      <c r="T769" t="s">
        <v>2057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22"/>
        <v>2.31</v>
      </c>
      <c r="G770" t="s">
        <v>20</v>
      </c>
      <c r="H770">
        <v>150</v>
      </c>
      <c r="I770" s="8">
        <f t="shared" si="23"/>
        <v>73.92</v>
      </c>
      <c r="J770" t="s">
        <v>21</v>
      </c>
      <c r="K770" t="s">
        <v>22</v>
      </c>
      <c r="L770">
        <v>1386741600</v>
      </c>
      <c r="M770" s="13">
        <v>41619.25</v>
      </c>
      <c r="N770">
        <v>1388037600</v>
      </c>
      <c r="O770" s="5"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24">E771/D771</f>
        <v>0.86867834394904464</v>
      </c>
      <c r="G771" t="s">
        <v>14</v>
      </c>
      <c r="H771">
        <v>3410</v>
      </c>
      <c r="I771" s="8">
        <f t="shared" si="23"/>
        <v>31.995894428152493</v>
      </c>
      <c r="J771" t="s">
        <v>21</v>
      </c>
      <c r="K771" t="s">
        <v>22</v>
      </c>
      <c r="L771">
        <v>1376542800</v>
      </c>
      <c r="M771" s="13">
        <v>41501.208333333336</v>
      </c>
      <c r="N771">
        <v>1378789200</v>
      </c>
      <c r="O771" s="5"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24"/>
        <v>2.7074418604651163</v>
      </c>
      <c r="G772" t="s">
        <v>20</v>
      </c>
      <c r="H772">
        <v>216</v>
      </c>
      <c r="I772" s="8">
        <f t="shared" ref="I772:I835" si="25">E772/H772</f>
        <v>53.898148148148145</v>
      </c>
      <c r="J772" t="s">
        <v>107</v>
      </c>
      <c r="K772" t="s">
        <v>108</v>
      </c>
      <c r="L772">
        <v>1397451600</v>
      </c>
      <c r="M772" s="13">
        <v>41743.208333333336</v>
      </c>
      <c r="N772">
        <v>1398056400</v>
      </c>
      <c r="O772" s="5"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24"/>
        <v>0.49446428571428569</v>
      </c>
      <c r="G773" t="s">
        <v>74</v>
      </c>
      <c r="H773">
        <v>26</v>
      </c>
      <c r="I773" s="8">
        <f t="shared" si="25"/>
        <v>106.5</v>
      </c>
      <c r="J773" t="s">
        <v>21</v>
      </c>
      <c r="K773" t="s">
        <v>22</v>
      </c>
      <c r="L773">
        <v>1548482400</v>
      </c>
      <c r="M773" s="13">
        <v>43491.25</v>
      </c>
      <c r="N773">
        <v>1550815200</v>
      </c>
      <c r="O773" s="5"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24"/>
        <v>1.1335962566844919</v>
      </c>
      <c r="G774" t="s">
        <v>20</v>
      </c>
      <c r="H774">
        <v>5139</v>
      </c>
      <c r="I774" s="8">
        <f t="shared" si="25"/>
        <v>32.999805409612762</v>
      </c>
      <c r="J774" t="s">
        <v>21</v>
      </c>
      <c r="K774" t="s">
        <v>22</v>
      </c>
      <c r="L774">
        <v>1549692000</v>
      </c>
      <c r="M774" s="13">
        <v>43505.25</v>
      </c>
      <c r="N774">
        <v>1550037600</v>
      </c>
      <c r="O774" s="5"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24"/>
        <v>1.9055555555555554</v>
      </c>
      <c r="G775" t="s">
        <v>20</v>
      </c>
      <c r="H775">
        <v>2353</v>
      </c>
      <c r="I775" s="8">
        <f t="shared" si="25"/>
        <v>43.00254993625159</v>
      </c>
      <c r="J775" t="s">
        <v>21</v>
      </c>
      <c r="K775" t="s">
        <v>22</v>
      </c>
      <c r="L775">
        <v>1492059600</v>
      </c>
      <c r="M775" s="13">
        <v>42838.208333333328</v>
      </c>
      <c r="N775">
        <v>1492923600</v>
      </c>
      <c r="O775" s="5"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24"/>
        <v>1.355</v>
      </c>
      <c r="G776" t="s">
        <v>20</v>
      </c>
      <c r="H776">
        <v>78</v>
      </c>
      <c r="I776" s="8">
        <f t="shared" si="25"/>
        <v>86.858974358974365</v>
      </c>
      <c r="J776" t="s">
        <v>107</v>
      </c>
      <c r="K776" t="s">
        <v>108</v>
      </c>
      <c r="L776">
        <v>1463979600</v>
      </c>
      <c r="M776" s="13">
        <v>42513.208333333328</v>
      </c>
      <c r="N776">
        <v>1467522000</v>
      </c>
      <c r="O776" s="5"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24"/>
        <v>0.10297872340425532</v>
      </c>
      <c r="G777" t="s">
        <v>14</v>
      </c>
      <c r="H777">
        <v>10</v>
      </c>
      <c r="I777" s="8">
        <f t="shared" si="25"/>
        <v>96.8</v>
      </c>
      <c r="J777" t="s">
        <v>21</v>
      </c>
      <c r="K777" t="s">
        <v>22</v>
      </c>
      <c r="L777">
        <v>1415253600</v>
      </c>
      <c r="M777" s="13">
        <v>41949.25</v>
      </c>
      <c r="N777">
        <v>1416117600</v>
      </c>
      <c r="O777" s="5"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24"/>
        <v>0.65544223826714798</v>
      </c>
      <c r="G778" t="s">
        <v>14</v>
      </c>
      <c r="H778">
        <v>2201</v>
      </c>
      <c r="I778" s="8">
        <f t="shared" si="25"/>
        <v>32.995456610631528</v>
      </c>
      <c r="J778" t="s">
        <v>21</v>
      </c>
      <c r="K778" t="s">
        <v>22</v>
      </c>
      <c r="L778">
        <v>1562216400</v>
      </c>
      <c r="M778" s="13">
        <v>43650.208333333328</v>
      </c>
      <c r="N778">
        <v>1563771600</v>
      </c>
      <c r="O778" s="5"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24"/>
        <v>0.49026652452025588</v>
      </c>
      <c r="G779" t="s">
        <v>14</v>
      </c>
      <c r="H779">
        <v>676</v>
      </c>
      <c r="I779" s="8">
        <f t="shared" si="25"/>
        <v>68.028106508875737</v>
      </c>
      <c r="J779" t="s">
        <v>21</v>
      </c>
      <c r="K779" t="s">
        <v>22</v>
      </c>
      <c r="L779">
        <v>1316754000</v>
      </c>
      <c r="M779" s="13">
        <v>40809.208333333336</v>
      </c>
      <c r="N779">
        <v>1319259600</v>
      </c>
      <c r="O779" s="5"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24"/>
        <v>7.8792307692307695</v>
      </c>
      <c r="G780" t="s">
        <v>20</v>
      </c>
      <c r="H780">
        <v>174</v>
      </c>
      <c r="I780" s="8">
        <f t="shared" si="25"/>
        <v>58.867816091954026</v>
      </c>
      <c r="J780" t="s">
        <v>98</v>
      </c>
      <c r="K780" t="s">
        <v>99</v>
      </c>
      <c r="L780">
        <v>1313211600</v>
      </c>
      <c r="M780" s="13">
        <v>40768.208333333336</v>
      </c>
      <c r="N780">
        <v>1313643600</v>
      </c>
      <c r="O780" s="5"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24"/>
        <v>0.80306347746090156</v>
      </c>
      <c r="G781" t="s">
        <v>14</v>
      </c>
      <c r="H781">
        <v>831</v>
      </c>
      <c r="I781" s="8">
        <f t="shared" si="25"/>
        <v>105.04572803850782</v>
      </c>
      <c r="J781" t="s">
        <v>21</v>
      </c>
      <c r="K781" t="s">
        <v>22</v>
      </c>
      <c r="L781">
        <v>1439528400</v>
      </c>
      <c r="M781" s="13">
        <v>42230.208333333328</v>
      </c>
      <c r="N781">
        <v>1440306000</v>
      </c>
      <c r="O781" s="5"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24"/>
        <v>1.0629411764705883</v>
      </c>
      <c r="G782" t="s">
        <v>20</v>
      </c>
      <c r="H782">
        <v>164</v>
      </c>
      <c r="I782" s="8">
        <f t="shared" si="25"/>
        <v>33.054878048780488</v>
      </c>
      <c r="J782" t="s">
        <v>21</v>
      </c>
      <c r="K782" t="s">
        <v>22</v>
      </c>
      <c r="L782">
        <v>1469163600</v>
      </c>
      <c r="M782" s="13">
        <v>42573.208333333328</v>
      </c>
      <c r="N782">
        <v>1470805200</v>
      </c>
      <c r="O782" s="5"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24"/>
        <v>0.50735632183908042</v>
      </c>
      <c r="G783" t="s">
        <v>74</v>
      </c>
      <c r="H783">
        <v>56</v>
      </c>
      <c r="I783" s="8">
        <f t="shared" si="25"/>
        <v>78.821428571428569</v>
      </c>
      <c r="J783" t="s">
        <v>98</v>
      </c>
      <c r="K783" t="s">
        <v>99</v>
      </c>
      <c r="L783">
        <v>1288501200</v>
      </c>
      <c r="M783" s="13">
        <v>40482.208333333336</v>
      </c>
      <c r="N783">
        <v>1292911200</v>
      </c>
      <c r="O783" s="5"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24"/>
        <v>2.153137254901961</v>
      </c>
      <c r="G784" t="s">
        <v>20</v>
      </c>
      <c r="H784">
        <v>161</v>
      </c>
      <c r="I784" s="8">
        <f t="shared" si="25"/>
        <v>68.204968944099377</v>
      </c>
      <c r="J784" t="s">
        <v>21</v>
      </c>
      <c r="K784" t="s">
        <v>22</v>
      </c>
      <c r="L784">
        <v>1298959200</v>
      </c>
      <c r="M784" s="13">
        <v>40603.25</v>
      </c>
      <c r="N784">
        <v>1301374800</v>
      </c>
      <c r="O784" s="5"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24"/>
        <v>1.4122972972972974</v>
      </c>
      <c r="G785" t="s">
        <v>20</v>
      </c>
      <c r="H785">
        <v>138</v>
      </c>
      <c r="I785" s="8">
        <f t="shared" si="25"/>
        <v>75.731884057971016</v>
      </c>
      <c r="J785" t="s">
        <v>21</v>
      </c>
      <c r="K785" t="s">
        <v>22</v>
      </c>
      <c r="L785">
        <v>1387260000</v>
      </c>
      <c r="M785" s="13">
        <v>41625.25</v>
      </c>
      <c r="N785">
        <v>1387864800</v>
      </c>
      <c r="O785" s="5"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24"/>
        <v>1.1533745781777278</v>
      </c>
      <c r="G786" t="s">
        <v>20</v>
      </c>
      <c r="H786">
        <v>3308</v>
      </c>
      <c r="I786" s="8">
        <f t="shared" si="25"/>
        <v>30.996070133010882</v>
      </c>
      <c r="J786" t="s">
        <v>21</v>
      </c>
      <c r="K786" t="s">
        <v>22</v>
      </c>
      <c r="L786">
        <v>1457244000</v>
      </c>
      <c r="M786" s="13">
        <v>42435.25</v>
      </c>
      <c r="N786">
        <v>1458190800</v>
      </c>
      <c r="O786" s="5"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24"/>
        <v>1.9311940298507462</v>
      </c>
      <c r="G787" t="s">
        <v>20</v>
      </c>
      <c r="H787">
        <v>127</v>
      </c>
      <c r="I787" s="8">
        <f t="shared" si="25"/>
        <v>101.88188976377953</v>
      </c>
      <c r="J787" t="s">
        <v>26</v>
      </c>
      <c r="K787" t="s">
        <v>27</v>
      </c>
      <c r="L787">
        <v>1556341200</v>
      </c>
      <c r="M787" s="13">
        <v>43582.208333333328</v>
      </c>
      <c r="N787">
        <v>1559278800</v>
      </c>
      <c r="O787" s="5"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2046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24"/>
        <v>7.2973333333333334</v>
      </c>
      <c r="G788" t="s">
        <v>20</v>
      </c>
      <c r="H788">
        <v>207</v>
      </c>
      <c r="I788" s="8">
        <f t="shared" si="25"/>
        <v>52.879227053140099</v>
      </c>
      <c r="J788" t="s">
        <v>107</v>
      </c>
      <c r="K788" t="s">
        <v>108</v>
      </c>
      <c r="L788">
        <v>1522126800</v>
      </c>
      <c r="M788" s="13">
        <v>43186.208333333328</v>
      </c>
      <c r="N788">
        <v>1522731600</v>
      </c>
      <c r="O788" s="5"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24"/>
        <v>0.99663398692810456</v>
      </c>
      <c r="G789" t="s">
        <v>14</v>
      </c>
      <c r="H789">
        <v>859</v>
      </c>
      <c r="I789" s="8">
        <f t="shared" si="25"/>
        <v>71.005820721769496</v>
      </c>
      <c r="J789" t="s">
        <v>15</v>
      </c>
      <c r="K789" t="s">
        <v>16</v>
      </c>
      <c r="L789">
        <v>1305954000</v>
      </c>
      <c r="M789" s="13">
        <v>40684.208333333336</v>
      </c>
      <c r="N789">
        <v>1306731600</v>
      </c>
      <c r="O789" s="5"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24"/>
        <v>0.88166666666666671</v>
      </c>
      <c r="G790" t="s">
        <v>47</v>
      </c>
      <c r="H790">
        <v>31</v>
      </c>
      <c r="I790" s="8">
        <f t="shared" si="25"/>
        <v>102.38709677419355</v>
      </c>
      <c r="J790" t="s">
        <v>21</v>
      </c>
      <c r="K790" t="s">
        <v>22</v>
      </c>
      <c r="L790">
        <v>1350709200</v>
      </c>
      <c r="M790" s="13">
        <v>41202.208333333336</v>
      </c>
      <c r="N790">
        <v>1352527200</v>
      </c>
      <c r="O790" s="5"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2046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24"/>
        <v>0.37233333333333335</v>
      </c>
      <c r="G791" t="s">
        <v>14</v>
      </c>
      <c r="H791">
        <v>45</v>
      </c>
      <c r="I791" s="8">
        <f t="shared" si="25"/>
        <v>74.466666666666669</v>
      </c>
      <c r="J791" t="s">
        <v>21</v>
      </c>
      <c r="K791" t="s">
        <v>22</v>
      </c>
      <c r="L791">
        <v>1401166800</v>
      </c>
      <c r="M791" s="13">
        <v>41786.208333333336</v>
      </c>
      <c r="N791">
        <v>1404363600</v>
      </c>
      <c r="O791" s="5"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24"/>
        <v>0.30540075309306081</v>
      </c>
      <c r="G792" t="s">
        <v>74</v>
      </c>
      <c r="H792">
        <v>1113</v>
      </c>
      <c r="I792" s="8">
        <f t="shared" si="25"/>
        <v>51.009883198562441</v>
      </c>
      <c r="J792" t="s">
        <v>21</v>
      </c>
      <c r="K792" t="s">
        <v>22</v>
      </c>
      <c r="L792">
        <v>1266127200</v>
      </c>
      <c r="M792" s="13">
        <v>40223.25</v>
      </c>
      <c r="N792">
        <v>1266645600</v>
      </c>
      <c r="O792" s="5"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24"/>
        <v>0.25714285714285712</v>
      </c>
      <c r="G793" t="s">
        <v>14</v>
      </c>
      <c r="H793">
        <v>6</v>
      </c>
      <c r="I793" s="8">
        <f t="shared" si="25"/>
        <v>90</v>
      </c>
      <c r="J793" t="s">
        <v>21</v>
      </c>
      <c r="K793" t="s">
        <v>22</v>
      </c>
      <c r="L793">
        <v>1481436000</v>
      </c>
      <c r="M793" s="13">
        <v>42715.25</v>
      </c>
      <c r="N793">
        <v>1482818400</v>
      </c>
      <c r="O793" s="5"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24"/>
        <v>0.34</v>
      </c>
      <c r="G794" t="s">
        <v>14</v>
      </c>
      <c r="H794">
        <v>7</v>
      </c>
      <c r="I794" s="8">
        <f t="shared" si="25"/>
        <v>97.142857142857139</v>
      </c>
      <c r="J794" t="s">
        <v>21</v>
      </c>
      <c r="K794" t="s">
        <v>22</v>
      </c>
      <c r="L794">
        <v>1372222800</v>
      </c>
      <c r="M794" s="13">
        <v>41451.208333333336</v>
      </c>
      <c r="N794">
        <v>1374642000</v>
      </c>
      <c r="O794" s="5"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24"/>
        <v>11.859090909090909</v>
      </c>
      <c r="G795" t="s">
        <v>20</v>
      </c>
      <c r="H795">
        <v>181</v>
      </c>
      <c r="I795" s="8">
        <f t="shared" si="25"/>
        <v>72.071823204419886</v>
      </c>
      <c r="J795" t="s">
        <v>98</v>
      </c>
      <c r="K795" t="s">
        <v>99</v>
      </c>
      <c r="L795">
        <v>1372136400</v>
      </c>
      <c r="M795" s="13">
        <v>41450.208333333336</v>
      </c>
      <c r="N795">
        <v>1372482000</v>
      </c>
      <c r="O795" s="5">
        <v>41454.208333333336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24"/>
        <v>1.2539393939393939</v>
      </c>
      <c r="G796" t="s">
        <v>20</v>
      </c>
      <c r="H796">
        <v>110</v>
      </c>
      <c r="I796" s="8">
        <f t="shared" si="25"/>
        <v>75.236363636363635</v>
      </c>
      <c r="J796" t="s">
        <v>21</v>
      </c>
      <c r="K796" t="s">
        <v>22</v>
      </c>
      <c r="L796">
        <v>1513922400</v>
      </c>
      <c r="M796" s="13">
        <v>43091.25</v>
      </c>
      <c r="N796">
        <v>1514959200</v>
      </c>
      <c r="O796" s="5"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24"/>
        <v>0.14394366197183098</v>
      </c>
      <c r="G797" t="s">
        <v>14</v>
      </c>
      <c r="H797">
        <v>31</v>
      </c>
      <c r="I797" s="8">
        <f t="shared" si="25"/>
        <v>32.967741935483872</v>
      </c>
      <c r="J797" t="s">
        <v>21</v>
      </c>
      <c r="K797" t="s">
        <v>22</v>
      </c>
      <c r="L797">
        <v>1477976400</v>
      </c>
      <c r="M797" s="13">
        <v>42675.208333333328</v>
      </c>
      <c r="N797">
        <v>1478235600</v>
      </c>
      <c r="O797" s="5"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24"/>
        <v>0.54807692307692313</v>
      </c>
      <c r="G798" t="s">
        <v>14</v>
      </c>
      <c r="H798">
        <v>78</v>
      </c>
      <c r="I798" s="8">
        <f t="shared" si="25"/>
        <v>54.807692307692307</v>
      </c>
      <c r="J798" t="s">
        <v>21</v>
      </c>
      <c r="K798" t="s">
        <v>22</v>
      </c>
      <c r="L798">
        <v>1407474000</v>
      </c>
      <c r="M798" s="13">
        <v>41859.208333333336</v>
      </c>
      <c r="N798">
        <v>1408078800</v>
      </c>
      <c r="O798" s="5"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24"/>
        <v>1.0963157894736841</v>
      </c>
      <c r="G799" t="s">
        <v>20</v>
      </c>
      <c r="H799">
        <v>185</v>
      </c>
      <c r="I799" s="8">
        <f t="shared" si="25"/>
        <v>45.037837837837834</v>
      </c>
      <c r="J799" t="s">
        <v>21</v>
      </c>
      <c r="K799" t="s">
        <v>22</v>
      </c>
      <c r="L799">
        <v>1546149600</v>
      </c>
      <c r="M799" s="13">
        <v>43464.25</v>
      </c>
      <c r="N799">
        <v>1548136800</v>
      </c>
      <c r="O799" s="5"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24"/>
        <v>1.8847058823529412</v>
      </c>
      <c r="G800" t="s">
        <v>20</v>
      </c>
      <c r="H800">
        <v>121</v>
      </c>
      <c r="I800" s="8">
        <f t="shared" si="25"/>
        <v>52.958677685950413</v>
      </c>
      <c r="J800" t="s">
        <v>21</v>
      </c>
      <c r="K800" t="s">
        <v>22</v>
      </c>
      <c r="L800">
        <v>1338440400</v>
      </c>
      <c r="M800" s="13">
        <v>41060.208333333336</v>
      </c>
      <c r="N800">
        <v>1340859600</v>
      </c>
      <c r="O800" s="5"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24"/>
        <v>0.87008284023668636</v>
      </c>
      <c r="G801" t="s">
        <v>14</v>
      </c>
      <c r="H801">
        <v>1225</v>
      </c>
      <c r="I801" s="8">
        <f t="shared" si="25"/>
        <v>60.017959183673469</v>
      </c>
      <c r="J801" t="s">
        <v>40</v>
      </c>
      <c r="K801" t="s">
        <v>41</v>
      </c>
      <c r="L801">
        <v>1454133600</v>
      </c>
      <c r="M801" s="13">
        <v>42399.25</v>
      </c>
      <c r="N801">
        <v>1454479200</v>
      </c>
      <c r="O801" s="5"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24"/>
        <v>0.01</v>
      </c>
      <c r="G802" t="s">
        <v>14</v>
      </c>
      <c r="H802">
        <v>1</v>
      </c>
      <c r="I802" s="8">
        <f t="shared" si="25"/>
        <v>1</v>
      </c>
      <c r="J802" t="s">
        <v>98</v>
      </c>
      <c r="K802" t="s">
        <v>99</v>
      </c>
      <c r="L802">
        <v>1434085200</v>
      </c>
      <c r="M802" s="13">
        <v>42167.208333333328</v>
      </c>
      <c r="N802">
        <v>1434430800</v>
      </c>
      <c r="O802" s="5"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24"/>
        <v>2.0291304347826089</v>
      </c>
      <c r="G803" t="s">
        <v>20</v>
      </c>
      <c r="H803">
        <v>106</v>
      </c>
      <c r="I803" s="8">
        <f t="shared" si="25"/>
        <v>44.028301886792455</v>
      </c>
      <c r="J803" t="s">
        <v>21</v>
      </c>
      <c r="K803" t="s">
        <v>22</v>
      </c>
      <c r="L803">
        <v>1577772000</v>
      </c>
      <c r="M803" s="13">
        <v>43830.25</v>
      </c>
      <c r="N803">
        <v>1579672800</v>
      </c>
      <c r="O803" s="5"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24"/>
        <v>1.9703225806451612</v>
      </c>
      <c r="G804" t="s">
        <v>20</v>
      </c>
      <c r="H804">
        <v>142</v>
      </c>
      <c r="I804" s="8">
        <f t="shared" si="25"/>
        <v>86.028169014084511</v>
      </c>
      <c r="J804" t="s">
        <v>21</v>
      </c>
      <c r="K804" t="s">
        <v>22</v>
      </c>
      <c r="L804">
        <v>1562216400</v>
      </c>
      <c r="M804" s="13">
        <v>43650.208333333328</v>
      </c>
      <c r="N804">
        <v>1562389200</v>
      </c>
      <c r="O804" s="5"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24"/>
        <v>1.07</v>
      </c>
      <c r="G805" t="s">
        <v>20</v>
      </c>
      <c r="H805">
        <v>233</v>
      </c>
      <c r="I805" s="8">
        <f t="shared" si="25"/>
        <v>28.012875536480685</v>
      </c>
      <c r="J805" t="s">
        <v>21</v>
      </c>
      <c r="K805" t="s">
        <v>22</v>
      </c>
      <c r="L805">
        <v>1548568800</v>
      </c>
      <c r="M805" s="13">
        <v>43492.25</v>
      </c>
      <c r="N805">
        <v>1551506400</v>
      </c>
      <c r="O805" s="5"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24"/>
        <v>2.6873076923076922</v>
      </c>
      <c r="G806" t="s">
        <v>20</v>
      </c>
      <c r="H806">
        <v>218</v>
      </c>
      <c r="I806" s="8">
        <f t="shared" si="25"/>
        <v>32.050458715596328</v>
      </c>
      <c r="J806" t="s">
        <v>21</v>
      </c>
      <c r="K806" t="s">
        <v>22</v>
      </c>
      <c r="L806">
        <v>1514872800</v>
      </c>
      <c r="M806" s="13">
        <v>43102.25</v>
      </c>
      <c r="N806">
        <v>1516600800</v>
      </c>
      <c r="O806" s="5"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24"/>
        <v>0.50845360824742269</v>
      </c>
      <c r="G807" t="s">
        <v>14</v>
      </c>
      <c r="H807">
        <v>67</v>
      </c>
      <c r="I807" s="8">
        <f t="shared" si="25"/>
        <v>73.611940298507463</v>
      </c>
      <c r="J807" t="s">
        <v>26</v>
      </c>
      <c r="K807" t="s">
        <v>27</v>
      </c>
      <c r="L807">
        <v>1416031200</v>
      </c>
      <c r="M807" s="13">
        <v>41958.25</v>
      </c>
      <c r="N807">
        <v>1420437600</v>
      </c>
      <c r="O807" s="5"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24"/>
        <v>11.802857142857142</v>
      </c>
      <c r="G808" t="s">
        <v>20</v>
      </c>
      <c r="H808">
        <v>76</v>
      </c>
      <c r="I808" s="8">
        <f t="shared" si="25"/>
        <v>108.71052631578948</v>
      </c>
      <c r="J808" t="s">
        <v>21</v>
      </c>
      <c r="K808" t="s">
        <v>22</v>
      </c>
      <c r="L808">
        <v>1330927200</v>
      </c>
      <c r="M808" s="13">
        <v>40973.25</v>
      </c>
      <c r="N808">
        <v>1332997200</v>
      </c>
      <c r="O808" s="5"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24"/>
        <v>2.64</v>
      </c>
      <c r="G809" t="s">
        <v>20</v>
      </c>
      <c r="H809">
        <v>43</v>
      </c>
      <c r="I809" s="8">
        <f t="shared" si="25"/>
        <v>42.97674418604651</v>
      </c>
      <c r="J809" t="s">
        <v>21</v>
      </c>
      <c r="K809" t="s">
        <v>22</v>
      </c>
      <c r="L809">
        <v>1571115600</v>
      </c>
      <c r="M809" s="13">
        <v>43753.208333333328</v>
      </c>
      <c r="N809">
        <v>1574920800</v>
      </c>
      <c r="O809" s="5"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24"/>
        <v>0.30442307692307691</v>
      </c>
      <c r="G810" t="s">
        <v>14</v>
      </c>
      <c r="H810">
        <v>19</v>
      </c>
      <c r="I810" s="8">
        <f t="shared" si="25"/>
        <v>83.315789473684205</v>
      </c>
      <c r="J810" t="s">
        <v>21</v>
      </c>
      <c r="K810" t="s">
        <v>22</v>
      </c>
      <c r="L810">
        <v>1463461200</v>
      </c>
      <c r="M810" s="13">
        <v>42507.208333333328</v>
      </c>
      <c r="N810">
        <v>1464930000</v>
      </c>
      <c r="O810" s="5"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24"/>
        <v>0.62880681818181816</v>
      </c>
      <c r="G811" t="s">
        <v>14</v>
      </c>
      <c r="H811">
        <v>2108</v>
      </c>
      <c r="I811" s="8">
        <f t="shared" si="25"/>
        <v>42</v>
      </c>
      <c r="J811" t="s">
        <v>98</v>
      </c>
      <c r="K811" t="s">
        <v>99</v>
      </c>
      <c r="L811">
        <v>1344920400</v>
      </c>
      <c r="M811" s="13">
        <v>41135.208333333336</v>
      </c>
      <c r="N811">
        <v>1345006800</v>
      </c>
      <c r="O811" s="5"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24"/>
        <v>1.9312499999999999</v>
      </c>
      <c r="G812" t="s">
        <v>20</v>
      </c>
      <c r="H812">
        <v>221</v>
      </c>
      <c r="I812" s="8">
        <f t="shared" si="25"/>
        <v>55.927601809954751</v>
      </c>
      <c r="J812" t="s">
        <v>21</v>
      </c>
      <c r="K812" t="s">
        <v>22</v>
      </c>
      <c r="L812">
        <v>1511848800</v>
      </c>
      <c r="M812" s="13">
        <v>43067.25</v>
      </c>
      <c r="N812">
        <v>1512712800</v>
      </c>
      <c r="O812" s="5"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24"/>
        <v>0.77102702702702708</v>
      </c>
      <c r="G813" t="s">
        <v>14</v>
      </c>
      <c r="H813">
        <v>679</v>
      </c>
      <c r="I813" s="8">
        <f t="shared" si="25"/>
        <v>105.03681885125184</v>
      </c>
      <c r="J813" t="s">
        <v>21</v>
      </c>
      <c r="K813" t="s">
        <v>22</v>
      </c>
      <c r="L813">
        <v>1452319200</v>
      </c>
      <c r="M813" s="13">
        <v>42378.25</v>
      </c>
      <c r="N813">
        <v>1452492000</v>
      </c>
      <c r="O813" s="5"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24"/>
        <v>2.2552763819095478</v>
      </c>
      <c r="G814" t="s">
        <v>20</v>
      </c>
      <c r="H814">
        <v>2805</v>
      </c>
      <c r="I814" s="8">
        <f t="shared" si="25"/>
        <v>48</v>
      </c>
      <c r="J814" t="s">
        <v>15</v>
      </c>
      <c r="K814" t="s">
        <v>16</v>
      </c>
      <c r="L814">
        <v>1523854800</v>
      </c>
      <c r="M814" s="13">
        <v>43206.208333333328</v>
      </c>
      <c r="N814">
        <v>1524286800</v>
      </c>
      <c r="O814" s="5">
        <v>43211.208333333328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24"/>
        <v>2.3940625</v>
      </c>
      <c r="G815" t="s">
        <v>20</v>
      </c>
      <c r="H815">
        <v>68</v>
      </c>
      <c r="I815" s="8">
        <f t="shared" si="25"/>
        <v>112.66176470588235</v>
      </c>
      <c r="J815" t="s">
        <v>21</v>
      </c>
      <c r="K815" t="s">
        <v>22</v>
      </c>
      <c r="L815">
        <v>1346043600</v>
      </c>
      <c r="M815" s="13">
        <v>41148.208333333336</v>
      </c>
      <c r="N815">
        <v>1346907600</v>
      </c>
      <c r="O815" s="5"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24"/>
        <v>0.921875</v>
      </c>
      <c r="G816" t="s">
        <v>14</v>
      </c>
      <c r="H816">
        <v>36</v>
      </c>
      <c r="I816" s="8">
        <f t="shared" si="25"/>
        <v>81.944444444444443</v>
      </c>
      <c r="J816" t="s">
        <v>36</v>
      </c>
      <c r="K816" t="s">
        <v>37</v>
      </c>
      <c r="L816">
        <v>1464325200</v>
      </c>
      <c r="M816" s="13">
        <v>42517.208333333328</v>
      </c>
      <c r="N816">
        <v>1464498000</v>
      </c>
      <c r="O816" s="5"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24"/>
        <v>1.3023333333333333</v>
      </c>
      <c r="G817" t="s">
        <v>20</v>
      </c>
      <c r="H817">
        <v>183</v>
      </c>
      <c r="I817" s="8">
        <f t="shared" si="25"/>
        <v>64.049180327868854</v>
      </c>
      <c r="J817" t="s">
        <v>15</v>
      </c>
      <c r="K817" t="s">
        <v>16</v>
      </c>
      <c r="L817">
        <v>1511935200</v>
      </c>
      <c r="M817" s="13">
        <v>43068.25</v>
      </c>
      <c r="N817">
        <v>1514181600</v>
      </c>
      <c r="O817" s="5"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24"/>
        <v>6.1521739130434785</v>
      </c>
      <c r="G818" t="s">
        <v>20</v>
      </c>
      <c r="H818">
        <v>133</v>
      </c>
      <c r="I818" s="8">
        <f t="shared" si="25"/>
        <v>106.39097744360902</v>
      </c>
      <c r="J818" t="s">
        <v>21</v>
      </c>
      <c r="K818" t="s">
        <v>22</v>
      </c>
      <c r="L818">
        <v>1392012000</v>
      </c>
      <c r="M818" s="13">
        <v>41680.25</v>
      </c>
      <c r="N818">
        <v>1392184800</v>
      </c>
      <c r="O818" s="5"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24"/>
        <v>3.687953216374269</v>
      </c>
      <c r="G819" t="s">
        <v>20</v>
      </c>
      <c r="H819">
        <v>2489</v>
      </c>
      <c r="I819" s="8">
        <f t="shared" si="25"/>
        <v>76.011249497790274</v>
      </c>
      <c r="J819" t="s">
        <v>107</v>
      </c>
      <c r="K819" t="s">
        <v>108</v>
      </c>
      <c r="L819">
        <v>1556946000</v>
      </c>
      <c r="M819" s="13">
        <v>43589.208333333328</v>
      </c>
      <c r="N819">
        <v>1559365200</v>
      </c>
      <c r="O819" s="5">
        <v>43617.208333333328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24"/>
        <v>10.948571428571428</v>
      </c>
      <c r="G820" t="s">
        <v>20</v>
      </c>
      <c r="H820">
        <v>69</v>
      </c>
      <c r="I820" s="8">
        <f t="shared" si="25"/>
        <v>111.07246376811594</v>
      </c>
      <c r="J820" t="s">
        <v>21</v>
      </c>
      <c r="K820" t="s">
        <v>22</v>
      </c>
      <c r="L820">
        <v>1548050400</v>
      </c>
      <c r="M820" s="13">
        <v>43486.25</v>
      </c>
      <c r="N820">
        <v>1549173600</v>
      </c>
      <c r="O820" s="5"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24"/>
        <v>0.50662921348314605</v>
      </c>
      <c r="G821" t="s">
        <v>14</v>
      </c>
      <c r="H821">
        <v>47</v>
      </c>
      <c r="I821" s="8">
        <f t="shared" si="25"/>
        <v>95.936170212765958</v>
      </c>
      <c r="J821" t="s">
        <v>21</v>
      </c>
      <c r="K821" t="s">
        <v>22</v>
      </c>
      <c r="L821">
        <v>1353736800</v>
      </c>
      <c r="M821" s="13">
        <v>41237.25</v>
      </c>
      <c r="N821">
        <v>1355032800</v>
      </c>
      <c r="O821" s="5"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24"/>
        <v>8.0060000000000002</v>
      </c>
      <c r="G822" t="s">
        <v>20</v>
      </c>
      <c r="H822">
        <v>279</v>
      </c>
      <c r="I822" s="8">
        <f t="shared" si="25"/>
        <v>43.043010752688176</v>
      </c>
      <c r="J822" t="s">
        <v>40</v>
      </c>
      <c r="K822" t="s">
        <v>41</v>
      </c>
      <c r="L822">
        <v>1532840400</v>
      </c>
      <c r="M822" s="13">
        <v>43310.208333333328</v>
      </c>
      <c r="N822">
        <v>1533963600</v>
      </c>
      <c r="O822" s="5"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24"/>
        <v>2.9128571428571428</v>
      </c>
      <c r="G823" t="s">
        <v>20</v>
      </c>
      <c r="H823">
        <v>210</v>
      </c>
      <c r="I823" s="8">
        <f t="shared" si="25"/>
        <v>67.966666666666669</v>
      </c>
      <c r="J823" t="s">
        <v>21</v>
      </c>
      <c r="K823" t="s">
        <v>22</v>
      </c>
      <c r="L823">
        <v>1488261600</v>
      </c>
      <c r="M823" s="13">
        <v>42794.25</v>
      </c>
      <c r="N823">
        <v>1489381200</v>
      </c>
      <c r="O823" s="5"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24"/>
        <v>3.4996666666666667</v>
      </c>
      <c r="G824" t="s">
        <v>20</v>
      </c>
      <c r="H824">
        <v>2100</v>
      </c>
      <c r="I824" s="8">
        <f t="shared" si="25"/>
        <v>89.991428571428571</v>
      </c>
      <c r="J824" t="s">
        <v>21</v>
      </c>
      <c r="K824" t="s">
        <v>22</v>
      </c>
      <c r="L824">
        <v>1393567200</v>
      </c>
      <c r="M824" s="13">
        <v>41698.25</v>
      </c>
      <c r="N824">
        <v>1395032400</v>
      </c>
      <c r="O824" s="5"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24"/>
        <v>3.5707317073170732</v>
      </c>
      <c r="G825" t="s">
        <v>20</v>
      </c>
      <c r="H825">
        <v>252</v>
      </c>
      <c r="I825" s="8">
        <f t="shared" si="25"/>
        <v>58.095238095238095</v>
      </c>
      <c r="J825" t="s">
        <v>21</v>
      </c>
      <c r="K825" t="s">
        <v>22</v>
      </c>
      <c r="L825">
        <v>1410325200</v>
      </c>
      <c r="M825" s="13">
        <v>41892.208333333336</v>
      </c>
      <c r="N825">
        <v>1412485200</v>
      </c>
      <c r="O825" s="5"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24"/>
        <v>1.2648941176470587</v>
      </c>
      <c r="G826" t="s">
        <v>20</v>
      </c>
      <c r="H826">
        <v>1280</v>
      </c>
      <c r="I826" s="8">
        <f t="shared" si="25"/>
        <v>83.996875000000003</v>
      </c>
      <c r="J826" t="s">
        <v>21</v>
      </c>
      <c r="K826" t="s">
        <v>22</v>
      </c>
      <c r="L826">
        <v>1276923600</v>
      </c>
      <c r="M826" s="13">
        <v>40348.208333333336</v>
      </c>
      <c r="N826">
        <v>1279688400</v>
      </c>
      <c r="O826" s="5">
        <v>40380.208333333336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24"/>
        <v>3.875</v>
      </c>
      <c r="G827" t="s">
        <v>20</v>
      </c>
      <c r="H827">
        <v>157</v>
      </c>
      <c r="I827" s="8">
        <f t="shared" si="25"/>
        <v>88.853503184713375</v>
      </c>
      <c r="J827" t="s">
        <v>40</v>
      </c>
      <c r="K827" t="s">
        <v>41</v>
      </c>
      <c r="L827">
        <v>1500958800</v>
      </c>
      <c r="M827" s="13">
        <v>42941.208333333328</v>
      </c>
      <c r="N827">
        <v>1501995600</v>
      </c>
      <c r="O827" s="5"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24"/>
        <v>4.5703571428571426</v>
      </c>
      <c r="G828" t="s">
        <v>20</v>
      </c>
      <c r="H828">
        <v>194</v>
      </c>
      <c r="I828" s="8">
        <f t="shared" si="25"/>
        <v>65.963917525773198</v>
      </c>
      <c r="J828" t="s">
        <v>21</v>
      </c>
      <c r="K828" t="s">
        <v>22</v>
      </c>
      <c r="L828">
        <v>1292220000</v>
      </c>
      <c r="M828" s="13">
        <v>40525.25</v>
      </c>
      <c r="N828">
        <v>1294639200</v>
      </c>
      <c r="O828" s="5"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24"/>
        <v>2.6669565217391304</v>
      </c>
      <c r="G829" t="s">
        <v>20</v>
      </c>
      <c r="H829">
        <v>82</v>
      </c>
      <c r="I829" s="8">
        <f t="shared" si="25"/>
        <v>74.804878048780495</v>
      </c>
      <c r="J829" t="s">
        <v>26</v>
      </c>
      <c r="K829" t="s">
        <v>27</v>
      </c>
      <c r="L829">
        <v>1304398800</v>
      </c>
      <c r="M829" s="13">
        <v>40666.208333333336</v>
      </c>
      <c r="N829">
        <v>1305435600</v>
      </c>
      <c r="O829" s="5"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24"/>
        <v>0.69</v>
      </c>
      <c r="G830" t="s">
        <v>14</v>
      </c>
      <c r="H830">
        <v>70</v>
      </c>
      <c r="I830" s="8">
        <f t="shared" si="25"/>
        <v>69.98571428571428</v>
      </c>
      <c r="J830" t="s">
        <v>21</v>
      </c>
      <c r="K830" t="s">
        <v>22</v>
      </c>
      <c r="L830">
        <v>1535432400</v>
      </c>
      <c r="M830" s="13">
        <v>43340.208333333328</v>
      </c>
      <c r="N830">
        <v>1537592400</v>
      </c>
      <c r="O830" s="5"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24"/>
        <v>0.51343749999999999</v>
      </c>
      <c r="G831" t="s">
        <v>14</v>
      </c>
      <c r="H831">
        <v>154</v>
      </c>
      <c r="I831" s="8">
        <f t="shared" si="25"/>
        <v>32.006493506493506</v>
      </c>
      <c r="J831" t="s">
        <v>21</v>
      </c>
      <c r="K831" t="s">
        <v>22</v>
      </c>
      <c r="L831">
        <v>1433826000</v>
      </c>
      <c r="M831" s="13">
        <v>42164.208333333328</v>
      </c>
      <c r="N831">
        <v>1435122000</v>
      </c>
      <c r="O831" s="5"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24"/>
        <v>1.1710526315789473E-2</v>
      </c>
      <c r="G832" t="s">
        <v>14</v>
      </c>
      <c r="H832">
        <v>22</v>
      </c>
      <c r="I832" s="8">
        <f t="shared" si="25"/>
        <v>64.727272727272734</v>
      </c>
      <c r="J832" t="s">
        <v>21</v>
      </c>
      <c r="K832" t="s">
        <v>22</v>
      </c>
      <c r="L832">
        <v>1514959200</v>
      </c>
      <c r="M832" s="13">
        <v>43103.25</v>
      </c>
      <c r="N832">
        <v>1520056800</v>
      </c>
      <c r="O832" s="5"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24"/>
        <v>1.089773429454171</v>
      </c>
      <c r="G833" t="s">
        <v>20</v>
      </c>
      <c r="H833">
        <v>4233</v>
      </c>
      <c r="I833" s="8">
        <f t="shared" si="25"/>
        <v>24.998110087408456</v>
      </c>
      <c r="J833" t="s">
        <v>21</v>
      </c>
      <c r="K833" t="s">
        <v>22</v>
      </c>
      <c r="L833">
        <v>1332738000</v>
      </c>
      <c r="M833" s="13">
        <v>40994.208333333336</v>
      </c>
      <c r="N833">
        <v>1335675600</v>
      </c>
      <c r="O833" s="5"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24"/>
        <v>3.1517592592592591</v>
      </c>
      <c r="G834" t="s">
        <v>20</v>
      </c>
      <c r="H834">
        <v>1297</v>
      </c>
      <c r="I834" s="8">
        <f t="shared" si="25"/>
        <v>104.97764070932922</v>
      </c>
      <c r="J834" t="s">
        <v>36</v>
      </c>
      <c r="K834" t="s">
        <v>37</v>
      </c>
      <c r="L834">
        <v>1445490000</v>
      </c>
      <c r="M834" s="13">
        <v>42299.208333333328</v>
      </c>
      <c r="N834">
        <v>1448431200</v>
      </c>
      <c r="O834" s="5">
        <v>42333.25</v>
      </c>
      <c r="P834" t="b">
        <v>1</v>
      </c>
      <c r="Q834" t="b">
        <v>0</v>
      </c>
      <c r="R834" t="s">
        <v>206</v>
      </c>
      <c r="S834" t="s">
        <v>2044</v>
      </c>
      <c r="T834" t="s">
        <v>2057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26">E835/D835</f>
        <v>1.5769117647058823</v>
      </c>
      <c r="G835" t="s">
        <v>20</v>
      </c>
      <c r="H835">
        <v>165</v>
      </c>
      <c r="I835" s="8">
        <f t="shared" si="25"/>
        <v>64.987878787878785</v>
      </c>
      <c r="J835" t="s">
        <v>36</v>
      </c>
      <c r="K835" t="s">
        <v>37</v>
      </c>
      <c r="L835">
        <v>1297663200</v>
      </c>
      <c r="M835" s="13">
        <v>40588.25</v>
      </c>
      <c r="N835">
        <v>1298613600</v>
      </c>
      <c r="O835" s="5">
        <v>40599.25</v>
      </c>
      <c r="P835" t="b">
        <v>0</v>
      </c>
      <c r="Q835" t="b">
        <v>0</v>
      </c>
      <c r="R835" t="s">
        <v>206</v>
      </c>
      <c r="S835" t="s">
        <v>2044</v>
      </c>
      <c r="T835" t="s">
        <v>2057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26"/>
        <v>1.5380821917808218</v>
      </c>
      <c r="G836" t="s">
        <v>20</v>
      </c>
      <c r="H836">
        <v>119</v>
      </c>
      <c r="I836" s="8">
        <f t="shared" ref="I836:I899" si="27">E836/H836</f>
        <v>94.352941176470594</v>
      </c>
      <c r="J836" t="s">
        <v>21</v>
      </c>
      <c r="K836" t="s">
        <v>22</v>
      </c>
      <c r="L836">
        <v>1371963600</v>
      </c>
      <c r="M836" s="13">
        <v>41448.208333333336</v>
      </c>
      <c r="N836">
        <v>1372482000</v>
      </c>
      <c r="O836" s="5"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26"/>
        <v>0.89738979118329465</v>
      </c>
      <c r="G837" t="s">
        <v>14</v>
      </c>
      <c r="H837">
        <v>1758</v>
      </c>
      <c r="I837" s="8">
        <f t="shared" si="27"/>
        <v>44.001706484641637</v>
      </c>
      <c r="J837" t="s">
        <v>21</v>
      </c>
      <c r="K837" t="s">
        <v>22</v>
      </c>
      <c r="L837">
        <v>1425103200</v>
      </c>
      <c r="M837" s="13">
        <v>42063.25</v>
      </c>
      <c r="N837">
        <v>1425621600</v>
      </c>
      <c r="O837" s="5"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26"/>
        <v>0.75135802469135804</v>
      </c>
      <c r="G838" t="s">
        <v>14</v>
      </c>
      <c r="H838">
        <v>94</v>
      </c>
      <c r="I838" s="8">
        <f t="shared" si="27"/>
        <v>64.744680851063833</v>
      </c>
      <c r="J838" t="s">
        <v>21</v>
      </c>
      <c r="K838" t="s">
        <v>22</v>
      </c>
      <c r="L838">
        <v>1265349600</v>
      </c>
      <c r="M838" s="13">
        <v>40214.25</v>
      </c>
      <c r="N838">
        <v>1266300000</v>
      </c>
      <c r="O838" s="5"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26"/>
        <v>8.5288135593220336</v>
      </c>
      <c r="G839" t="s">
        <v>20</v>
      </c>
      <c r="H839">
        <v>1797</v>
      </c>
      <c r="I839" s="8">
        <f t="shared" si="27"/>
        <v>84.00667779632721</v>
      </c>
      <c r="J839" t="s">
        <v>21</v>
      </c>
      <c r="K839" t="s">
        <v>22</v>
      </c>
      <c r="L839">
        <v>1301202000</v>
      </c>
      <c r="M839" s="13">
        <v>40629.208333333336</v>
      </c>
      <c r="N839">
        <v>1305867600</v>
      </c>
      <c r="O839" s="5"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26"/>
        <v>1.3890625000000001</v>
      </c>
      <c r="G840" t="s">
        <v>20</v>
      </c>
      <c r="H840">
        <v>261</v>
      </c>
      <c r="I840" s="8">
        <f t="shared" si="27"/>
        <v>34.061302681992338</v>
      </c>
      <c r="J840" t="s">
        <v>21</v>
      </c>
      <c r="K840" t="s">
        <v>22</v>
      </c>
      <c r="L840">
        <v>1538024400</v>
      </c>
      <c r="M840" s="13">
        <v>43370.208333333328</v>
      </c>
      <c r="N840">
        <v>1538802000</v>
      </c>
      <c r="O840" s="5"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26"/>
        <v>1.9018181818181819</v>
      </c>
      <c r="G841" t="s">
        <v>20</v>
      </c>
      <c r="H841">
        <v>157</v>
      </c>
      <c r="I841" s="8">
        <f t="shared" si="27"/>
        <v>93.273885350318466</v>
      </c>
      <c r="J841" t="s">
        <v>21</v>
      </c>
      <c r="K841" t="s">
        <v>22</v>
      </c>
      <c r="L841">
        <v>1395032400</v>
      </c>
      <c r="M841" s="13">
        <v>41715.208333333336</v>
      </c>
      <c r="N841">
        <v>1398920400</v>
      </c>
      <c r="O841" s="5"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26"/>
        <v>1.0024333619948409</v>
      </c>
      <c r="G842" t="s">
        <v>20</v>
      </c>
      <c r="H842">
        <v>3533</v>
      </c>
      <c r="I842" s="8">
        <f t="shared" si="27"/>
        <v>32.998301726577978</v>
      </c>
      <c r="J842" t="s">
        <v>21</v>
      </c>
      <c r="K842" t="s">
        <v>22</v>
      </c>
      <c r="L842">
        <v>1405486800</v>
      </c>
      <c r="M842" s="13">
        <v>41836.208333333336</v>
      </c>
      <c r="N842">
        <v>1405659600</v>
      </c>
      <c r="O842" s="5"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26"/>
        <v>1.4275824175824177</v>
      </c>
      <c r="G843" t="s">
        <v>20</v>
      </c>
      <c r="H843">
        <v>155</v>
      </c>
      <c r="I843" s="8">
        <f t="shared" si="27"/>
        <v>83.812903225806451</v>
      </c>
      <c r="J843" t="s">
        <v>21</v>
      </c>
      <c r="K843" t="s">
        <v>22</v>
      </c>
      <c r="L843">
        <v>1455861600</v>
      </c>
      <c r="M843" s="13">
        <v>42419.25</v>
      </c>
      <c r="N843">
        <v>1457244000</v>
      </c>
      <c r="O843" s="5"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26"/>
        <v>5.6313333333333331</v>
      </c>
      <c r="G844" t="s">
        <v>20</v>
      </c>
      <c r="H844">
        <v>132</v>
      </c>
      <c r="I844" s="8">
        <f t="shared" si="27"/>
        <v>63.992424242424242</v>
      </c>
      <c r="J844" t="s">
        <v>107</v>
      </c>
      <c r="K844" t="s">
        <v>108</v>
      </c>
      <c r="L844">
        <v>1529038800</v>
      </c>
      <c r="M844" s="13">
        <v>43266.208333333328</v>
      </c>
      <c r="N844">
        <v>1529298000</v>
      </c>
      <c r="O844" s="5"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2047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26"/>
        <v>0.30715909090909088</v>
      </c>
      <c r="G845" t="s">
        <v>14</v>
      </c>
      <c r="H845">
        <v>33</v>
      </c>
      <c r="I845" s="8">
        <f t="shared" si="27"/>
        <v>81.909090909090907</v>
      </c>
      <c r="J845" t="s">
        <v>21</v>
      </c>
      <c r="K845" t="s">
        <v>22</v>
      </c>
      <c r="L845">
        <v>1535259600</v>
      </c>
      <c r="M845" s="13">
        <v>43338.208333333328</v>
      </c>
      <c r="N845">
        <v>1535778000</v>
      </c>
      <c r="O845" s="5"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26"/>
        <v>0.99397727272727276</v>
      </c>
      <c r="G846" t="s">
        <v>74</v>
      </c>
      <c r="H846">
        <v>94</v>
      </c>
      <c r="I846" s="8">
        <f t="shared" si="27"/>
        <v>93.053191489361708</v>
      </c>
      <c r="J846" t="s">
        <v>21</v>
      </c>
      <c r="K846" t="s">
        <v>22</v>
      </c>
      <c r="L846">
        <v>1327212000</v>
      </c>
      <c r="M846" s="13">
        <v>40930.25</v>
      </c>
      <c r="N846">
        <v>1327471200</v>
      </c>
      <c r="O846" s="5"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26"/>
        <v>1.9754935622317598</v>
      </c>
      <c r="G847" t="s">
        <v>20</v>
      </c>
      <c r="H847">
        <v>1354</v>
      </c>
      <c r="I847" s="8">
        <f t="shared" si="27"/>
        <v>101.98449039881831</v>
      </c>
      <c r="J847" t="s">
        <v>40</v>
      </c>
      <c r="K847" t="s">
        <v>41</v>
      </c>
      <c r="L847">
        <v>1526360400</v>
      </c>
      <c r="M847" s="13">
        <v>43235.208333333328</v>
      </c>
      <c r="N847">
        <v>1529557200</v>
      </c>
      <c r="O847" s="5"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26"/>
        <v>5.085</v>
      </c>
      <c r="G848" t="s">
        <v>20</v>
      </c>
      <c r="H848">
        <v>48</v>
      </c>
      <c r="I848" s="8">
        <f t="shared" si="27"/>
        <v>105.9375</v>
      </c>
      <c r="J848" t="s">
        <v>21</v>
      </c>
      <c r="K848" t="s">
        <v>22</v>
      </c>
      <c r="L848">
        <v>1532149200</v>
      </c>
      <c r="M848" s="13">
        <v>43302.208333333328</v>
      </c>
      <c r="N848">
        <v>1535259600</v>
      </c>
      <c r="O848" s="5"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26"/>
        <v>2.3774468085106384</v>
      </c>
      <c r="G849" t="s">
        <v>20</v>
      </c>
      <c r="H849">
        <v>110</v>
      </c>
      <c r="I849" s="8">
        <f t="shared" si="27"/>
        <v>101.58181818181818</v>
      </c>
      <c r="J849" t="s">
        <v>21</v>
      </c>
      <c r="K849" t="s">
        <v>22</v>
      </c>
      <c r="L849">
        <v>1515304800</v>
      </c>
      <c r="M849" s="13">
        <v>43107.25</v>
      </c>
      <c r="N849">
        <v>1515564000</v>
      </c>
      <c r="O849" s="5"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26"/>
        <v>3.3846875000000001</v>
      </c>
      <c r="G850" t="s">
        <v>20</v>
      </c>
      <c r="H850">
        <v>172</v>
      </c>
      <c r="I850" s="8">
        <f t="shared" si="27"/>
        <v>62.970930232558139</v>
      </c>
      <c r="J850" t="s">
        <v>21</v>
      </c>
      <c r="K850" t="s">
        <v>22</v>
      </c>
      <c r="L850">
        <v>1276318800</v>
      </c>
      <c r="M850" s="13">
        <v>40341.208333333336</v>
      </c>
      <c r="N850">
        <v>1277096400</v>
      </c>
      <c r="O850" s="5"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26"/>
        <v>1.3308955223880596</v>
      </c>
      <c r="G851" t="s">
        <v>20</v>
      </c>
      <c r="H851">
        <v>307</v>
      </c>
      <c r="I851" s="8">
        <f t="shared" si="27"/>
        <v>29.045602605863191</v>
      </c>
      <c r="J851" t="s">
        <v>21</v>
      </c>
      <c r="K851" t="s">
        <v>22</v>
      </c>
      <c r="L851">
        <v>1328767200</v>
      </c>
      <c r="M851" s="13">
        <v>40948.25</v>
      </c>
      <c r="N851">
        <v>1329026400</v>
      </c>
      <c r="O851" s="5"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26"/>
        <v>0.01</v>
      </c>
      <c r="G852" t="s">
        <v>14</v>
      </c>
      <c r="H852">
        <v>1</v>
      </c>
      <c r="I852" s="8">
        <f t="shared" si="27"/>
        <v>1</v>
      </c>
      <c r="J852" t="s">
        <v>21</v>
      </c>
      <c r="K852" t="s">
        <v>22</v>
      </c>
      <c r="L852">
        <v>1321682400</v>
      </c>
      <c r="M852" s="13">
        <v>40866.25</v>
      </c>
      <c r="N852">
        <v>1322978400</v>
      </c>
      <c r="O852" s="5"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26"/>
        <v>2.0779999999999998</v>
      </c>
      <c r="G853" t="s">
        <v>20</v>
      </c>
      <c r="H853">
        <v>160</v>
      </c>
      <c r="I853" s="8">
        <f t="shared" si="27"/>
        <v>77.924999999999997</v>
      </c>
      <c r="J853" t="s">
        <v>21</v>
      </c>
      <c r="K853" t="s">
        <v>22</v>
      </c>
      <c r="L853">
        <v>1335934800</v>
      </c>
      <c r="M853" s="13">
        <v>41031.208333333336</v>
      </c>
      <c r="N853">
        <v>1338786000</v>
      </c>
      <c r="O853" s="5"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26"/>
        <v>0.51122448979591839</v>
      </c>
      <c r="G854" t="s">
        <v>14</v>
      </c>
      <c r="H854">
        <v>31</v>
      </c>
      <c r="I854" s="8">
        <f t="shared" si="27"/>
        <v>80.806451612903231</v>
      </c>
      <c r="J854" t="s">
        <v>21</v>
      </c>
      <c r="K854" t="s">
        <v>22</v>
      </c>
      <c r="L854">
        <v>1310792400</v>
      </c>
      <c r="M854" s="13">
        <v>40740.208333333336</v>
      </c>
      <c r="N854">
        <v>1311656400</v>
      </c>
      <c r="O854" s="5"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26"/>
        <v>6.5205847953216374</v>
      </c>
      <c r="G855" t="s">
        <v>20</v>
      </c>
      <c r="H855">
        <v>1467</v>
      </c>
      <c r="I855" s="8">
        <f t="shared" si="27"/>
        <v>76.006816632583508</v>
      </c>
      <c r="J855" t="s">
        <v>15</v>
      </c>
      <c r="K855" t="s">
        <v>16</v>
      </c>
      <c r="L855">
        <v>1308546000</v>
      </c>
      <c r="M855" s="13">
        <v>40714.208333333336</v>
      </c>
      <c r="N855">
        <v>1308978000</v>
      </c>
      <c r="O855" s="5"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26"/>
        <v>1.1363099415204678</v>
      </c>
      <c r="G856" t="s">
        <v>20</v>
      </c>
      <c r="H856">
        <v>2662</v>
      </c>
      <c r="I856" s="8">
        <f t="shared" si="27"/>
        <v>72.993613824192337</v>
      </c>
      <c r="J856" t="s">
        <v>15</v>
      </c>
      <c r="K856" t="s">
        <v>16</v>
      </c>
      <c r="L856">
        <v>1574056800</v>
      </c>
      <c r="M856" s="13">
        <v>43787.25</v>
      </c>
      <c r="N856">
        <v>1576389600</v>
      </c>
      <c r="O856" s="5">
        <v>43814.25</v>
      </c>
      <c r="P856" t="b">
        <v>0</v>
      </c>
      <c r="Q856" t="b">
        <v>0</v>
      </c>
      <c r="R856" t="s">
        <v>119</v>
      </c>
      <c r="S856" t="s">
        <v>2044</v>
      </c>
      <c r="T856" t="s">
        <v>2051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26"/>
        <v>1.0237606837606839</v>
      </c>
      <c r="G857" t="s">
        <v>20</v>
      </c>
      <c r="H857">
        <v>452</v>
      </c>
      <c r="I857" s="8">
        <f t="shared" si="27"/>
        <v>53</v>
      </c>
      <c r="J857" t="s">
        <v>26</v>
      </c>
      <c r="K857" t="s">
        <v>27</v>
      </c>
      <c r="L857">
        <v>1308373200</v>
      </c>
      <c r="M857" s="13">
        <v>40712.208333333336</v>
      </c>
      <c r="N857">
        <v>1311051600</v>
      </c>
      <c r="O857" s="5"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26"/>
        <v>3.5658333333333334</v>
      </c>
      <c r="G858" t="s">
        <v>20</v>
      </c>
      <c r="H858">
        <v>158</v>
      </c>
      <c r="I858" s="8">
        <f t="shared" si="27"/>
        <v>54.164556962025316</v>
      </c>
      <c r="J858" t="s">
        <v>21</v>
      </c>
      <c r="K858" t="s">
        <v>22</v>
      </c>
      <c r="L858">
        <v>1335243600</v>
      </c>
      <c r="M858" s="13">
        <v>41023.208333333336</v>
      </c>
      <c r="N858">
        <v>1336712400</v>
      </c>
      <c r="O858" s="5"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26"/>
        <v>1.3986792452830188</v>
      </c>
      <c r="G859" t="s">
        <v>20</v>
      </c>
      <c r="H859">
        <v>225</v>
      </c>
      <c r="I859" s="8">
        <f t="shared" si="27"/>
        <v>32.946666666666665</v>
      </c>
      <c r="J859" t="s">
        <v>98</v>
      </c>
      <c r="K859" t="s">
        <v>99</v>
      </c>
      <c r="L859">
        <v>1328421600</v>
      </c>
      <c r="M859" s="13">
        <v>40944.25</v>
      </c>
      <c r="N859">
        <v>1330408800</v>
      </c>
      <c r="O859" s="5"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26"/>
        <v>0.69450000000000001</v>
      </c>
      <c r="G860" t="s">
        <v>14</v>
      </c>
      <c r="H860">
        <v>35</v>
      </c>
      <c r="I860" s="8">
        <f t="shared" si="27"/>
        <v>79.371428571428567</v>
      </c>
      <c r="J860" t="s">
        <v>21</v>
      </c>
      <c r="K860" t="s">
        <v>22</v>
      </c>
      <c r="L860">
        <v>1524286800</v>
      </c>
      <c r="M860" s="13">
        <v>43211.208333333328</v>
      </c>
      <c r="N860">
        <v>1524891600</v>
      </c>
      <c r="O860" s="5"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26"/>
        <v>0.35534246575342465</v>
      </c>
      <c r="G861" t="s">
        <v>14</v>
      </c>
      <c r="H861">
        <v>63</v>
      </c>
      <c r="I861" s="8">
        <f t="shared" si="27"/>
        <v>41.174603174603178</v>
      </c>
      <c r="J861" t="s">
        <v>21</v>
      </c>
      <c r="K861" t="s">
        <v>22</v>
      </c>
      <c r="L861">
        <v>1362117600</v>
      </c>
      <c r="M861" s="13">
        <v>41334.25</v>
      </c>
      <c r="N861">
        <v>1363669200</v>
      </c>
      <c r="O861" s="5"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26"/>
        <v>2.5165000000000002</v>
      </c>
      <c r="G862" t="s">
        <v>20</v>
      </c>
      <c r="H862">
        <v>65</v>
      </c>
      <c r="I862" s="8">
        <f t="shared" si="27"/>
        <v>77.430769230769229</v>
      </c>
      <c r="J862" t="s">
        <v>21</v>
      </c>
      <c r="K862" t="s">
        <v>22</v>
      </c>
      <c r="L862">
        <v>1550556000</v>
      </c>
      <c r="M862" s="13">
        <v>43515.25</v>
      </c>
      <c r="N862">
        <v>1551420000</v>
      </c>
      <c r="O862" s="5"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2047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26"/>
        <v>1.0587500000000001</v>
      </c>
      <c r="G863" t="s">
        <v>20</v>
      </c>
      <c r="H863">
        <v>163</v>
      </c>
      <c r="I863" s="8">
        <f t="shared" si="27"/>
        <v>57.159509202453989</v>
      </c>
      <c r="J863" t="s">
        <v>21</v>
      </c>
      <c r="K863" t="s">
        <v>22</v>
      </c>
      <c r="L863">
        <v>1269147600</v>
      </c>
      <c r="M863" s="13">
        <v>40258.208333333336</v>
      </c>
      <c r="N863">
        <v>1269838800</v>
      </c>
      <c r="O863" s="5"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26"/>
        <v>1.8742857142857143</v>
      </c>
      <c r="G864" t="s">
        <v>20</v>
      </c>
      <c r="H864">
        <v>85</v>
      </c>
      <c r="I864" s="8">
        <f t="shared" si="27"/>
        <v>77.17647058823529</v>
      </c>
      <c r="J864" t="s">
        <v>21</v>
      </c>
      <c r="K864" t="s">
        <v>22</v>
      </c>
      <c r="L864">
        <v>1312174800</v>
      </c>
      <c r="M864" s="13">
        <v>40756.208333333336</v>
      </c>
      <c r="N864">
        <v>1312520400</v>
      </c>
      <c r="O864" s="5"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26"/>
        <v>3.8678571428571429</v>
      </c>
      <c r="G865" t="s">
        <v>20</v>
      </c>
      <c r="H865">
        <v>217</v>
      </c>
      <c r="I865" s="8">
        <f t="shared" si="27"/>
        <v>24.953917050691246</v>
      </c>
      <c r="J865" t="s">
        <v>21</v>
      </c>
      <c r="K865" t="s">
        <v>22</v>
      </c>
      <c r="L865">
        <v>1434517200</v>
      </c>
      <c r="M865" s="13">
        <v>42172.208333333328</v>
      </c>
      <c r="N865">
        <v>1436504400</v>
      </c>
      <c r="O865" s="5"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26"/>
        <v>3.4707142857142856</v>
      </c>
      <c r="G866" t="s">
        <v>20</v>
      </c>
      <c r="H866">
        <v>150</v>
      </c>
      <c r="I866" s="8">
        <f t="shared" si="27"/>
        <v>97.18</v>
      </c>
      <c r="J866" t="s">
        <v>21</v>
      </c>
      <c r="K866" t="s">
        <v>22</v>
      </c>
      <c r="L866">
        <v>1471582800</v>
      </c>
      <c r="M866" s="13">
        <v>42601.208333333328</v>
      </c>
      <c r="N866">
        <v>1472014800</v>
      </c>
      <c r="O866" s="5"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26"/>
        <v>1.8582098765432098</v>
      </c>
      <c r="G867" t="s">
        <v>20</v>
      </c>
      <c r="H867">
        <v>3272</v>
      </c>
      <c r="I867" s="8">
        <f t="shared" si="27"/>
        <v>46.000916870415651</v>
      </c>
      <c r="J867" t="s">
        <v>21</v>
      </c>
      <c r="K867" t="s">
        <v>22</v>
      </c>
      <c r="L867">
        <v>1410757200</v>
      </c>
      <c r="M867" s="13">
        <v>41897.208333333336</v>
      </c>
      <c r="N867">
        <v>1411534800</v>
      </c>
      <c r="O867" s="5"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26"/>
        <v>0.43241247264770238</v>
      </c>
      <c r="G868" t="s">
        <v>74</v>
      </c>
      <c r="H868">
        <v>898</v>
      </c>
      <c r="I868" s="8">
        <f t="shared" si="27"/>
        <v>88.023385300668153</v>
      </c>
      <c r="J868" t="s">
        <v>21</v>
      </c>
      <c r="K868" t="s">
        <v>22</v>
      </c>
      <c r="L868">
        <v>1304830800</v>
      </c>
      <c r="M868" s="13">
        <v>40671.208333333336</v>
      </c>
      <c r="N868">
        <v>1304917200</v>
      </c>
      <c r="O868" s="5"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26"/>
        <v>1.6243749999999999</v>
      </c>
      <c r="G869" t="s">
        <v>20</v>
      </c>
      <c r="H869">
        <v>300</v>
      </c>
      <c r="I869" s="8">
        <f t="shared" si="27"/>
        <v>25.99</v>
      </c>
      <c r="J869" t="s">
        <v>21</v>
      </c>
      <c r="K869" t="s">
        <v>22</v>
      </c>
      <c r="L869">
        <v>1539061200</v>
      </c>
      <c r="M869" s="13">
        <v>43382.208333333328</v>
      </c>
      <c r="N869">
        <v>1539579600</v>
      </c>
      <c r="O869" s="5"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26"/>
        <v>1.8484285714285715</v>
      </c>
      <c r="G870" t="s">
        <v>20</v>
      </c>
      <c r="H870">
        <v>126</v>
      </c>
      <c r="I870" s="8">
        <f t="shared" si="27"/>
        <v>102.69047619047619</v>
      </c>
      <c r="J870" t="s">
        <v>21</v>
      </c>
      <c r="K870" t="s">
        <v>22</v>
      </c>
      <c r="L870">
        <v>1381554000</v>
      </c>
      <c r="M870" s="13">
        <v>41559.208333333336</v>
      </c>
      <c r="N870">
        <v>1382504400</v>
      </c>
      <c r="O870" s="5"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26"/>
        <v>0.23703520691785052</v>
      </c>
      <c r="G871" t="s">
        <v>14</v>
      </c>
      <c r="H871">
        <v>526</v>
      </c>
      <c r="I871" s="8">
        <f t="shared" si="27"/>
        <v>72.958174904942965</v>
      </c>
      <c r="J871" t="s">
        <v>21</v>
      </c>
      <c r="K871" t="s">
        <v>22</v>
      </c>
      <c r="L871">
        <v>1277096400</v>
      </c>
      <c r="M871" s="13">
        <v>40350.208333333336</v>
      </c>
      <c r="N871">
        <v>1278306000</v>
      </c>
      <c r="O871" s="5"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26"/>
        <v>0.89870129870129867</v>
      </c>
      <c r="G872" t="s">
        <v>14</v>
      </c>
      <c r="H872">
        <v>121</v>
      </c>
      <c r="I872" s="8">
        <f t="shared" si="27"/>
        <v>57.190082644628099</v>
      </c>
      <c r="J872" t="s">
        <v>21</v>
      </c>
      <c r="K872" t="s">
        <v>22</v>
      </c>
      <c r="L872">
        <v>1440392400</v>
      </c>
      <c r="M872" s="13">
        <v>42240.208333333328</v>
      </c>
      <c r="N872">
        <v>1442552400</v>
      </c>
      <c r="O872" s="5"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26"/>
        <v>2.7260419580419581</v>
      </c>
      <c r="G873" t="s">
        <v>20</v>
      </c>
      <c r="H873">
        <v>2320</v>
      </c>
      <c r="I873" s="8">
        <f t="shared" si="27"/>
        <v>84.013793103448279</v>
      </c>
      <c r="J873" t="s">
        <v>21</v>
      </c>
      <c r="K873" t="s">
        <v>22</v>
      </c>
      <c r="L873">
        <v>1509512400</v>
      </c>
      <c r="M873" s="13">
        <v>43040.208333333328</v>
      </c>
      <c r="N873">
        <v>1511071200</v>
      </c>
      <c r="O873" s="5"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26"/>
        <v>1.7004255319148935</v>
      </c>
      <c r="G874" t="s">
        <v>20</v>
      </c>
      <c r="H874">
        <v>81</v>
      </c>
      <c r="I874" s="8">
        <f t="shared" si="27"/>
        <v>98.666666666666671</v>
      </c>
      <c r="J874" t="s">
        <v>26</v>
      </c>
      <c r="K874" t="s">
        <v>27</v>
      </c>
      <c r="L874">
        <v>1535950800</v>
      </c>
      <c r="M874" s="13">
        <v>43346.208333333328</v>
      </c>
      <c r="N874">
        <v>1536382800</v>
      </c>
      <c r="O874" s="5"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26"/>
        <v>1.8828503562945369</v>
      </c>
      <c r="G875" t="s">
        <v>20</v>
      </c>
      <c r="H875">
        <v>1887</v>
      </c>
      <c r="I875" s="8">
        <f t="shared" si="27"/>
        <v>42.007419183889773</v>
      </c>
      <c r="J875" t="s">
        <v>21</v>
      </c>
      <c r="K875" t="s">
        <v>22</v>
      </c>
      <c r="L875">
        <v>1389160800</v>
      </c>
      <c r="M875" s="13">
        <v>41647.25</v>
      </c>
      <c r="N875">
        <v>1389592800</v>
      </c>
      <c r="O875" s="5"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26"/>
        <v>3.4693532338308457</v>
      </c>
      <c r="G876" t="s">
        <v>20</v>
      </c>
      <c r="H876">
        <v>4358</v>
      </c>
      <c r="I876" s="8">
        <f t="shared" si="27"/>
        <v>32.002753556677376</v>
      </c>
      <c r="J876" t="s">
        <v>21</v>
      </c>
      <c r="K876" t="s">
        <v>22</v>
      </c>
      <c r="L876">
        <v>1271998800</v>
      </c>
      <c r="M876" s="13">
        <v>40291.208333333336</v>
      </c>
      <c r="N876">
        <v>1275282000</v>
      </c>
      <c r="O876" s="5"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26"/>
        <v>0.6917721518987342</v>
      </c>
      <c r="G877" t="s">
        <v>14</v>
      </c>
      <c r="H877">
        <v>67</v>
      </c>
      <c r="I877" s="8">
        <f t="shared" si="27"/>
        <v>81.567164179104481</v>
      </c>
      <c r="J877" t="s">
        <v>21</v>
      </c>
      <c r="K877" t="s">
        <v>22</v>
      </c>
      <c r="L877">
        <v>1294898400</v>
      </c>
      <c r="M877" s="13">
        <v>40556.25</v>
      </c>
      <c r="N877">
        <v>1294984800</v>
      </c>
      <c r="O877" s="5"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26"/>
        <v>0.25433734939759034</v>
      </c>
      <c r="G878" t="s">
        <v>14</v>
      </c>
      <c r="H878">
        <v>57</v>
      </c>
      <c r="I878" s="8">
        <f t="shared" si="27"/>
        <v>37.035087719298247</v>
      </c>
      <c r="J878" t="s">
        <v>15</v>
      </c>
      <c r="K878" t="s">
        <v>16</v>
      </c>
      <c r="L878">
        <v>1559970000</v>
      </c>
      <c r="M878" s="13">
        <v>43624.208333333328</v>
      </c>
      <c r="N878">
        <v>1562043600</v>
      </c>
      <c r="O878" s="5"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26"/>
        <v>0.77400977995110021</v>
      </c>
      <c r="G879" t="s">
        <v>14</v>
      </c>
      <c r="H879">
        <v>1229</v>
      </c>
      <c r="I879" s="8">
        <f t="shared" si="27"/>
        <v>103.033360455655</v>
      </c>
      <c r="J879" t="s">
        <v>21</v>
      </c>
      <c r="K879" t="s">
        <v>22</v>
      </c>
      <c r="L879">
        <v>1469509200</v>
      </c>
      <c r="M879" s="13">
        <v>42577.208333333328</v>
      </c>
      <c r="N879">
        <v>1469595600</v>
      </c>
      <c r="O879" s="5"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26"/>
        <v>0.37481481481481482</v>
      </c>
      <c r="G880" t="s">
        <v>14</v>
      </c>
      <c r="H880">
        <v>12</v>
      </c>
      <c r="I880" s="8">
        <f t="shared" si="27"/>
        <v>84.333333333333329</v>
      </c>
      <c r="J880" t="s">
        <v>107</v>
      </c>
      <c r="K880" t="s">
        <v>108</v>
      </c>
      <c r="L880">
        <v>1579068000</v>
      </c>
      <c r="M880" s="13">
        <v>43845.25</v>
      </c>
      <c r="N880">
        <v>1581141600</v>
      </c>
      <c r="O880" s="5"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26"/>
        <v>5.4379999999999997</v>
      </c>
      <c r="G881" t="s">
        <v>20</v>
      </c>
      <c r="H881">
        <v>53</v>
      </c>
      <c r="I881" s="8">
        <f t="shared" si="27"/>
        <v>102.60377358490567</v>
      </c>
      <c r="J881" t="s">
        <v>21</v>
      </c>
      <c r="K881" t="s">
        <v>22</v>
      </c>
      <c r="L881">
        <v>1487743200</v>
      </c>
      <c r="M881" s="13">
        <v>42788.25</v>
      </c>
      <c r="N881">
        <v>1488520800</v>
      </c>
      <c r="O881" s="5">
        <v>42797.25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26"/>
        <v>2.2852189349112426</v>
      </c>
      <c r="G882" t="s">
        <v>20</v>
      </c>
      <c r="H882">
        <v>2414</v>
      </c>
      <c r="I882" s="8">
        <f t="shared" si="27"/>
        <v>79.992129246064621</v>
      </c>
      <c r="J882" t="s">
        <v>21</v>
      </c>
      <c r="K882" t="s">
        <v>22</v>
      </c>
      <c r="L882">
        <v>1563685200</v>
      </c>
      <c r="M882" s="13">
        <v>43667.208333333328</v>
      </c>
      <c r="N882">
        <v>1563858000</v>
      </c>
      <c r="O882" s="5"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26"/>
        <v>0.38948339483394834</v>
      </c>
      <c r="G883" t="s">
        <v>14</v>
      </c>
      <c r="H883">
        <v>452</v>
      </c>
      <c r="I883" s="8">
        <f t="shared" si="27"/>
        <v>70.055309734513273</v>
      </c>
      <c r="J883" t="s">
        <v>21</v>
      </c>
      <c r="K883" t="s">
        <v>22</v>
      </c>
      <c r="L883">
        <v>1436418000</v>
      </c>
      <c r="M883" s="13">
        <v>42194.208333333328</v>
      </c>
      <c r="N883">
        <v>1438923600</v>
      </c>
      <c r="O883" s="5"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26"/>
        <v>3.7</v>
      </c>
      <c r="G884" t="s">
        <v>20</v>
      </c>
      <c r="H884">
        <v>80</v>
      </c>
      <c r="I884" s="8">
        <f t="shared" si="27"/>
        <v>37</v>
      </c>
      <c r="J884" t="s">
        <v>21</v>
      </c>
      <c r="K884" t="s">
        <v>22</v>
      </c>
      <c r="L884">
        <v>1421820000</v>
      </c>
      <c r="M884" s="13">
        <v>42025.25</v>
      </c>
      <c r="N884">
        <v>1422165600</v>
      </c>
      <c r="O884" s="5"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26"/>
        <v>2.3791176470588233</v>
      </c>
      <c r="G885" t="s">
        <v>20</v>
      </c>
      <c r="H885">
        <v>193</v>
      </c>
      <c r="I885" s="8">
        <f t="shared" si="27"/>
        <v>41.911917098445599</v>
      </c>
      <c r="J885" t="s">
        <v>21</v>
      </c>
      <c r="K885" t="s">
        <v>22</v>
      </c>
      <c r="L885">
        <v>1274763600</v>
      </c>
      <c r="M885" s="13">
        <v>40323.208333333336</v>
      </c>
      <c r="N885">
        <v>1277874000</v>
      </c>
      <c r="O885" s="5"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26"/>
        <v>0.64036299765807958</v>
      </c>
      <c r="G886" t="s">
        <v>14</v>
      </c>
      <c r="H886">
        <v>1886</v>
      </c>
      <c r="I886" s="8">
        <f t="shared" si="27"/>
        <v>57.992576882290564</v>
      </c>
      <c r="J886" t="s">
        <v>21</v>
      </c>
      <c r="K886" t="s">
        <v>22</v>
      </c>
      <c r="L886">
        <v>1399179600</v>
      </c>
      <c r="M886" s="13">
        <v>41763.208333333336</v>
      </c>
      <c r="N886">
        <v>1399352400</v>
      </c>
      <c r="O886" s="5"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26"/>
        <v>1.1827777777777777</v>
      </c>
      <c r="G887" t="s">
        <v>20</v>
      </c>
      <c r="H887">
        <v>52</v>
      </c>
      <c r="I887" s="8">
        <f t="shared" si="27"/>
        <v>40.942307692307693</v>
      </c>
      <c r="J887" t="s">
        <v>21</v>
      </c>
      <c r="K887" t="s">
        <v>22</v>
      </c>
      <c r="L887">
        <v>1275800400</v>
      </c>
      <c r="M887" s="13">
        <v>40335.208333333336</v>
      </c>
      <c r="N887">
        <v>1279083600</v>
      </c>
      <c r="O887" s="5"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26"/>
        <v>0.84824037184594958</v>
      </c>
      <c r="G888" t="s">
        <v>14</v>
      </c>
      <c r="H888">
        <v>1825</v>
      </c>
      <c r="I888" s="8">
        <f t="shared" si="27"/>
        <v>69.9972602739726</v>
      </c>
      <c r="J888" t="s">
        <v>21</v>
      </c>
      <c r="K888" t="s">
        <v>22</v>
      </c>
      <c r="L888">
        <v>1282798800</v>
      </c>
      <c r="M888" s="13">
        <v>40416.208333333336</v>
      </c>
      <c r="N888">
        <v>1284354000</v>
      </c>
      <c r="O888" s="5"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26"/>
        <v>0.29346153846153844</v>
      </c>
      <c r="G889" t="s">
        <v>14</v>
      </c>
      <c r="H889">
        <v>31</v>
      </c>
      <c r="I889" s="8">
        <f t="shared" si="27"/>
        <v>73.838709677419359</v>
      </c>
      <c r="J889" t="s">
        <v>21</v>
      </c>
      <c r="K889" t="s">
        <v>22</v>
      </c>
      <c r="L889">
        <v>1437109200</v>
      </c>
      <c r="M889" s="13">
        <v>42202.208333333328</v>
      </c>
      <c r="N889">
        <v>1441170000</v>
      </c>
      <c r="O889" s="5"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26"/>
        <v>2.0989655172413793</v>
      </c>
      <c r="G890" t="s">
        <v>20</v>
      </c>
      <c r="H890">
        <v>290</v>
      </c>
      <c r="I890" s="8">
        <f t="shared" si="27"/>
        <v>41.979310344827589</v>
      </c>
      <c r="J890" t="s">
        <v>21</v>
      </c>
      <c r="K890" t="s">
        <v>22</v>
      </c>
      <c r="L890">
        <v>1491886800</v>
      </c>
      <c r="M890" s="13">
        <v>42836.208333333328</v>
      </c>
      <c r="N890">
        <v>1493528400</v>
      </c>
      <c r="O890" s="5"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26"/>
        <v>1.697857142857143</v>
      </c>
      <c r="G891" t="s">
        <v>20</v>
      </c>
      <c r="H891">
        <v>122</v>
      </c>
      <c r="I891" s="8">
        <f t="shared" si="27"/>
        <v>77.93442622950819</v>
      </c>
      <c r="J891" t="s">
        <v>21</v>
      </c>
      <c r="K891" t="s">
        <v>22</v>
      </c>
      <c r="L891">
        <v>1394600400</v>
      </c>
      <c r="M891" s="13">
        <v>41710.208333333336</v>
      </c>
      <c r="N891">
        <v>1395205200</v>
      </c>
      <c r="O891" s="5"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26"/>
        <v>1.1595907738095239</v>
      </c>
      <c r="G892" t="s">
        <v>20</v>
      </c>
      <c r="H892">
        <v>1470</v>
      </c>
      <c r="I892" s="8">
        <f t="shared" si="27"/>
        <v>106.01972789115646</v>
      </c>
      <c r="J892" t="s">
        <v>21</v>
      </c>
      <c r="K892" t="s">
        <v>22</v>
      </c>
      <c r="L892">
        <v>1561352400</v>
      </c>
      <c r="M892" s="13">
        <v>43640.208333333328</v>
      </c>
      <c r="N892">
        <v>1561438800</v>
      </c>
      <c r="O892" s="5"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26"/>
        <v>2.5859999999999999</v>
      </c>
      <c r="G893" t="s">
        <v>20</v>
      </c>
      <c r="H893">
        <v>165</v>
      </c>
      <c r="I893" s="8">
        <f t="shared" si="27"/>
        <v>47.018181818181816</v>
      </c>
      <c r="J893" t="s">
        <v>15</v>
      </c>
      <c r="K893" t="s">
        <v>16</v>
      </c>
      <c r="L893">
        <v>1322892000</v>
      </c>
      <c r="M893" s="13">
        <v>40880.25</v>
      </c>
      <c r="N893">
        <v>1326693600</v>
      </c>
      <c r="O893" s="5"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26"/>
        <v>2.3058333333333332</v>
      </c>
      <c r="G894" t="s">
        <v>20</v>
      </c>
      <c r="H894">
        <v>182</v>
      </c>
      <c r="I894" s="8">
        <f t="shared" si="27"/>
        <v>76.016483516483518</v>
      </c>
      <c r="J894" t="s">
        <v>21</v>
      </c>
      <c r="K894" t="s">
        <v>22</v>
      </c>
      <c r="L894">
        <v>1274418000</v>
      </c>
      <c r="M894" s="13">
        <v>40319.208333333336</v>
      </c>
      <c r="N894">
        <v>1277960400</v>
      </c>
      <c r="O894" s="5">
        <v>40360.208333333336</v>
      </c>
      <c r="P894" t="b">
        <v>0</v>
      </c>
      <c r="Q894" t="b">
        <v>0</v>
      </c>
      <c r="R894" t="s">
        <v>206</v>
      </c>
      <c r="S894" t="s">
        <v>2044</v>
      </c>
      <c r="T894" t="s">
        <v>2057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26"/>
        <v>1.2821428571428573</v>
      </c>
      <c r="G895" t="s">
        <v>20</v>
      </c>
      <c r="H895">
        <v>199</v>
      </c>
      <c r="I895" s="8">
        <f t="shared" si="27"/>
        <v>54.120603015075375</v>
      </c>
      <c r="J895" t="s">
        <v>107</v>
      </c>
      <c r="K895" t="s">
        <v>108</v>
      </c>
      <c r="L895">
        <v>1434344400</v>
      </c>
      <c r="M895" s="13">
        <v>42170.208333333328</v>
      </c>
      <c r="N895">
        <v>1434690000</v>
      </c>
      <c r="O895" s="5"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26"/>
        <v>1.8870588235294117</v>
      </c>
      <c r="G896" t="s">
        <v>20</v>
      </c>
      <c r="H896">
        <v>56</v>
      </c>
      <c r="I896" s="8">
        <f t="shared" si="27"/>
        <v>57.285714285714285</v>
      </c>
      <c r="J896" t="s">
        <v>40</v>
      </c>
      <c r="K896" t="s">
        <v>41</v>
      </c>
      <c r="L896">
        <v>1373518800</v>
      </c>
      <c r="M896" s="13">
        <v>41466.208333333336</v>
      </c>
      <c r="N896">
        <v>1376110800</v>
      </c>
      <c r="O896" s="5"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26"/>
        <v>6.9511889862327911E-2</v>
      </c>
      <c r="G897" t="s">
        <v>14</v>
      </c>
      <c r="H897">
        <v>107</v>
      </c>
      <c r="I897" s="8">
        <f t="shared" si="27"/>
        <v>103.81308411214954</v>
      </c>
      <c r="J897" t="s">
        <v>21</v>
      </c>
      <c r="K897" t="s">
        <v>22</v>
      </c>
      <c r="L897">
        <v>1517637600</v>
      </c>
      <c r="M897" s="13">
        <v>43134.25</v>
      </c>
      <c r="N897">
        <v>1518415200</v>
      </c>
      <c r="O897" s="5"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26"/>
        <v>7.7443434343434348</v>
      </c>
      <c r="G898" t="s">
        <v>20</v>
      </c>
      <c r="H898">
        <v>1460</v>
      </c>
      <c r="I898" s="8">
        <f t="shared" si="27"/>
        <v>105.02602739726028</v>
      </c>
      <c r="J898" t="s">
        <v>26</v>
      </c>
      <c r="K898" t="s">
        <v>27</v>
      </c>
      <c r="L898">
        <v>1310619600</v>
      </c>
      <c r="M898" s="13">
        <v>40738.208333333336</v>
      </c>
      <c r="N898">
        <v>1310878800</v>
      </c>
      <c r="O898" s="5"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28">E899/D899</f>
        <v>0.27693181818181817</v>
      </c>
      <c r="G899" t="s">
        <v>14</v>
      </c>
      <c r="H899">
        <v>27</v>
      </c>
      <c r="I899" s="8">
        <f t="shared" si="27"/>
        <v>90.259259259259252</v>
      </c>
      <c r="J899" t="s">
        <v>21</v>
      </c>
      <c r="K899" t="s">
        <v>22</v>
      </c>
      <c r="L899">
        <v>1556427600</v>
      </c>
      <c r="M899" s="13">
        <v>43583.208333333328</v>
      </c>
      <c r="N899">
        <v>1556600400</v>
      </c>
      <c r="O899" s="5"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28"/>
        <v>0.52479620323841425</v>
      </c>
      <c r="G900" t="s">
        <v>14</v>
      </c>
      <c r="H900">
        <v>1221</v>
      </c>
      <c r="I900" s="8">
        <f t="shared" ref="I900:I963" si="29">E900/H900</f>
        <v>76.978705978705975</v>
      </c>
      <c r="J900" t="s">
        <v>21</v>
      </c>
      <c r="K900" t="s">
        <v>22</v>
      </c>
      <c r="L900">
        <v>1576476000</v>
      </c>
      <c r="M900" s="13">
        <v>43815.25</v>
      </c>
      <c r="N900">
        <v>1576994400</v>
      </c>
      <c r="O900" s="5"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28"/>
        <v>4.0709677419354842</v>
      </c>
      <c r="G901" t="s">
        <v>20</v>
      </c>
      <c r="H901">
        <v>123</v>
      </c>
      <c r="I901" s="8">
        <f t="shared" si="29"/>
        <v>102.60162601626017</v>
      </c>
      <c r="J901" t="s">
        <v>98</v>
      </c>
      <c r="K901" t="s">
        <v>99</v>
      </c>
      <c r="L901">
        <v>1381122000</v>
      </c>
      <c r="M901" s="13">
        <v>41554.208333333336</v>
      </c>
      <c r="N901">
        <v>1382677200</v>
      </c>
      <c r="O901" s="5"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28"/>
        <v>0.02</v>
      </c>
      <c r="G902" t="s">
        <v>14</v>
      </c>
      <c r="H902">
        <v>1</v>
      </c>
      <c r="I902" s="8">
        <f t="shared" si="29"/>
        <v>2</v>
      </c>
      <c r="J902" t="s">
        <v>21</v>
      </c>
      <c r="K902" t="s">
        <v>22</v>
      </c>
      <c r="L902">
        <v>1411102800</v>
      </c>
      <c r="M902" s="13">
        <v>41901.208333333336</v>
      </c>
      <c r="N902">
        <v>1411189200</v>
      </c>
      <c r="O902" s="5"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28"/>
        <v>1.5617857142857143</v>
      </c>
      <c r="G903" t="s">
        <v>20</v>
      </c>
      <c r="H903">
        <v>159</v>
      </c>
      <c r="I903" s="8">
        <f t="shared" si="29"/>
        <v>55.0062893081761</v>
      </c>
      <c r="J903" t="s">
        <v>21</v>
      </c>
      <c r="K903" t="s">
        <v>22</v>
      </c>
      <c r="L903">
        <v>1531803600</v>
      </c>
      <c r="M903" s="13">
        <v>43298.208333333328</v>
      </c>
      <c r="N903">
        <v>1534654800</v>
      </c>
      <c r="O903" s="5"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28"/>
        <v>2.5242857142857145</v>
      </c>
      <c r="G904" t="s">
        <v>20</v>
      </c>
      <c r="H904">
        <v>110</v>
      </c>
      <c r="I904" s="8">
        <f t="shared" si="29"/>
        <v>32.127272727272725</v>
      </c>
      <c r="J904" t="s">
        <v>21</v>
      </c>
      <c r="K904" t="s">
        <v>22</v>
      </c>
      <c r="L904">
        <v>1454133600</v>
      </c>
      <c r="M904" s="13">
        <v>42399.25</v>
      </c>
      <c r="N904">
        <v>1457762400</v>
      </c>
      <c r="O904" s="5"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28"/>
        <v>1.729268292682927E-2</v>
      </c>
      <c r="G905" t="s">
        <v>47</v>
      </c>
      <c r="H905">
        <v>14</v>
      </c>
      <c r="I905" s="8">
        <f t="shared" si="29"/>
        <v>50.642857142857146</v>
      </c>
      <c r="J905" t="s">
        <v>21</v>
      </c>
      <c r="K905" t="s">
        <v>22</v>
      </c>
      <c r="L905">
        <v>1336194000</v>
      </c>
      <c r="M905" s="13">
        <v>41034.208333333336</v>
      </c>
      <c r="N905">
        <v>1337490000</v>
      </c>
      <c r="O905" s="5">
        <v>41049.208333333336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28"/>
        <v>0.12230769230769231</v>
      </c>
      <c r="G906" t="s">
        <v>14</v>
      </c>
      <c r="H906">
        <v>16</v>
      </c>
      <c r="I906" s="8">
        <f t="shared" si="29"/>
        <v>49.6875</v>
      </c>
      <c r="J906" t="s">
        <v>21</v>
      </c>
      <c r="K906" t="s">
        <v>22</v>
      </c>
      <c r="L906">
        <v>1349326800</v>
      </c>
      <c r="M906" s="13">
        <v>41186.208333333336</v>
      </c>
      <c r="N906">
        <v>1349672400</v>
      </c>
      <c r="O906" s="5">
        <v>41190.208333333336</v>
      </c>
      <c r="P906" t="b">
        <v>0</v>
      </c>
      <c r="Q906" t="b">
        <v>0</v>
      </c>
      <c r="R906" t="s">
        <v>133</v>
      </c>
      <c r="S906" t="s">
        <v>2044</v>
      </c>
      <c r="T906" t="s">
        <v>2054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28"/>
        <v>1.6398734177215191</v>
      </c>
      <c r="G907" t="s">
        <v>20</v>
      </c>
      <c r="H907">
        <v>236</v>
      </c>
      <c r="I907" s="8">
        <f t="shared" si="29"/>
        <v>54.894067796610166</v>
      </c>
      <c r="J907" t="s">
        <v>21</v>
      </c>
      <c r="K907" t="s">
        <v>22</v>
      </c>
      <c r="L907">
        <v>1379566800</v>
      </c>
      <c r="M907" s="13">
        <v>41536.208333333336</v>
      </c>
      <c r="N907">
        <v>1379826000</v>
      </c>
      <c r="O907" s="5"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28"/>
        <v>1.6298181818181818</v>
      </c>
      <c r="G908" t="s">
        <v>20</v>
      </c>
      <c r="H908">
        <v>191</v>
      </c>
      <c r="I908" s="8">
        <f t="shared" si="29"/>
        <v>46.931937172774866</v>
      </c>
      <c r="J908" t="s">
        <v>21</v>
      </c>
      <c r="K908" t="s">
        <v>22</v>
      </c>
      <c r="L908">
        <v>1494651600</v>
      </c>
      <c r="M908" s="13">
        <v>42868.208333333328</v>
      </c>
      <c r="N908">
        <v>1497762000</v>
      </c>
      <c r="O908" s="5"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28"/>
        <v>0.20252747252747252</v>
      </c>
      <c r="G909" t="s">
        <v>14</v>
      </c>
      <c r="H909">
        <v>41</v>
      </c>
      <c r="I909" s="8">
        <f t="shared" si="29"/>
        <v>44.951219512195124</v>
      </c>
      <c r="J909" t="s">
        <v>21</v>
      </c>
      <c r="K909" t="s">
        <v>22</v>
      </c>
      <c r="L909">
        <v>1303880400</v>
      </c>
      <c r="M909" s="13">
        <v>40660.208333333336</v>
      </c>
      <c r="N909">
        <v>1304485200</v>
      </c>
      <c r="O909" s="5"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28"/>
        <v>3.1924083769633507</v>
      </c>
      <c r="G910" t="s">
        <v>20</v>
      </c>
      <c r="H910">
        <v>3934</v>
      </c>
      <c r="I910" s="8">
        <f t="shared" si="29"/>
        <v>30.99898322318251</v>
      </c>
      <c r="J910" t="s">
        <v>21</v>
      </c>
      <c r="K910" t="s">
        <v>22</v>
      </c>
      <c r="L910">
        <v>1335934800</v>
      </c>
      <c r="M910" s="13">
        <v>41031.208333333336</v>
      </c>
      <c r="N910">
        <v>1336885200</v>
      </c>
      <c r="O910" s="5"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28"/>
        <v>4.7894444444444444</v>
      </c>
      <c r="G911" t="s">
        <v>20</v>
      </c>
      <c r="H911">
        <v>80</v>
      </c>
      <c r="I911" s="8">
        <f t="shared" si="29"/>
        <v>107.7625</v>
      </c>
      <c r="J911" t="s">
        <v>15</v>
      </c>
      <c r="K911" t="s">
        <v>16</v>
      </c>
      <c r="L911">
        <v>1528088400</v>
      </c>
      <c r="M911" s="13">
        <v>43255.208333333328</v>
      </c>
      <c r="N911">
        <v>1530421200</v>
      </c>
      <c r="O911" s="5"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28"/>
        <v>0.19556634304207121</v>
      </c>
      <c r="G912" t="s">
        <v>74</v>
      </c>
      <c r="H912">
        <v>296</v>
      </c>
      <c r="I912" s="8">
        <f t="shared" si="29"/>
        <v>102.07770270270271</v>
      </c>
      <c r="J912" t="s">
        <v>21</v>
      </c>
      <c r="K912" t="s">
        <v>22</v>
      </c>
      <c r="L912">
        <v>1421906400</v>
      </c>
      <c r="M912" s="13">
        <v>42026.25</v>
      </c>
      <c r="N912">
        <v>1421992800</v>
      </c>
      <c r="O912" s="5"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28"/>
        <v>1.9894827586206896</v>
      </c>
      <c r="G913" t="s">
        <v>20</v>
      </c>
      <c r="H913">
        <v>462</v>
      </c>
      <c r="I913" s="8">
        <f t="shared" si="29"/>
        <v>24.976190476190474</v>
      </c>
      <c r="J913" t="s">
        <v>21</v>
      </c>
      <c r="K913" t="s">
        <v>22</v>
      </c>
      <c r="L913">
        <v>1568005200</v>
      </c>
      <c r="M913" s="13">
        <v>43717.208333333328</v>
      </c>
      <c r="N913">
        <v>1568178000</v>
      </c>
      <c r="O913" s="5"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28"/>
        <v>7.95</v>
      </c>
      <c r="G914" t="s">
        <v>20</v>
      </c>
      <c r="H914">
        <v>179</v>
      </c>
      <c r="I914" s="8">
        <f t="shared" si="29"/>
        <v>79.944134078212286</v>
      </c>
      <c r="J914" t="s">
        <v>21</v>
      </c>
      <c r="K914" t="s">
        <v>22</v>
      </c>
      <c r="L914">
        <v>1346821200</v>
      </c>
      <c r="M914" s="13">
        <v>41157.208333333336</v>
      </c>
      <c r="N914">
        <v>1347944400</v>
      </c>
      <c r="O914" s="5"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28"/>
        <v>0.50621082621082625</v>
      </c>
      <c r="G915" t="s">
        <v>14</v>
      </c>
      <c r="H915">
        <v>523</v>
      </c>
      <c r="I915" s="8">
        <f t="shared" si="29"/>
        <v>67.946462715105156</v>
      </c>
      <c r="J915" t="s">
        <v>26</v>
      </c>
      <c r="K915" t="s">
        <v>27</v>
      </c>
      <c r="L915">
        <v>1557637200</v>
      </c>
      <c r="M915" s="13">
        <v>43597.208333333328</v>
      </c>
      <c r="N915">
        <v>1558760400</v>
      </c>
      <c r="O915" s="5"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28"/>
        <v>0.57437499999999997</v>
      </c>
      <c r="G916" t="s">
        <v>14</v>
      </c>
      <c r="H916">
        <v>141</v>
      </c>
      <c r="I916" s="8">
        <f t="shared" si="29"/>
        <v>26.070921985815602</v>
      </c>
      <c r="J916" t="s">
        <v>40</v>
      </c>
      <c r="K916" t="s">
        <v>41</v>
      </c>
      <c r="L916">
        <v>1375592400</v>
      </c>
      <c r="M916" s="13">
        <v>41490.208333333336</v>
      </c>
      <c r="N916">
        <v>1376629200</v>
      </c>
      <c r="O916" s="5"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28"/>
        <v>1.5562827640984909</v>
      </c>
      <c r="G917" t="s">
        <v>20</v>
      </c>
      <c r="H917">
        <v>1866</v>
      </c>
      <c r="I917" s="8">
        <f t="shared" si="29"/>
        <v>105.0032154340836</v>
      </c>
      <c r="J917" t="s">
        <v>40</v>
      </c>
      <c r="K917" t="s">
        <v>41</v>
      </c>
      <c r="L917">
        <v>1503982800</v>
      </c>
      <c r="M917" s="13">
        <v>42976.208333333328</v>
      </c>
      <c r="N917">
        <v>1504760400</v>
      </c>
      <c r="O917" s="5"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28"/>
        <v>0.36297297297297298</v>
      </c>
      <c r="G918" t="s">
        <v>14</v>
      </c>
      <c r="H918">
        <v>52</v>
      </c>
      <c r="I918" s="8">
        <f t="shared" si="29"/>
        <v>25.826923076923077</v>
      </c>
      <c r="J918" t="s">
        <v>21</v>
      </c>
      <c r="K918" t="s">
        <v>22</v>
      </c>
      <c r="L918">
        <v>1418882400</v>
      </c>
      <c r="M918" s="13">
        <v>41991.25</v>
      </c>
      <c r="N918">
        <v>1419660000</v>
      </c>
      <c r="O918" s="5"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28"/>
        <v>0.58250000000000002</v>
      </c>
      <c r="G919" t="s">
        <v>47</v>
      </c>
      <c r="H919">
        <v>27</v>
      </c>
      <c r="I919" s="8">
        <f t="shared" si="29"/>
        <v>77.666666666666671</v>
      </c>
      <c r="J919" t="s">
        <v>40</v>
      </c>
      <c r="K919" t="s">
        <v>41</v>
      </c>
      <c r="L919">
        <v>1309237200</v>
      </c>
      <c r="M919" s="13">
        <v>40722.208333333336</v>
      </c>
      <c r="N919">
        <v>1311310800</v>
      </c>
      <c r="O919" s="5"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28"/>
        <v>2.3739473684210526</v>
      </c>
      <c r="G920" t="s">
        <v>20</v>
      </c>
      <c r="H920">
        <v>156</v>
      </c>
      <c r="I920" s="8">
        <f t="shared" si="29"/>
        <v>57.82692307692308</v>
      </c>
      <c r="J920" t="s">
        <v>98</v>
      </c>
      <c r="K920" t="s">
        <v>99</v>
      </c>
      <c r="L920">
        <v>1343365200</v>
      </c>
      <c r="M920" s="13">
        <v>41117.208333333336</v>
      </c>
      <c r="N920">
        <v>1344315600</v>
      </c>
      <c r="O920" s="5">
        <v>41128.208333333336</v>
      </c>
      <c r="P920" t="b">
        <v>0</v>
      </c>
      <c r="Q920" t="b">
        <v>0</v>
      </c>
      <c r="R920" t="s">
        <v>133</v>
      </c>
      <c r="S920" t="s">
        <v>2044</v>
      </c>
      <c r="T920" t="s">
        <v>2054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28"/>
        <v>0.58750000000000002</v>
      </c>
      <c r="G921" t="s">
        <v>14</v>
      </c>
      <c r="H921">
        <v>225</v>
      </c>
      <c r="I921" s="8">
        <f t="shared" si="29"/>
        <v>92.955555555555549</v>
      </c>
      <c r="J921" t="s">
        <v>26</v>
      </c>
      <c r="K921" t="s">
        <v>27</v>
      </c>
      <c r="L921">
        <v>1507957200</v>
      </c>
      <c r="M921" s="13">
        <v>43022.208333333328</v>
      </c>
      <c r="N921">
        <v>1510725600</v>
      </c>
      <c r="O921" s="5"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28"/>
        <v>1.8256603773584905</v>
      </c>
      <c r="G922" t="s">
        <v>20</v>
      </c>
      <c r="H922">
        <v>255</v>
      </c>
      <c r="I922" s="8">
        <f t="shared" si="29"/>
        <v>37.945098039215686</v>
      </c>
      <c r="J922" t="s">
        <v>21</v>
      </c>
      <c r="K922" t="s">
        <v>22</v>
      </c>
      <c r="L922">
        <v>1549519200</v>
      </c>
      <c r="M922" s="13">
        <v>43503.25</v>
      </c>
      <c r="N922">
        <v>1551247200</v>
      </c>
      <c r="O922" s="5"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2046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28"/>
        <v>7.5436408977556111E-3</v>
      </c>
      <c r="G923" t="s">
        <v>14</v>
      </c>
      <c r="H923">
        <v>38</v>
      </c>
      <c r="I923" s="8">
        <f t="shared" si="29"/>
        <v>31.842105263157894</v>
      </c>
      <c r="J923" t="s">
        <v>21</v>
      </c>
      <c r="K923" t="s">
        <v>22</v>
      </c>
      <c r="L923">
        <v>1329026400</v>
      </c>
      <c r="M923" s="13">
        <v>40951.25</v>
      </c>
      <c r="N923">
        <v>1330236000</v>
      </c>
      <c r="O923" s="5"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28"/>
        <v>1.7595330739299611</v>
      </c>
      <c r="G924" t="s">
        <v>20</v>
      </c>
      <c r="H924">
        <v>2261</v>
      </c>
      <c r="I924" s="8">
        <f t="shared" si="29"/>
        <v>40</v>
      </c>
      <c r="J924" t="s">
        <v>21</v>
      </c>
      <c r="K924" t="s">
        <v>22</v>
      </c>
      <c r="L924">
        <v>1544335200</v>
      </c>
      <c r="M924" s="13">
        <v>43443.25</v>
      </c>
      <c r="N924">
        <v>1545112800</v>
      </c>
      <c r="O924" s="5"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28"/>
        <v>2.3788235294117648</v>
      </c>
      <c r="G925" t="s">
        <v>20</v>
      </c>
      <c r="H925">
        <v>40</v>
      </c>
      <c r="I925" s="8">
        <f t="shared" si="29"/>
        <v>101.1</v>
      </c>
      <c r="J925" t="s">
        <v>21</v>
      </c>
      <c r="K925" t="s">
        <v>22</v>
      </c>
      <c r="L925">
        <v>1279083600</v>
      </c>
      <c r="M925" s="13">
        <v>40373.208333333336</v>
      </c>
      <c r="N925">
        <v>1279170000</v>
      </c>
      <c r="O925" s="5"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28"/>
        <v>4.8805076142131982</v>
      </c>
      <c r="G926" t="s">
        <v>20</v>
      </c>
      <c r="H926">
        <v>2289</v>
      </c>
      <c r="I926" s="8">
        <f t="shared" si="29"/>
        <v>84.006989951944078</v>
      </c>
      <c r="J926" t="s">
        <v>107</v>
      </c>
      <c r="K926" t="s">
        <v>108</v>
      </c>
      <c r="L926">
        <v>1572498000</v>
      </c>
      <c r="M926" s="13">
        <v>43769.208333333328</v>
      </c>
      <c r="N926">
        <v>1573452000</v>
      </c>
      <c r="O926" s="5"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28"/>
        <v>2.2406666666666668</v>
      </c>
      <c r="G927" t="s">
        <v>20</v>
      </c>
      <c r="H927">
        <v>65</v>
      </c>
      <c r="I927" s="8">
        <f t="shared" si="29"/>
        <v>103.41538461538461</v>
      </c>
      <c r="J927" t="s">
        <v>21</v>
      </c>
      <c r="K927" t="s">
        <v>22</v>
      </c>
      <c r="L927">
        <v>1506056400</v>
      </c>
      <c r="M927" s="13">
        <v>43000.208333333328</v>
      </c>
      <c r="N927">
        <v>1507093200</v>
      </c>
      <c r="O927" s="5"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28"/>
        <v>0.18126436781609195</v>
      </c>
      <c r="G928" t="s">
        <v>14</v>
      </c>
      <c r="H928">
        <v>15</v>
      </c>
      <c r="I928" s="8">
        <f t="shared" si="29"/>
        <v>105.13333333333334</v>
      </c>
      <c r="J928" t="s">
        <v>21</v>
      </c>
      <c r="K928" t="s">
        <v>22</v>
      </c>
      <c r="L928">
        <v>1463029200</v>
      </c>
      <c r="M928" s="13">
        <v>42502.208333333328</v>
      </c>
      <c r="N928">
        <v>1463374800</v>
      </c>
      <c r="O928" s="5"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28"/>
        <v>0.45847222222222223</v>
      </c>
      <c r="G929" t="s">
        <v>14</v>
      </c>
      <c r="H929">
        <v>37</v>
      </c>
      <c r="I929" s="8">
        <f t="shared" si="29"/>
        <v>89.21621621621621</v>
      </c>
      <c r="J929" t="s">
        <v>21</v>
      </c>
      <c r="K929" t="s">
        <v>22</v>
      </c>
      <c r="L929">
        <v>1342069200</v>
      </c>
      <c r="M929" s="13">
        <v>41102.208333333336</v>
      </c>
      <c r="N929">
        <v>1344574800</v>
      </c>
      <c r="O929" s="5"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28"/>
        <v>1.1731541218637993</v>
      </c>
      <c r="G930" t="s">
        <v>20</v>
      </c>
      <c r="H930">
        <v>3777</v>
      </c>
      <c r="I930" s="8">
        <f t="shared" si="29"/>
        <v>51.995234312946785</v>
      </c>
      <c r="J930" t="s">
        <v>107</v>
      </c>
      <c r="K930" t="s">
        <v>108</v>
      </c>
      <c r="L930">
        <v>1388296800</v>
      </c>
      <c r="M930" s="13">
        <v>41637.25</v>
      </c>
      <c r="N930">
        <v>1389074400</v>
      </c>
      <c r="O930" s="5"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28"/>
        <v>2.173090909090909</v>
      </c>
      <c r="G931" t="s">
        <v>20</v>
      </c>
      <c r="H931">
        <v>184</v>
      </c>
      <c r="I931" s="8">
        <f t="shared" si="29"/>
        <v>64.956521739130437</v>
      </c>
      <c r="J931" t="s">
        <v>40</v>
      </c>
      <c r="K931" t="s">
        <v>41</v>
      </c>
      <c r="L931">
        <v>1493787600</v>
      </c>
      <c r="M931" s="13">
        <v>42858.208333333328</v>
      </c>
      <c r="N931">
        <v>1494997200</v>
      </c>
      <c r="O931" s="5"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28"/>
        <v>1.1228571428571428</v>
      </c>
      <c r="G932" t="s">
        <v>20</v>
      </c>
      <c r="H932">
        <v>85</v>
      </c>
      <c r="I932" s="8">
        <f t="shared" si="29"/>
        <v>46.235294117647058</v>
      </c>
      <c r="J932" t="s">
        <v>21</v>
      </c>
      <c r="K932" t="s">
        <v>22</v>
      </c>
      <c r="L932">
        <v>1424844000</v>
      </c>
      <c r="M932" s="13">
        <v>42060.25</v>
      </c>
      <c r="N932">
        <v>1425448800</v>
      </c>
      <c r="O932" s="5"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28"/>
        <v>0.72518987341772156</v>
      </c>
      <c r="G933" t="s">
        <v>14</v>
      </c>
      <c r="H933">
        <v>112</v>
      </c>
      <c r="I933" s="8">
        <f t="shared" si="29"/>
        <v>51.151785714285715</v>
      </c>
      <c r="J933" t="s">
        <v>21</v>
      </c>
      <c r="K933" t="s">
        <v>22</v>
      </c>
      <c r="L933">
        <v>1403931600</v>
      </c>
      <c r="M933" s="13">
        <v>41818.208333333336</v>
      </c>
      <c r="N933">
        <v>1404104400</v>
      </c>
      <c r="O933" s="5"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28"/>
        <v>2.1230434782608696</v>
      </c>
      <c r="G934" t="s">
        <v>20</v>
      </c>
      <c r="H934">
        <v>144</v>
      </c>
      <c r="I934" s="8">
        <f t="shared" si="29"/>
        <v>33.909722222222221</v>
      </c>
      <c r="J934" t="s">
        <v>21</v>
      </c>
      <c r="K934" t="s">
        <v>22</v>
      </c>
      <c r="L934">
        <v>1394514000</v>
      </c>
      <c r="M934" s="13">
        <v>41709.208333333336</v>
      </c>
      <c r="N934">
        <v>1394773200</v>
      </c>
      <c r="O934" s="5"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28"/>
        <v>2.3974657534246577</v>
      </c>
      <c r="G935" t="s">
        <v>20</v>
      </c>
      <c r="H935">
        <v>1902</v>
      </c>
      <c r="I935" s="8">
        <f t="shared" si="29"/>
        <v>92.016298633017882</v>
      </c>
      <c r="J935" t="s">
        <v>21</v>
      </c>
      <c r="K935" t="s">
        <v>22</v>
      </c>
      <c r="L935">
        <v>1365397200</v>
      </c>
      <c r="M935" s="13">
        <v>41372.208333333336</v>
      </c>
      <c r="N935">
        <v>1366520400</v>
      </c>
      <c r="O935" s="5"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28"/>
        <v>1.8193548387096774</v>
      </c>
      <c r="G936" t="s">
        <v>20</v>
      </c>
      <c r="H936">
        <v>105</v>
      </c>
      <c r="I936" s="8">
        <f t="shared" si="29"/>
        <v>107.42857142857143</v>
      </c>
      <c r="J936" t="s">
        <v>21</v>
      </c>
      <c r="K936" t="s">
        <v>22</v>
      </c>
      <c r="L936">
        <v>1456120800</v>
      </c>
      <c r="M936" s="13">
        <v>42422.25</v>
      </c>
      <c r="N936">
        <v>1456639200</v>
      </c>
      <c r="O936" s="5"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28"/>
        <v>1.6413114754098361</v>
      </c>
      <c r="G937" t="s">
        <v>20</v>
      </c>
      <c r="H937">
        <v>132</v>
      </c>
      <c r="I937" s="8">
        <f t="shared" si="29"/>
        <v>75.848484848484844</v>
      </c>
      <c r="J937" t="s">
        <v>21</v>
      </c>
      <c r="K937" t="s">
        <v>22</v>
      </c>
      <c r="L937">
        <v>1437714000</v>
      </c>
      <c r="M937" s="13">
        <v>42209.208333333328</v>
      </c>
      <c r="N937">
        <v>1438318800</v>
      </c>
      <c r="O937" s="5"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28"/>
        <v>1.6375968992248063E-2</v>
      </c>
      <c r="G938" t="s">
        <v>14</v>
      </c>
      <c r="H938">
        <v>21</v>
      </c>
      <c r="I938" s="8">
        <f t="shared" si="29"/>
        <v>80.476190476190482</v>
      </c>
      <c r="J938" t="s">
        <v>21</v>
      </c>
      <c r="K938" t="s">
        <v>22</v>
      </c>
      <c r="L938">
        <v>1563771600</v>
      </c>
      <c r="M938" s="13">
        <v>43668.208333333328</v>
      </c>
      <c r="N938">
        <v>1564030800</v>
      </c>
      <c r="O938" s="5"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28"/>
        <v>0.49643859649122807</v>
      </c>
      <c r="G939" t="s">
        <v>74</v>
      </c>
      <c r="H939">
        <v>976</v>
      </c>
      <c r="I939" s="8">
        <f t="shared" si="29"/>
        <v>86.978483606557376</v>
      </c>
      <c r="J939" t="s">
        <v>21</v>
      </c>
      <c r="K939" t="s">
        <v>22</v>
      </c>
      <c r="L939">
        <v>1448517600</v>
      </c>
      <c r="M939" s="13">
        <v>42334.25</v>
      </c>
      <c r="N939">
        <v>1449295200</v>
      </c>
      <c r="O939" s="5"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28"/>
        <v>1.0970652173913042</v>
      </c>
      <c r="G940" t="s">
        <v>20</v>
      </c>
      <c r="H940">
        <v>96</v>
      </c>
      <c r="I940" s="8">
        <f t="shared" si="29"/>
        <v>105.13541666666667</v>
      </c>
      <c r="J940" t="s">
        <v>21</v>
      </c>
      <c r="K940" t="s">
        <v>22</v>
      </c>
      <c r="L940">
        <v>1528779600</v>
      </c>
      <c r="M940" s="13">
        <v>43263.208333333328</v>
      </c>
      <c r="N940">
        <v>1531890000</v>
      </c>
      <c r="O940" s="5">
        <v>43299.208333333328</v>
      </c>
      <c r="P940" t="b">
        <v>0</v>
      </c>
      <c r="Q940" t="b">
        <v>1</v>
      </c>
      <c r="R940" t="s">
        <v>119</v>
      </c>
      <c r="S940" t="s">
        <v>2044</v>
      </c>
      <c r="T940" t="s">
        <v>2051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28"/>
        <v>0.49217948717948717</v>
      </c>
      <c r="G941" t="s">
        <v>14</v>
      </c>
      <c r="H941">
        <v>67</v>
      </c>
      <c r="I941" s="8">
        <f t="shared" si="29"/>
        <v>57.298507462686565</v>
      </c>
      <c r="J941" t="s">
        <v>21</v>
      </c>
      <c r="K941" t="s">
        <v>22</v>
      </c>
      <c r="L941">
        <v>1304744400</v>
      </c>
      <c r="M941" s="13">
        <v>40670.208333333336</v>
      </c>
      <c r="N941">
        <v>1306213200</v>
      </c>
      <c r="O941" s="5"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28"/>
        <v>0.62232323232323228</v>
      </c>
      <c r="G942" t="s">
        <v>47</v>
      </c>
      <c r="H942">
        <v>66</v>
      </c>
      <c r="I942" s="8">
        <f t="shared" si="29"/>
        <v>93.348484848484844</v>
      </c>
      <c r="J942" t="s">
        <v>15</v>
      </c>
      <c r="K942" t="s">
        <v>16</v>
      </c>
      <c r="L942">
        <v>1354341600</v>
      </c>
      <c r="M942" s="13">
        <v>41244.25</v>
      </c>
      <c r="N942">
        <v>1356242400</v>
      </c>
      <c r="O942" s="5"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28"/>
        <v>0.1305813953488372</v>
      </c>
      <c r="G943" t="s">
        <v>14</v>
      </c>
      <c r="H943">
        <v>78</v>
      </c>
      <c r="I943" s="8">
        <f t="shared" si="29"/>
        <v>71.987179487179489</v>
      </c>
      <c r="J943" t="s">
        <v>21</v>
      </c>
      <c r="K943" t="s">
        <v>22</v>
      </c>
      <c r="L943">
        <v>1294552800</v>
      </c>
      <c r="M943" s="13">
        <v>40552.25</v>
      </c>
      <c r="N943">
        <v>1297576800</v>
      </c>
      <c r="O943" s="5"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28"/>
        <v>0.64635416666666667</v>
      </c>
      <c r="G944" t="s">
        <v>14</v>
      </c>
      <c r="H944">
        <v>67</v>
      </c>
      <c r="I944" s="8">
        <f t="shared" si="29"/>
        <v>92.611940298507463</v>
      </c>
      <c r="J944" t="s">
        <v>26</v>
      </c>
      <c r="K944" t="s">
        <v>27</v>
      </c>
      <c r="L944">
        <v>1295935200</v>
      </c>
      <c r="M944" s="13">
        <v>40568.25</v>
      </c>
      <c r="N944">
        <v>1296194400</v>
      </c>
      <c r="O944" s="5"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28"/>
        <v>1.5958666666666668</v>
      </c>
      <c r="G945" t="s">
        <v>20</v>
      </c>
      <c r="H945">
        <v>114</v>
      </c>
      <c r="I945" s="8">
        <f t="shared" si="29"/>
        <v>104.99122807017544</v>
      </c>
      <c r="J945" t="s">
        <v>21</v>
      </c>
      <c r="K945" t="s">
        <v>22</v>
      </c>
      <c r="L945">
        <v>1411534800</v>
      </c>
      <c r="M945" s="13">
        <v>41906.208333333336</v>
      </c>
      <c r="N945">
        <v>1414558800</v>
      </c>
      <c r="O945" s="5"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28"/>
        <v>0.81420000000000003</v>
      </c>
      <c r="G946" t="s">
        <v>14</v>
      </c>
      <c r="H946">
        <v>263</v>
      </c>
      <c r="I946" s="8">
        <f t="shared" si="29"/>
        <v>30.958174904942965</v>
      </c>
      <c r="J946" t="s">
        <v>26</v>
      </c>
      <c r="K946" t="s">
        <v>27</v>
      </c>
      <c r="L946">
        <v>1486706400</v>
      </c>
      <c r="M946" s="13">
        <v>42776.25</v>
      </c>
      <c r="N946">
        <v>1488348000</v>
      </c>
      <c r="O946" s="5"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28"/>
        <v>0.32444767441860467</v>
      </c>
      <c r="G947" t="s">
        <v>14</v>
      </c>
      <c r="H947">
        <v>1691</v>
      </c>
      <c r="I947" s="8">
        <f t="shared" si="29"/>
        <v>33.001182732111175</v>
      </c>
      <c r="J947" t="s">
        <v>21</v>
      </c>
      <c r="K947" t="s">
        <v>22</v>
      </c>
      <c r="L947">
        <v>1333602000</v>
      </c>
      <c r="M947" s="13">
        <v>41004.208333333336</v>
      </c>
      <c r="N947">
        <v>1334898000</v>
      </c>
      <c r="O947" s="5"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28"/>
        <v>9.9141184124918666E-2</v>
      </c>
      <c r="G948" t="s">
        <v>14</v>
      </c>
      <c r="H948">
        <v>181</v>
      </c>
      <c r="I948" s="8">
        <f t="shared" si="29"/>
        <v>84.187845303867405</v>
      </c>
      <c r="J948" t="s">
        <v>21</v>
      </c>
      <c r="K948" t="s">
        <v>22</v>
      </c>
      <c r="L948">
        <v>1308200400</v>
      </c>
      <c r="M948" s="13">
        <v>40710.208333333336</v>
      </c>
      <c r="N948">
        <v>1308373200</v>
      </c>
      <c r="O948" s="5"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28"/>
        <v>0.26694444444444443</v>
      </c>
      <c r="G949" t="s">
        <v>14</v>
      </c>
      <c r="H949">
        <v>13</v>
      </c>
      <c r="I949" s="8">
        <f t="shared" si="29"/>
        <v>73.92307692307692</v>
      </c>
      <c r="J949" t="s">
        <v>21</v>
      </c>
      <c r="K949" t="s">
        <v>22</v>
      </c>
      <c r="L949">
        <v>1411707600</v>
      </c>
      <c r="M949" s="13">
        <v>41908.208333333336</v>
      </c>
      <c r="N949">
        <v>1412312400</v>
      </c>
      <c r="O949" s="5"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28"/>
        <v>0.62957446808510642</v>
      </c>
      <c r="G950" t="s">
        <v>74</v>
      </c>
      <c r="H950">
        <v>160</v>
      </c>
      <c r="I950" s="8">
        <f t="shared" si="29"/>
        <v>36.987499999999997</v>
      </c>
      <c r="J950" t="s">
        <v>21</v>
      </c>
      <c r="K950" t="s">
        <v>22</v>
      </c>
      <c r="L950">
        <v>1418364000</v>
      </c>
      <c r="M950" s="13">
        <v>41985.25</v>
      </c>
      <c r="N950">
        <v>1419228000</v>
      </c>
      <c r="O950" s="5"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28"/>
        <v>1.6135593220338984</v>
      </c>
      <c r="G951" t="s">
        <v>20</v>
      </c>
      <c r="H951">
        <v>203</v>
      </c>
      <c r="I951" s="8">
        <f t="shared" si="29"/>
        <v>46.896551724137929</v>
      </c>
      <c r="J951" t="s">
        <v>21</v>
      </c>
      <c r="K951" t="s">
        <v>22</v>
      </c>
      <c r="L951">
        <v>1429333200</v>
      </c>
      <c r="M951" s="13">
        <v>42112.208333333328</v>
      </c>
      <c r="N951">
        <v>1430974800</v>
      </c>
      <c r="O951" s="5"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28"/>
        <v>0.05</v>
      </c>
      <c r="G952" t="s">
        <v>14</v>
      </c>
      <c r="H952">
        <v>1</v>
      </c>
      <c r="I952" s="8">
        <f t="shared" si="29"/>
        <v>5</v>
      </c>
      <c r="J952" t="s">
        <v>21</v>
      </c>
      <c r="K952" t="s">
        <v>22</v>
      </c>
      <c r="L952">
        <v>1555390800</v>
      </c>
      <c r="M952" s="13">
        <v>43571.208333333328</v>
      </c>
      <c r="N952">
        <v>1555822800</v>
      </c>
      <c r="O952" s="5"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28"/>
        <v>10.969379310344827</v>
      </c>
      <c r="G953" t="s">
        <v>20</v>
      </c>
      <c r="H953">
        <v>1559</v>
      </c>
      <c r="I953" s="8">
        <f t="shared" si="29"/>
        <v>102.02437459910199</v>
      </c>
      <c r="J953" t="s">
        <v>21</v>
      </c>
      <c r="K953" t="s">
        <v>22</v>
      </c>
      <c r="L953">
        <v>1482732000</v>
      </c>
      <c r="M953" s="13">
        <v>42730.25</v>
      </c>
      <c r="N953">
        <v>1482818400</v>
      </c>
      <c r="O953" s="5"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28"/>
        <v>0.70094158075601376</v>
      </c>
      <c r="G954" t="s">
        <v>74</v>
      </c>
      <c r="H954">
        <v>2266</v>
      </c>
      <c r="I954" s="8">
        <f t="shared" si="29"/>
        <v>45.007502206531335</v>
      </c>
      <c r="J954" t="s">
        <v>21</v>
      </c>
      <c r="K954" t="s">
        <v>22</v>
      </c>
      <c r="L954">
        <v>1470718800</v>
      </c>
      <c r="M954" s="13">
        <v>42591.208333333328</v>
      </c>
      <c r="N954">
        <v>1471928400</v>
      </c>
      <c r="O954" s="5"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28"/>
        <v>0.6</v>
      </c>
      <c r="G955" t="s">
        <v>14</v>
      </c>
      <c r="H955">
        <v>21</v>
      </c>
      <c r="I955" s="8">
        <f t="shared" si="29"/>
        <v>94.285714285714292</v>
      </c>
      <c r="J955" t="s">
        <v>21</v>
      </c>
      <c r="K955" t="s">
        <v>22</v>
      </c>
      <c r="L955">
        <v>1450591200</v>
      </c>
      <c r="M955" s="13">
        <v>42358.25</v>
      </c>
      <c r="N955">
        <v>1453701600</v>
      </c>
      <c r="O955" s="5"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28"/>
        <v>3.6709859154929578</v>
      </c>
      <c r="G956" t="s">
        <v>20</v>
      </c>
      <c r="H956">
        <v>1548</v>
      </c>
      <c r="I956" s="8">
        <f t="shared" si="29"/>
        <v>101.02325581395348</v>
      </c>
      <c r="J956" t="s">
        <v>26</v>
      </c>
      <c r="K956" t="s">
        <v>27</v>
      </c>
      <c r="L956">
        <v>1348290000</v>
      </c>
      <c r="M956" s="13">
        <v>41174.208333333336</v>
      </c>
      <c r="N956">
        <v>1350363600</v>
      </c>
      <c r="O956" s="5"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28"/>
        <v>11.09</v>
      </c>
      <c r="G957" t="s">
        <v>20</v>
      </c>
      <c r="H957">
        <v>80</v>
      </c>
      <c r="I957" s="8">
        <f t="shared" si="29"/>
        <v>97.037499999999994</v>
      </c>
      <c r="J957" t="s">
        <v>21</v>
      </c>
      <c r="K957" t="s">
        <v>22</v>
      </c>
      <c r="L957">
        <v>1353823200</v>
      </c>
      <c r="M957" s="13">
        <v>41238.25</v>
      </c>
      <c r="N957">
        <v>1353996000</v>
      </c>
      <c r="O957" s="5"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28"/>
        <v>0.19028784648187633</v>
      </c>
      <c r="G958" t="s">
        <v>14</v>
      </c>
      <c r="H958">
        <v>830</v>
      </c>
      <c r="I958" s="8">
        <f t="shared" si="29"/>
        <v>43.00963855421687</v>
      </c>
      <c r="J958" t="s">
        <v>21</v>
      </c>
      <c r="K958" t="s">
        <v>22</v>
      </c>
      <c r="L958">
        <v>1450764000</v>
      </c>
      <c r="M958" s="13">
        <v>42360.25</v>
      </c>
      <c r="N958">
        <v>1451109600</v>
      </c>
      <c r="O958" s="5"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28"/>
        <v>1.2687755102040816</v>
      </c>
      <c r="G959" t="s">
        <v>20</v>
      </c>
      <c r="H959">
        <v>131</v>
      </c>
      <c r="I959" s="8">
        <f t="shared" si="29"/>
        <v>94.916030534351151</v>
      </c>
      <c r="J959" t="s">
        <v>21</v>
      </c>
      <c r="K959" t="s">
        <v>22</v>
      </c>
      <c r="L959">
        <v>1329372000</v>
      </c>
      <c r="M959" s="13">
        <v>40955.25</v>
      </c>
      <c r="N959">
        <v>1329631200</v>
      </c>
      <c r="O959" s="5"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28"/>
        <v>7.3463636363636367</v>
      </c>
      <c r="G960" t="s">
        <v>20</v>
      </c>
      <c r="H960">
        <v>112</v>
      </c>
      <c r="I960" s="8">
        <f t="shared" si="29"/>
        <v>72.151785714285708</v>
      </c>
      <c r="J960" t="s">
        <v>21</v>
      </c>
      <c r="K960" t="s">
        <v>22</v>
      </c>
      <c r="L960">
        <v>1277096400</v>
      </c>
      <c r="M960" s="13">
        <v>40350.208333333336</v>
      </c>
      <c r="N960">
        <v>1278997200</v>
      </c>
      <c r="O960" s="5"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28"/>
        <v>4.5731034482758622E-2</v>
      </c>
      <c r="G961" t="s">
        <v>14</v>
      </c>
      <c r="H961">
        <v>130</v>
      </c>
      <c r="I961" s="8">
        <f t="shared" si="29"/>
        <v>51.007692307692309</v>
      </c>
      <c r="J961" t="s">
        <v>21</v>
      </c>
      <c r="K961" t="s">
        <v>22</v>
      </c>
      <c r="L961">
        <v>1277701200</v>
      </c>
      <c r="M961" s="13">
        <v>40357.208333333336</v>
      </c>
      <c r="N961">
        <v>1280120400</v>
      </c>
      <c r="O961" s="5">
        <v>40385.208333333336</v>
      </c>
      <c r="P961" t="b">
        <v>0</v>
      </c>
      <c r="Q961" t="b">
        <v>0</v>
      </c>
      <c r="R961" t="s">
        <v>206</v>
      </c>
      <c r="S961" t="s">
        <v>2044</v>
      </c>
      <c r="T961" t="s">
        <v>2057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28"/>
        <v>0.85054545454545449</v>
      </c>
      <c r="G962" t="s">
        <v>14</v>
      </c>
      <c r="H962">
        <v>55</v>
      </c>
      <c r="I962" s="8">
        <f t="shared" si="29"/>
        <v>85.054545454545448</v>
      </c>
      <c r="J962" t="s">
        <v>21</v>
      </c>
      <c r="K962" t="s">
        <v>22</v>
      </c>
      <c r="L962">
        <v>1454911200</v>
      </c>
      <c r="M962" s="13">
        <v>42408.25</v>
      </c>
      <c r="N962">
        <v>1458104400</v>
      </c>
      <c r="O962" s="5"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30">E963/D963</f>
        <v>1.1929824561403508</v>
      </c>
      <c r="G963" t="s">
        <v>20</v>
      </c>
      <c r="H963">
        <v>155</v>
      </c>
      <c r="I963" s="8">
        <f t="shared" si="29"/>
        <v>43.87096774193548</v>
      </c>
      <c r="J963" t="s">
        <v>21</v>
      </c>
      <c r="K963" t="s">
        <v>22</v>
      </c>
      <c r="L963">
        <v>1297922400</v>
      </c>
      <c r="M963" s="13">
        <v>40591.25</v>
      </c>
      <c r="N963">
        <v>1298268000</v>
      </c>
      <c r="O963" s="5">
        <v>40595.25</v>
      </c>
      <c r="P963" t="b">
        <v>0</v>
      </c>
      <c r="Q963" t="b">
        <v>0</v>
      </c>
      <c r="R963" t="s">
        <v>206</v>
      </c>
      <c r="S963" t="s">
        <v>2044</v>
      </c>
      <c r="T963" t="s">
        <v>2057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30"/>
        <v>2.9602777777777778</v>
      </c>
      <c r="G964" t="s">
        <v>20</v>
      </c>
      <c r="H964">
        <v>266</v>
      </c>
      <c r="I964" s="8">
        <f t="shared" ref="I964:I1001" si="31">E964/H964</f>
        <v>40.063909774436091</v>
      </c>
      <c r="J964" t="s">
        <v>21</v>
      </c>
      <c r="K964" t="s">
        <v>22</v>
      </c>
      <c r="L964">
        <v>1384408800</v>
      </c>
      <c r="M964" s="13">
        <v>41592.25</v>
      </c>
      <c r="N964">
        <v>1386223200</v>
      </c>
      <c r="O964" s="5"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30"/>
        <v>0.84694915254237291</v>
      </c>
      <c r="G965" t="s">
        <v>14</v>
      </c>
      <c r="H965">
        <v>114</v>
      </c>
      <c r="I965" s="8">
        <f t="shared" si="31"/>
        <v>43.833333333333336</v>
      </c>
      <c r="J965" t="s">
        <v>107</v>
      </c>
      <c r="K965" t="s">
        <v>108</v>
      </c>
      <c r="L965">
        <v>1299304800</v>
      </c>
      <c r="M965" s="13">
        <v>40607.25</v>
      </c>
      <c r="N965">
        <v>1299823200</v>
      </c>
      <c r="O965" s="5"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30"/>
        <v>3.5578378378378379</v>
      </c>
      <c r="G966" t="s">
        <v>20</v>
      </c>
      <c r="H966">
        <v>155</v>
      </c>
      <c r="I966" s="8">
        <f t="shared" si="31"/>
        <v>84.92903225806451</v>
      </c>
      <c r="J966" t="s">
        <v>21</v>
      </c>
      <c r="K966" t="s">
        <v>22</v>
      </c>
      <c r="L966">
        <v>1431320400</v>
      </c>
      <c r="M966" s="13">
        <v>42135.208333333328</v>
      </c>
      <c r="N966">
        <v>1431752400</v>
      </c>
      <c r="O966" s="5"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30"/>
        <v>3.8640909090909092</v>
      </c>
      <c r="G967" t="s">
        <v>20</v>
      </c>
      <c r="H967">
        <v>207</v>
      </c>
      <c r="I967" s="8">
        <f t="shared" si="31"/>
        <v>41.067632850241544</v>
      </c>
      <c r="J967" t="s">
        <v>40</v>
      </c>
      <c r="K967" t="s">
        <v>41</v>
      </c>
      <c r="L967">
        <v>1264399200</v>
      </c>
      <c r="M967" s="13">
        <v>40203.25</v>
      </c>
      <c r="N967">
        <v>1267855200</v>
      </c>
      <c r="O967" s="5"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30"/>
        <v>7.9223529411764702</v>
      </c>
      <c r="G968" t="s">
        <v>20</v>
      </c>
      <c r="H968">
        <v>245</v>
      </c>
      <c r="I968" s="8">
        <f t="shared" si="31"/>
        <v>54.971428571428568</v>
      </c>
      <c r="J968" t="s">
        <v>21</v>
      </c>
      <c r="K968" t="s">
        <v>22</v>
      </c>
      <c r="L968">
        <v>1497502800</v>
      </c>
      <c r="M968" s="13">
        <v>42901.208333333328</v>
      </c>
      <c r="N968">
        <v>1497675600</v>
      </c>
      <c r="O968" s="5"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30"/>
        <v>1.3703393665158372</v>
      </c>
      <c r="G969" t="s">
        <v>20</v>
      </c>
      <c r="H969">
        <v>1573</v>
      </c>
      <c r="I969" s="8">
        <f t="shared" si="31"/>
        <v>77.010807374443743</v>
      </c>
      <c r="J969" t="s">
        <v>21</v>
      </c>
      <c r="K969" t="s">
        <v>22</v>
      </c>
      <c r="L969">
        <v>1333688400</v>
      </c>
      <c r="M969" s="13">
        <v>41005.208333333336</v>
      </c>
      <c r="N969">
        <v>1336885200</v>
      </c>
      <c r="O969" s="5"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30"/>
        <v>3.3820833333333336</v>
      </c>
      <c r="G970" t="s">
        <v>20</v>
      </c>
      <c r="H970">
        <v>114</v>
      </c>
      <c r="I970" s="8">
        <f t="shared" si="31"/>
        <v>71.201754385964918</v>
      </c>
      <c r="J970" t="s">
        <v>21</v>
      </c>
      <c r="K970" t="s">
        <v>22</v>
      </c>
      <c r="L970">
        <v>1293861600</v>
      </c>
      <c r="M970" s="13">
        <v>40544.25</v>
      </c>
      <c r="N970">
        <v>1295157600</v>
      </c>
      <c r="O970" s="5"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30"/>
        <v>1.0822784810126582</v>
      </c>
      <c r="G971" t="s">
        <v>20</v>
      </c>
      <c r="H971">
        <v>93</v>
      </c>
      <c r="I971" s="8">
        <f t="shared" si="31"/>
        <v>91.935483870967744</v>
      </c>
      <c r="J971" t="s">
        <v>21</v>
      </c>
      <c r="K971" t="s">
        <v>22</v>
      </c>
      <c r="L971">
        <v>1576994400</v>
      </c>
      <c r="M971" s="13">
        <v>43821.25</v>
      </c>
      <c r="N971">
        <v>1577599200</v>
      </c>
      <c r="O971" s="5"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30"/>
        <v>0.60757639620653314</v>
      </c>
      <c r="G972" t="s">
        <v>14</v>
      </c>
      <c r="H972">
        <v>594</v>
      </c>
      <c r="I972" s="8">
        <f t="shared" si="31"/>
        <v>97.069023569023571</v>
      </c>
      <c r="J972" t="s">
        <v>21</v>
      </c>
      <c r="K972" t="s">
        <v>22</v>
      </c>
      <c r="L972">
        <v>1304917200</v>
      </c>
      <c r="M972" s="13">
        <v>40672.208333333336</v>
      </c>
      <c r="N972">
        <v>1305003600</v>
      </c>
      <c r="O972" s="5"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30"/>
        <v>0.27725490196078434</v>
      </c>
      <c r="G973" t="s">
        <v>14</v>
      </c>
      <c r="H973">
        <v>24</v>
      </c>
      <c r="I973" s="8">
        <f t="shared" si="31"/>
        <v>58.916666666666664</v>
      </c>
      <c r="J973" t="s">
        <v>21</v>
      </c>
      <c r="K973" t="s">
        <v>22</v>
      </c>
      <c r="L973">
        <v>1381208400</v>
      </c>
      <c r="M973" s="13">
        <v>41555.208333333336</v>
      </c>
      <c r="N973">
        <v>1381726800</v>
      </c>
      <c r="O973" s="5"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30"/>
        <v>2.283934426229508</v>
      </c>
      <c r="G974" t="s">
        <v>20</v>
      </c>
      <c r="H974">
        <v>1681</v>
      </c>
      <c r="I974" s="8">
        <f t="shared" si="31"/>
        <v>58.015466983938133</v>
      </c>
      <c r="J974" t="s">
        <v>21</v>
      </c>
      <c r="K974" t="s">
        <v>22</v>
      </c>
      <c r="L974">
        <v>1401685200</v>
      </c>
      <c r="M974" s="13">
        <v>41792.208333333336</v>
      </c>
      <c r="N974">
        <v>1402462800</v>
      </c>
      <c r="O974" s="5"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30"/>
        <v>0.21615194054500414</v>
      </c>
      <c r="G975" t="s">
        <v>14</v>
      </c>
      <c r="H975">
        <v>252</v>
      </c>
      <c r="I975" s="8">
        <f t="shared" si="31"/>
        <v>103.87301587301587</v>
      </c>
      <c r="J975" t="s">
        <v>21</v>
      </c>
      <c r="K975" t="s">
        <v>22</v>
      </c>
      <c r="L975">
        <v>1291960800</v>
      </c>
      <c r="M975" s="13">
        <v>40522.25</v>
      </c>
      <c r="N975">
        <v>1292133600</v>
      </c>
      <c r="O975" s="5"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30"/>
        <v>3.73875</v>
      </c>
      <c r="G976" t="s">
        <v>20</v>
      </c>
      <c r="H976">
        <v>32</v>
      </c>
      <c r="I976" s="8">
        <f t="shared" si="31"/>
        <v>93.46875</v>
      </c>
      <c r="J976" t="s">
        <v>21</v>
      </c>
      <c r="K976" t="s">
        <v>22</v>
      </c>
      <c r="L976">
        <v>1368853200</v>
      </c>
      <c r="M976" s="13">
        <v>41412.208333333336</v>
      </c>
      <c r="N976">
        <v>1368939600</v>
      </c>
      <c r="O976" s="5"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30"/>
        <v>1.5492592592592593</v>
      </c>
      <c r="G977" t="s">
        <v>20</v>
      </c>
      <c r="H977">
        <v>135</v>
      </c>
      <c r="I977" s="8">
        <f t="shared" si="31"/>
        <v>61.970370370370368</v>
      </c>
      <c r="J977" t="s">
        <v>21</v>
      </c>
      <c r="K977" t="s">
        <v>22</v>
      </c>
      <c r="L977">
        <v>1448776800</v>
      </c>
      <c r="M977" s="13">
        <v>42337.25</v>
      </c>
      <c r="N977">
        <v>1452146400</v>
      </c>
      <c r="O977" s="5"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30"/>
        <v>3.2214999999999998</v>
      </c>
      <c r="G978" t="s">
        <v>20</v>
      </c>
      <c r="H978">
        <v>140</v>
      </c>
      <c r="I978" s="8">
        <f t="shared" si="31"/>
        <v>92.042857142857144</v>
      </c>
      <c r="J978" t="s">
        <v>21</v>
      </c>
      <c r="K978" t="s">
        <v>22</v>
      </c>
      <c r="L978">
        <v>1296194400</v>
      </c>
      <c r="M978" s="13">
        <v>40571.25</v>
      </c>
      <c r="N978">
        <v>1296712800</v>
      </c>
      <c r="O978" s="5"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30"/>
        <v>0.73957142857142855</v>
      </c>
      <c r="G979" t="s">
        <v>14</v>
      </c>
      <c r="H979">
        <v>67</v>
      </c>
      <c r="I979" s="8">
        <f t="shared" si="31"/>
        <v>77.268656716417908</v>
      </c>
      <c r="J979" t="s">
        <v>21</v>
      </c>
      <c r="K979" t="s">
        <v>22</v>
      </c>
      <c r="L979">
        <v>1517983200</v>
      </c>
      <c r="M979" s="13">
        <v>43138.25</v>
      </c>
      <c r="N979">
        <v>1520748000</v>
      </c>
      <c r="O979" s="5"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30"/>
        <v>8.641</v>
      </c>
      <c r="G980" t="s">
        <v>20</v>
      </c>
      <c r="H980">
        <v>92</v>
      </c>
      <c r="I980" s="8">
        <f t="shared" si="31"/>
        <v>93.923913043478265</v>
      </c>
      <c r="J980" t="s">
        <v>21</v>
      </c>
      <c r="K980" t="s">
        <v>22</v>
      </c>
      <c r="L980">
        <v>1478930400</v>
      </c>
      <c r="M980" s="13">
        <v>42686.25</v>
      </c>
      <c r="N980">
        <v>1480831200</v>
      </c>
      <c r="O980" s="5"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30"/>
        <v>1.432624584717608</v>
      </c>
      <c r="G981" t="s">
        <v>20</v>
      </c>
      <c r="H981">
        <v>1015</v>
      </c>
      <c r="I981" s="8">
        <f t="shared" si="31"/>
        <v>84.969458128078813</v>
      </c>
      <c r="J981" t="s">
        <v>40</v>
      </c>
      <c r="K981" t="s">
        <v>41</v>
      </c>
      <c r="L981">
        <v>1426395600</v>
      </c>
      <c r="M981" s="13">
        <v>42078.208333333328</v>
      </c>
      <c r="N981">
        <v>1426914000</v>
      </c>
      <c r="O981" s="5"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30"/>
        <v>0.40281762295081969</v>
      </c>
      <c r="G982" t="s">
        <v>14</v>
      </c>
      <c r="H982">
        <v>742</v>
      </c>
      <c r="I982" s="8">
        <f t="shared" si="31"/>
        <v>105.97035040431267</v>
      </c>
      <c r="J982" t="s">
        <v>21</v>
      </c>
      <c r="K982" t="s">
        <v>22</v>
      </c>
      <c r="L982">
        <v>1446181200</v>
      </c>
      <c r="M982" s="13">
        <v>42307.208333333328</v>
      </c>
      <c r="N982">
        <v>1446616800</v>
      </c>
      <c r="O982" s="5">
        <v>42312.25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30"/>
        <v>1.7822388059701493</v>
      </c>
      <c r="G983" t="s">
        <v>20</v>
      </c>
      <c r="H983">
        <v>323</v>
      </c>
      <c r="I983" s="8">
        <f t="shared" si="31"/>
        <v>36.969040247678016</v>
      </c>
      <c r="J983" t="s">
        <v>21</v>
      </c>
      <c r="K983" t="s">
        <v>22</v>
      </c>
      <c r="L983">
        <v>1514181600</v>
      </c>
      <c r="M983" s="13">
        <v>43094.25</v>
      </c>
      <c r="N983">
        <v>1517032800</v>
      </c>
      <c r="O983" s="5"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30"/>
        <v>0.84930555555555554</v>
      </c>
      <c r="G984" t="s">
        <v>14</v>
      </c>
      <c r="H984">
        <v>75</v>
      </c>
      <c r="I984" s="8">
        <f t="shared" si="31"/>
        <v>81.533333333333331</v>
      </c>
      <c r="J984" t="s">
        <v>21</v>
      </c>
      <c r="K984" t="s">
        <v>22</v>
      </c>
      <c r="L984">
        <v>1311051600</v>
      </c>
      <c r="M984" s="13">
        <v>40743.208333333336</v>
      </c>
      <c r="N984">
        <v>1311224400</v>
      </c>
      <c r="O984" s="5"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30"/>
        <v>1.4593648334624323</v>
      </c>
      <c r="G985" t="s">
        <v>20</v>
      </c>
      <c r="H985">
        <v>2326</v>
      </c>
      <c r="I985" s="8">
        <f t="shared" si="31"/>
        <v>80.999140154772135</v>
      </c>
      <c r="J985" t="s">
        <v>21</v>
      </c>
      <c r="K985" t="s">
        <v>22</v>
      </c>
      <c r="L985">
        <v>1564894800</v>
      </c>
      <c r="M985" s="13">
        <v>43681.208333333328</v>
      </c>
      <c r="N985">
        <v>1566190800</v>
      </c>
      <c r="O985" s="5"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30"/>
        <v>1.5246153846153847</v>
      </c>
      <c r="G986" t="s">
        <v>20</v>
      </c>
      <c r="H986">
        <v>381</v>
      </c>
      <c r="I986" s="8">
        <f t="shared" si="31"/>
        <v>26.010498687664043</v>
      </c>
      <c r="J986" t="s">
        <v>21</v>
      </c>
      <c r="K986" t="s">
        <v>22</v>
      </c>
      <c r="L986">
        <v>1567918800</v>
      </c>
      <c r="M986" s="13">
        <v>43716.208333333328</v>
      </c>
      <c r="N986">
        <v>1570165200</v>
      </c>
      <c r="O986" s="5"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30"/>
        <v>0.67129542790152408</v>
      </c>
      <c r="G987" t="s">
        <v>14</v>
      </c>
      <c r="H987">
        <v>4405</v>
      </c>
      <c r="I987" s="8">
        <f t="shared" si="31"/>
        <v>25.998410896708286</v>
      </c>
      <c r="J987" t="s">
        <v>21</v>
      </c>
      <c r="K987" t="s">
        <v>22</v>
      </c>
      <c r="L987">
        <v>1386309600</v>
      </c>
      <c r="M987" s="13">
        <v>41614.25</v>
      </c>
      <c r="N987">
        <v>1388556000</v>
      </c>
      <c r="O987" s="5"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30"/>
        <v>0.40307692307692305</v>
      </c>
      <c r="G988" t="s">
        <v>14</v>
      </c>
      <c r="H988">
        <v>92</v>
      </c>
      <c r="I988" s="8">
        <f t="shared" si="31"/>
        <v>34.173913043478258</v>
      </c>
      <c r="J988" t="s">
        <v>21</v>
      </c>
      <c r="K988" t="s">
        <v>22</v>
      </c>
      <c r="L988">
        <v>1301979600</v>
      </c>
      <c r="M988" s="13">
        <v>40638.208333333336</v>
      </c>
      <c r="N988">
        <v>1303189200</v>
      </c>
      <c r="O988" s="5"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30"/>
        <v>2.1679032258064517</v>
      </c>
      <c r="G989" t="s">
        <v>20</v>
      </c>
      <c r="H989">
        <v>480</v>
      </c>
      <c r="I989" s="8">
        <f t="shared" si="31"/>
        <v>28.002083333333335</v>
      </c>
      <c r="J989" t="s">
        <v>21</v>
      </c>
      <c r="K989" t="s">
        <v>22</v>
      </c>
      <c r="L989">
        <v>1493269200</v>
      </c>
      <c r="M989" s="13">
        <v>42852.208333333328</v>
      </c>
      <c r="N989">
        <v>1494478800</v>
      </c>
      <c r="O989" s="5"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30"/>
        <v>0.52117021276595743</v>
      </c>
      <c r="G990" t="s">
        <v>14</v>
      </c>
      <c r="H990">
        <v>64</v>
      </c>
      <c r="I990" s="8">
        <f t="shared" si="31"/>
        <v>76.546875</v>
      </c>
      <c r="J990" t="s">
        <v>21</v>
      </c>
      <c r="K990" t="s">
        <v>22</v>
      </c>
      <c r="L990">
        <v>1478930400</v>
      </c>
      <c r="M990" s="13">
        <v>42686.25</v>
      </c>
      <c r="N990">
        <v>1480744800</v>
      </c>
      <c r="O990" s="5">
        <v>42707.25</v>
      </c>
      <c r="P990" t="b">
        <v>0</v>
      </c>
      <c r="Q990" t="b">
        <v>0</v>
      </c>
      <c r="R990" t="s">
        <v>133</v>
      </c>
      <c r="S990" t="s">
        <v>2044</v>
      </c>
      <c r="T990" t="s">
        <v>2054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30"/>
        <v>4.9958333333333336</v>
      </c>
      <c r="G991" t="s">
        <v>20</v>
      </c>
      <c r="H991">
        <v>226</v>
      </c>
      <c r="I991" s="8">
        <f t="shared" si="31"/>
        <v>53.053097345132741</v>
      </c>
      <c r="J991" t="s">
        <v>21</v>
      </c>
      <c r="K991" t="s">
        <v>22</v>
      </c>
      <c r="L991">
        <v>1555390800</v>
      </c>
      <c r="M991" s="13">
        <v>43571.208333333328</v>
      </c>
      <c r="N991">
        <v>1555822800</v>
      </c>
      <c r="O991" s="5">
        <v>43576.208333333328</v>
      </c>
      <c r="P991" t="b">
        <v>0</v>
      </c>
      <c r="Q991" t="b">
        <v>0</v>
      </c>
      <c r="R991" t="s">
        <v>206</v>
      </c>
      <c r="S991" t="s">
        <v>2044</v>
      </c>
      <c r="T991" t="s">
        <v>2057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30"/>
        <v>0.87679487179487181</v>
      </c>
      <c r="G992" t="s">
        <v>14</v>
      </c>
      <c r="H992">
        <v>64</v>
      </c>
      <c r="I992" s="8">
        <f t="shared" si="31"/>
        <v>106.859375</v>
      </c>
      <c r="J992" t="s">
        <v>21</v>
      </c>
      <c r="K992" t="s">
        <v>22</v>
      </c>
      <c r="L992">
        <v>1456984800</v>
      </c>
      <c r="M992" s="13">
        <v>42432.25</v>
      </c>
      <c r="N992">
        <v>1458882000</v>
      </c>
      <c r="O992" s="5"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30"/>
        <v>1.131734693877551</v>
      </c>
      <c r="G993" t="s">
        <v>20</v>
      </c>
      <c r="H993">
        <v>241</v>
      </c>
      <c r="I993" s="8">
        <f t="shared" si="31"/>
        <v>46.020746887966808</v>
      </c>
      <c r="J993" t="s">
        <v>21</v>
      </c>
      <c r="K993" t="s">
        <v>22</v>
      </c>
      <c r="L993">
        <v>1411621200</v>
      </c>
      <c r="M993" s="13">
        <v>41907.208333333336</v>
      </c>
      <c r="N993">
        <v>1411966800</v>
      </c>
      <c r="O993" s="5"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30"/>
        <v>4.2654838709677421</v>
      </c>
      <c r="G994" t="s">
        <v>20</v>
      </c>
      <c r="H994">
        <v>132</v>
      </c>
      <c r="I994" s="8">
        <f t="shared" si="31"/>
        <v>100.17424242424242</v>
      </c>
      <c r="J994" t="s">
        <v>21</v>
      </c>
      <c r="K994" t="s">
        <v>22</v>
      </c>
      <c r="L994">
        <v>1525669200</v>
      </c>
      <c r="M994" s="13">
        <v>43227.208333333328</v>
      </c>
      <c r="N994">
        <v>1526878800</v>
      </c>
      <c r="O994" s="5"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30"/>
        <v>0.77632653061224488</v>
      </c>
      <c r="G995" t="s">
        <v>74</v>
      </c>
      <c r="H995">
        <v>75</v>
      </c>
      <c r="I995" s="8">
        <f t="shared" si="31"/>
        <v>101.44</v>
      </c>
      <c r="J995" t="s">
        <v>107</v>
      </c>
      <c r="K995" t="s">
        <v>108</v>
      </c>
      <c r="L995">
        <v>1450936800</v>
      </c>
      <c r="M995" s="13">
        <v>42362.25</v>
      </c>
      <c r="N995">
        <v>1452405600</v>
      </c>
      <c r="O995" s="5"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30"/>
        <v>0.52496810772501767</v>
      </c>
      <c r="G996" t="s">
        <v>14</v>
      </c>
      <c r="H996">
        <v>842</v>
      </c>
      <c r="I996" s="8">
        <f t="shared" si="31"/>
        <v>87.972684085510693</v>
      </c>
      <c r="J996" t="s">
        <v>21</v>
      </c>
      <c r="K996" t="s">
        <v>22</v>
      </c>
      <c r="L996">
        <v>1413522000</v>
      </c>
      <c r="M996" s="13">
        <v>41929.208333333336</v>
      </c>
      <c r="N996">
        <v>1414040400</v>
      </c>
      <c r="O996" s="5">
        <v>41935.208333333336</v>
      </c>
      <c r="P996" t="b">
        <v>0</v>
      </c>
      <c r="Q996" t="b">
        <v>1</v>
      </c>
      <c r="R996" t="s">
        <v>206</v>
      </c>
      <c r="S996" t="s">
        <v>2044</v>
      </c>
      <c r="T996" t="s">
        <v>2057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30"/>
        <v>1.5746762589928058</v>
      </c>
      <c r="G997" t="s">
        <v>20</v>
      </c>
      <c r="H997">
        <v>2043</v>
      </c>
      <c r="I997" s="8">
        <f t="shared" si="31"/>
        <v>74.995594713656388</v>
      </c>
      <c r="J997" t="s">
        <v>21</v>
      </c>
      <c r="K997" t="s">
        <v>22</v>
      </c>
      <c r="L997">
        <v>1541307600</v>
      </c>
      <c r="M997" s="13">
        <v>43408.208333333328</v>
      </c>
      <c r="N997">
        <v>1543816800</v>
      </c>
      <c r="O997" s="5"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30"/>
        <v>0.72939393939393937</v>
      </c>
      <c r="G998" t="s">
        <v>14</v>
      </c>
      <c r="H998">
        <v>112</v>
      </c>
      <c r="I998" s="8">
        <f t="shared" si="31"/>
        <v>42.982142857142854</v>
      </c>
      <c r="J998" t="s">
        <v>21</v>
      </c>
      <c r="K998" t="s">
        <v>22</v>
      </c>
      <c r="L998">
        <v>1357106400</v>
      </c>
      <c r="M998" s="13">
        <v>41276.25</v>
      </c>
      <c r="N998">
        <v>1359698400</v>
      </c>
      <c r="O998" s="5"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30"/>
        <v>0.60565789473684206</v>
      </c>
      <c r="G999" t="s">
        <v>74</v>
      </c>
      <c r="H999">
        <v>139</v>
      </c>
      <c r="I999" s="8">
        <f t="shared" si="31"/>
        <v>33.115107913669064</v>
      </c>
      <c r="J999" t="s">
        <v>107</v>
      </c>
      <c r="K999" t="s">
        <v>108</v>
      </c>
      <c r="L999">
        <v>1390197600</v>
      </c>
      <c r="M999" s="13">
        <v>41659.25</v>
      </c>
      <c r="N999">
        <v>1390629600</v>
      </c>
      <c r="O999" s="5"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30"/>
        <v>0.5679129129129129</v>
      </c>
      <c r="G1000" t="s">
        <v>14</v>
      </c>
      <c r="H1000">
        <v>374</v>
      </c>
      <c r="I1000" s="8">
        <f t="shared" si="31"/>
        <v>101.13101604278074</v>
      </c>
      <c r="J1000" t="s">
        <v>21</v>
      </c>
      <c r="K1000" t="s">
        <v>22</v>
      </c>
      <c r="L1000">
        <v>1265868000</v>
      </c>
      <c r="M1000" s="13">
        <v>40220.25</v>
      </c>
      <c r="N1000">
        <v>1267077600</v>
      </c>
      <c r="O1000" s="5"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30"/>
        <v>0.56542754275427543</v>
      </c>
      <c r="G1001" t="s">
        <v>74</v>
      </c>
      <c r="H1001">
        <v>1122</v>
      </c>
      <c r="I1001" s="8">
        <f t="shared" si="31"/>
        <v>55.98841354723708</v>
      </c>
      <c r="J1001" t="s">
        <v>21</v>
      </c>
      <c r="K1001" t="s">
        <v>22</v>
      </c>
      <c r="L1001">
        <v>1467176400</v>
      </c>
      <c r="M1001" s="13">
        <v>42550.208333333328</v>
      </c>
      <c r="N1001">
        <v>1467781200</v>
      </c>
      <c r="O1001" s="5"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  <row r="1002" spans="1:20" x14ac:dyDescent="0.2">
      <c r="M1002" s="13"/>
    </row>
    <row r="1003" spans="1:20" x14ac:dyDescent="0.2">
      <c r="M1003" s="13"/>
    </row>
    <row r="1004" spans="1:20" x14ac:dyDescent="0.2">
      <c r="M1004" s="13"/>
    </row>
    <row r="1005" spans="1:20" x14ac:dyDescent="0.2">
      <c r="M1005" s="13"/>
    </row>
    <row r="1006" spans="1:20" x14ac:dyDescent="0.2">
      <c r="M1006" s="13"/>
    </row>
    <row r="1007" spans="1:20" x14ac:dyDescent="0.2">
      <c r="M1007" s="13"/>
    </row>
    <row r="1008" spans="1:20" x14ac:dyDescent="0.2">
      <c r="M1008" s="13"/>
    </row>
    <row r="1009" spans="13:13" x14ac:dyDescent="0.2">
      <c r="M1009" s="13"/>
    </row>
    <row r="1010" spans="13:13" x14ac:dyDescent="0.2">
      <c r="M1010" s="13"/>
    </row>
    <row r="1011" spans="13:13" x14ac:dyDescent="0.2">
      <c r="M1011" s="13"/>
    </row>
    <row r="1012" spans="13:13" x14ac:dyDescent="0.2">
      <c r="M1012" s="13"/>
    </row>
    <row r="1013" spans="13:13" x14ac:dyDescent="0.2">
      <c r="M1013" s="13"/>
    </row>
    <row r="1014" spans="13:13" x14ac:dyDescent="0.2">
      <c r="M1014" s="13"/>
    </row>
    <row r="1015" spans="13:13" x14ac:dyDescent="0.2">
      <c r="M1015" s="13"/>
    </row>
    <row r="1016" spans="13:13" x14ac:dyDescent="0.2">
      <c r="M1016" s="13"/>
    </row>
    <row r="1017" spans="13:13" x14ac:dyDescent="0.2">
      <c r="M1017" s="13"/>
    </row>
    <row r="1018" spans="13:13" x14ac:dyDescent="0.2">
      <c r="M1018" s="13"/>
    </row>
    <row r="1019" spans="13:13" x14ac:dyDescent="0.2">
      <c r="M1019" s="13"/>
    </row>
    <row r="1020" spans="13:13" x14ac:dyDescent="0.2">
      <c r="M1020" s="13"/>
    </row>
    <row r="1021" spans="13:13" x14ac:dyDescent="0.2">
      <c r="M1021" s="13"/>
    </row>
    <row r="1022" spans="13:13" x14ac:dyDescent="0.2">
      <c r="M1022" s="13"/>
    </row>
    <row r="1023" spans="13:13" x14ac:dyDescent="0.2">
      <c r="M1023" s="13"/>
    </row>
    <row r="1024" spans="13:13" x14ac:dyDescent="0.2">
      <c r="M1024" s="13"/>
    </row>
    <row r="1025" spans="13:13" x14ac:dyDescent="0.2">
      <c r="M1025" s="13"/>
    </row>
    <row r="1026" spans="13:13" x14ac:dyDescent="0.2">
      <c r="M1026" s="13"/>
    </row>
    <row r="1027" spans="13:13" x14ac:dyDescent="0.2">
      <c r="M1027" s="13"/>
    </row>
    <row r="1028" spans="13:13" x14ac:dyDescent="0.2">
      <c r="M1028" s="13"/>
    </row>
    <row r="1029" spans="13:13" x14ac:dyDescent="0.2">
      <c r="M1029" s="13"/>
    </row>
    <row r="1030" spans="13:13" x14ac:dyDescent="0.2">
      <c r="M1030" s="13"/>
    </row>
    <row r="1031" spans="13:13" x14ac:dyDescent="0.2">
      <c r="M1031" s="13"/>
    </row>
    <row r="1032" spans="13:13" x14ac:dyDescent="0.2">
      <c r="M1032" s="13"/>
    </row>
    <row r="1033" spans="13:13" x14ac:dyDescent="0.2">
      <c r="M1033" s="13"/>
    </row>
    <row r="1034" spans="13:13" x14ac:dyDescent="0.2">
      <c r="M1034" s="13"/>
    </row>
    <row r="1035" spans="13:13" x14ac:dyDescent="0.2">
      <c r="M1035" s="13"/>
    </row>
    <row r="1036" spans="13:13" x14ac:dyDescent="0.2">
      <c r="M1036" s="13"/>
    </row>
    <row r="1037" spans="13:13" x14ac:dyDescent="0.2">
      <c r="M1037" s="13"/>
    </row>
    <row r="1038" spans="13:13" x14ac:dyDescent="0.2">
      <c r="M1038" s="13"/>
    </row>
    <row r="1039" spans="13:13" x14ac:dyDescent="0.2">
      <c r="M1039" s="13"/>
    </row>
    <row r="1040" spans="13:13" x14ac:dyDescent="0.2">
      <c r="M1040" s="13"/>
    </row>
    <row r="1041" spans="13:13" x14ac:dyDescent="0.2">
      <c r="M1041" s="13"/>
    </row>
    <row r="1042" spans="13:13" x14ac:dyDescent="0.2">
      <c r="M1042" s="13"/>
    </row>
    <row r="1043" spans="13:13" x14ac:dyDescent="0.2">
      <c r="M1043" s="13"/>
    </row>
    <row r="1044" spans="13:13" x14ac:dyDescent="0.2">
      <c r="M1044" s="13"/>
    </row>
    <row r="1045" spans="13:13" x14ac:dyDescent="0.2">
      <c r="M1045" s="13"/>
    </row>
    <row r="1046" spans="13:13" x14ac:dyDescent="0.2">
      <c r="M1046" s="13"/>
    </row>
    <row r="1047" spans="13:13" x14ac:dyDescent="0.2">
      <c r="M1047" s="13"/>
    </row>
    <row r="1048" spans="13:13" x14ac:dyDescent="0.2">
      <c r="M1048" s="13"/>
    </row>
    <row r="1049" spans="13:13" x14ac:dyDescent="0.2">
      <c r="M1049" s="13"/>
    </row>
    <row r="1050" spans="13:13" x14ac:dyDescent="0.2">
      <c r="M1050" s="13"/>
    </row>
    <row r="1051" spans="13:13" x14ac:dyDescent="0.2">
      <c r="M1051" s="13"/>
    </row>
    <row r="1052" spans="13:13" x14ac:dyDescent="0.2">
      <c r="M1052" s="13"/>
    </row>
    <row r="1053" spans="13:13" x14ac:dyDescent="0.2">
      <c r="M1053" s="13"/>
    </row>
    <row r="1054" spans="13:13" x14ac:dyDescent="0.2">
      <c r="M1054" s="13"/>
    </row>
    <row r="1055" spans="13:13" x14ac:dyDescent="0.2">
      <c r="M1055" s="13"/>
    </row>
    <row r="1056" spans="13:13" x14ac:dyDescent="0.2">
      <c r="M1056" s="13"/>
    </row>
    <row r="1057" spans="13:13" x14ac:dyDescent="0.2">
      <c r="M1057" s="13"/>
    </row>
    <row r="1058" spans="13:13" x14ac:dyDescent="0.2">
      <c r="M1058" s="13"/>
    </row>
    <row r="1059" spans="13:13" x14ac:dyDescent="0.2">
      <c r="M1059" s="13"/>
    </row>
    <row r="1060" spans="13:13" x14ac:dyDescent="0.2">
      <c r="M1060" s="13"/>
    </row>
    <row r="1061" spans="13:13" x14ac:dyDescent="0.2">
      <c r="M1061" s="13"/>
    </row>
    <row r="1062" spans="13:13" x14ac:dyDescent="0.2">
      <c r="M1062" s="13"/>
    </row>
    <row r="1063" spans="13:13" x14ac:dyDescent="0.2">
      <c r="M1063" s="13"/>
    </row>
    <row r="1064" spans="13:13" x14ac:dyDescent="0.2">
      <c r="M1064" s="13"/>
    </row>
    <row r="1065" spans="13:13" x14ac:dyDescent="0.2">
      <c r="M1065" s="13"/>
    </row>
    <row r="1066" spans="13:13" x14ac:dyDescent="0.2">
      <c r="M1066" s="13"/>
    </row>
    <row r="1067" spans="13:13" x14ac:dyDescent="0.2">
      <c r="M1067" s="13"/>
    </row>
    <row r="1068" spans="13:13" x14ac:dyDescent="0.2">
      <c r="M1068" s="13"/>
    </row>
    <row r="1069" spans="13:13" x14ac:dyDescent="0.2">
      <c r="M1069" s="13"/>
    </row>
    <row r="1070" spans="13:13" x14ac:dyDescent="0.2">
      <c r="M1070" s="13"/>
    </row>
    <row r="1071" spans="13:13" x14ac:dyDescent="0.2">
      <c r="M1071" s="13"/>
    </row>
    <row r="1072" spans="13:13" x14ac:dyDescent="0.2">
      <c r="M1072" s="13"/>
    </row>
    <row r="1073" spans="13:13" x14ac:dyDescent="0.2">
      <c r="M1073" s="13"/>
    </row>
    <row r="1074" spans="13:13" x14ac:dyDescent="0.2">
      <c r="M1074" s="13"/>
    </row>
    <row r="1075" spans="13:13" x14ac:dyDescent="0.2">
      <c r="M1075" s="13"/>
    </row>
    <row r="1076" spans="13:13" x14ac:dyDescent="0.2">
      <c r="M1076" s="13"/>
    </row>
    <row r="1077" spans="13:13" x14ac:dyDescent="0.2">
      <c r="M1077" s="13"/>
    </row>
    <row r="1078" spans="13:13" x14ac:dyDescent="0.2">
      <c r="M1078" s="13"/>
    </row>
    <row r="1079" spans="13:13" x14ac:dyDescent="0.2">
      <c r="M1079" s="13"/>
    </row>
    <row r="1080" spans="13:13" x14ac:dyDescent="0.2">
      <c r="M1080" s="13"/>
    </row>
    <row r="1081" spans="13:13" x14ac:dyDescent="0.2">
      <c r="M1081" s="13"/>
    </row>
    <row r="1082" spans="13:13" x14ac:dyDescent="0.2">
      <c r="M1082" s="13"/>
    </row>
    <row r="1083" spans="13:13" x14ac:dyDescent="0.2">
      <c r="M1083" s="13"/>
    </row>
    <row r="1084" spans="13:13" x14ac:dyDescent="0.2">
      <c r="M1084" s="13"/>
    </row>
    <row r="1085" spans="13:13" x14ac:dyDescent="0.2">
      <c r="M1085" s="13"/>
    </row>
    <row r="1086" spans="13:13" x14ac:dyDescent="0.2">
      <c r="M1086" s="13"/>
    </row>
    <row r="1087" spans="13:13" x14ac:dyDescent="0.2">
      <c r="M1087" s="13"/>
    </row>
    <row r="1088" spans="13:13" x14ac:dyDescent="0.2">
      <c r="M1088" s="13"/>
    </row>
    <row r="1089" spans="13:13" x14ac:dyDescent="0.2">
      <c r="M1089" s="13"/>
    </row>
    <row r="1090" spans="13:13" x14ac:dyDescent="0.2">
      <c r="M1090" s="13"/>
    </row>
    <row r="1091" spans="13:13" x14ac:dyDescent="0.2">
      <c r="M1091" s="13"/>
    </row>
    <row r="1092" spans="13:13" x14ac:dyDescent="0.2">
      <c r="M1092" s="13"/>
    </row>
    <row r="1093" spans="13:13" x14ac:dyDescent="0.2">
      <c r="M1093" s="13"/>
    </row>
    <row r="1094" spans="13:13" x14ac:dyDescent="0.2">
      <c r="M1094" s="13"/>
    </row>
    <row r="1095" spans="13:13" x14ac:dyDescent="0.2">
      <c r="M1095" s="13"/>
    </row>
    <row r="1096" spans="13:13" x14ac:dyDescent="0.2">
      <c r="M1096" s="13"/>
    </row>
    <row r="1097" spans="13:13" x14ac:dyDescent="0.2">
      <c r="M1097" s="13"/>
    </row>
    <row r="1098" spans="13:13" x14ac:dyDescent="0.2">
      <c r="M1098" s="13"/>
    </row>
    <row r="1099" spans="13:13" x14ac:dyDescent="0.2">
      <c r="M1099" s="13"/>
    </row>
    <row r="1100" spans="13:13" x14ac:dyDescent="0.2">
      <c r="M1100" s="13"/>
    </row>
    <row r="1101" spans="13:13" x14ac:dyDescent="0.2">
      <c r="M1101" s="13"/>
    </row>
    <row r="1102" spans="13:13" x14ac:dyDescent="0.2">
      <c r="M1102" s="13"/>
    </row>
    <row r="1103" spans="13:13" x14ac:dyDescent="0.2">
      <c r="M1103" s="13"/>
    </row>
    <row r="1104" spans="13:13" x14ac:dyDescent="0.2">
      <c r="M1104" s="13"/>
    </row>
    <row r="1105" spans="13:13" x14ac:dyDescent="0.2">
      <c r="M1105" s="13"/>
    </row>
    <row r="1106" spans="13:13" x14ac:dyDescent="0.2">
      <c r="M1106" s="13"/>
    </row>
    <row r="1107" spans="13:13" x14ac:dyDescent="0.2">
      <c r="M1107" s="13"/>
    </row>
    <row r="1108" spans="13:13" x14ac:dyDescent="0.2">
      <c r="M1108" s="13"/>
    </row>
    <row r="1109" spans="13:13" x14ac:dyDescent="0.2">
      <c r="M1109" s="13"/>
    </row>
    <row r="1110" spans="13:13" x14ac:dyDescent="0.2">
      <c r="M1110" s="13"/>
    </row>
    <row r="1111" spans="13:13" x14ac:dyDescent="0.2">
      <c r="M1111" s="13"/>
    </row>
    <row r="1112" spans="13:13" x14ac:dyDescent="0.2">
      <c r="M1112" s="13"/>
    </row>
    <row r="1113" spans="13:13" x14ac:dyDescent="0.2">
      <c r="M1113" s="13"/>
    </row>
    <row r="1114" spans="13:13" x14ac:dyDescent="0.2">
      <c r="M1114" s="13"/>
    </row>
    <row r="1115" spans="13:13" x14ac:dyDescent="0.2">
      <c r="M1115" s="13"/>
    </row>
    <row r="1116" spans="13:13" x14ac:dyDescent="0.2">
      <c r="M1116" s="13"/>
    </row>
    <row r="1117" spans="13:13" x14ac:dyDescent="0.2">
      <c r="M1117" s="13"/>
    </row>
    <row r="1118" spans="13:13" x14ac:dyDescent="0.2">
      <c r="M1118" s="13"/>
    </row>
    <row r="1119" spans="13:13" x14ac:dyDescent="0.2">
      <c r="M1119" s="13"/>
    </row>
    <row r="1120" spans="13:13" x14ac:dyDescent="0.2">
      <c r="M1120" s="13"/>
    </row>
    <row r="1121" spans="13:13" x14ac:dyDescent="0.2">
      <c r="M1121" s="13"/>
    </row>
    <row r="1122" spans="13:13" x14ac:dyDescent="0.2">
      <c r="M1122" s="13"/>
    </row>
    <row r="1123" spans="13:13" x14ac:dyDescent="0.2">
      <c r="M1123" s="13"/>
    </row>
    <row r="1124" spans="13:13" x14ac:dyDescent="0.2">
      <c r="M1124" s="13"/>
    </row>
    <row r="1125" spans="13:13" x14ac:dyDescent="0.2">
      <c r="M1125" s="13"/>
    </row>
    <row r="1126" spans="13:13" x14ac:dyDescent="0.2">
      <c r="M1126" s="13"/>
    </row>
    <row r="1127" spans="13:13" x14ac:dyDescent="0.2">
      <c r="M1127" s="13"/>
    </row>
    <row r="1128" spans="13:13" x14ac:dyDescent="0.2">
      <c r="M1128" s="13"/>
    </row>
    <row r="1129" spans="13:13" x14ac:dyDescent="0.2">
      <c r="M1129" s="13"/>
    </row>
    <row r="1130" spans="13:13" x14ac:dyDescent="0.2">
      <c r="M1130" s="13"/>
    </row>
    <row r="1131" spans="13:13" x14ac:dyDescent="0.2">
      <c r="M1131" s="13"/>
    </row>
    <row r="1132" spans="13:13" x14ac:dyDescent="0.2">
      <c r="M1132" s="13"/>
    </row>
    <row r="1133" spans="13:13" x14ac:dyDescent="0.2">
      <c r="M1133" s="13"/>
    </row>
    <row r="1134" spans="13:13" x14ac:dyDescent="0.2">
      <c r="M1134" s="13"/>
    </row>
    <row r="1135" spans="13:13" x14ac:dyDescent="0.2">
      <c r="M1135" s="13"/>
    </row>
    <row r="1136" spans="13:13" x14ac:dyDescent="0.2">
      <c r="M1136" s="13"/>
    </row>
    <row r="1137" spans="13:13" x14ac:dyDescent="0.2">
      <c r="M1137" s="13"/>
    </row>
    <row r="1138" spans="13:13" x14ac:dyDescent="0.2">
      <c r="M1138" s="13"/>
    </row>
    <row r="1139" spans="13:13" x14ac:dyDescent="0.2">
      <c r="M1139" s="13"/>
    </row>
    <row r="1140" spans="13:13" x14ac:dyDescent="0.2">
      <c r="M1140" s="13"/>
    </row>
    <row r="1141" spans="13:13" x14ac:dyDescent="0.2">
      <c r="M1141" s="13"/>
    </row>
    <row r="1142" spans="13:13" x14ac:dyDescent="0.2">
      <c r="M1142" s="13"/>
    </row>
    <row r="1143" spans="13:13" x14ac:dyDescent="0.2">
      <c r="M1143" s="13"/>
    </row>
    <row r="1144" spans="13:13" x14ac:dyDescent="0.2">
      <c r="M1144" s="13"/>
    </row>
    <row r="1145" spans="13:13" x14ac:dyDescent="0.2">
      <c r="M1145" s="13"/>
    </row>
    <row r="1146" spans="13:13" x14ac:dyDescent="0.2">
      <c r="M1146" s="13"/>
    </row>
    <row r="1147" spans="13:13" x14ac:dyDescent="0.2">
      <c r="M1147" s="13"/>
    </row>
    <row r="1148" spans="13:13" x14ac:dyDescent="0.2">
      <c r="M1148" s="13"/>
    </row>
    <row r="1149" spans="13:13" x14ac:dyDescent="0.2">
      <c r="M1149" s="13"/>
    </row>
    <row r="1150" spans="13:13" x14ac:dyDescent="0.2">
      <c r="M1150" s="13"/>
    </row>
    <row r="1151" spans="13:13" x14ac:dyDescent="0.2">
      <c r="M1151" s="13"/>
    </row>
    <row r="1152" spans="13:13" x14ac:dyDescent="0.2">
      <c r="M1152" s="13"/>
    </row>
    <row r="1153" spans="13:13" x14ac:dyDescent="0.2">
      <c r="M1153" s="13"/>
    </row>
    <row r="1154" spans="13:13" x14ac:dyDescent="0.2">
      <c r="M1154" s="13"/>
    </row>
    <row r="1155" spans="13:13" x14ac:dyDescent="0.2">
      <c r="M1155" s="13"/>
    </row>
    <row r="1156" spans="13:13" x14ac:dyDescent="0.2">
      <c r="M1156" s="13"/>
    </row>
    <row r="1157" spans="13:13" x14ac:dyDescent="0.2">
      <c r="M1157" s="13"/>
    </row>
    <row r="1158" spans="13:13" x14ac:dyDescent="0.2">
      <c r="M1158" s="13"/>
    </row>
    <row r="1159" spans="13:13" x14ac:dyDescent="0.2">
      <c r="M1159" s="13"/>
    </row>
    <row r="1160" spans="13:13" x14ac:dyDescent="0.2">
      <c r="M1160" s="13"/>
    </row>
    <row r="1161" spans="13:13" x14ac:dyDescent="0.2">
      <c r="M1161" s="13"/>
    </row>
    <row r="1162" spans="13:13" x14ac:dyDescent="0.2">
      <c r="M1162" s="13"/>
    </row>
    <row r="1163" spans="13:13" x14ac:dyDescent="0.2">
      <c r="M1163" s="13"/>
    </row>
    <row r="1164" spans="13:13" x14ac:dyDescent="0.2">
      <c r="M1164" s="13"/>
    </row>
    <row r="1165" spans="13:13" x14ac:dyDescent="0.2">
      <c r="M1165" s="13"/>
    </row>
    <row r="1166" spans="13:13" x14ac:dyDescent="0.2">
      <c r="M1166" s="13"/>
    </row>
    <row r="1167" spans="13:13" x14ac:dyDescent="0.2">
      <c r="M1167" s="13"/>
    </row>
    <row r="1168" spans="13:13" x14ac:dyDescent="0.2">
      <c r="M1168" s="13"/>
    </row>
    <row r="1169" spans="13:13" x14ac:dyDescent="0.2">
      <c r="M1169" s="13"/>
    </row>
    <row r="1170" spans="13:13" x14ac:dyDescent="0.2">
      <c r="M1170" s="13"/>
    </row>
    <row r="1171" spans="13:13" x14ac:dyDescent="0.2">
      <c r="M1171" s="13"/>
    </row>
    <row r="1172" spans="13:13" x14ac:dyDescent="0.2">
      <c r="M1172" s="13"/>
    </row>
    <row r="1173" spans="13:13" x14ac:dyDescent="0.2">
      <c r="M1173" s="13"/>
    </row>
    <row r="1174" spans="13:13" x14ac:dyDescent="0.2">
      <c r="M1174" s="13"/>
    </row>
    <row r="1175" spans="13:13" x14ac:dyDescent="0.2">
      <c r="M1175" s="13"/>
    </row>
    <row r="1176" spans="13:13" x14ac:dyDescent="0.2">
      <c r="M1176" s="13"/>
    </row>
    <row r="1177" spans="13:13" x14ac:dyDescent="0.2">
      <c r="M1177" s="13"/>
    </row>
    <row r="1178" spans="13:13" x14ac:dyDescent="0.2">
      <c r="M1178" s="13"/>
    </row>
    <row r="1179" spans="13:13" x14ac:dyDescent="0.2">
      <c r="M1179" s="13"/>
    </row>
    <row r="1180" spans="13:13" x14ac:dyDescent="0.2">
      <c r="M1180" s="13"/>
    </row>
    <row r="1181" spans="13:13" x14ac:dyDescent="0.2">
      <c r="M1181" s="13"/>
    </row>
    <row r="1182" spans="13:13" x14ac:dyDescent="0.2">
      <c r="M1182" s="13"/>
    </row>
    <row r="1183" spans="13:13" x14ac:dyDescent="0.2">
      <c r="M1183" s="13"/>
    </row>
    <row r="1184" spans="13:13" x14ac:dyDescent="0.2">
      <c r="M1184" s="13"/>
    </row>
    <row r="1185" spans="13:13" x14ac:dyDescent="0.2">
      <c r="M1185" s="13"/>
    </row>
    <row r="1186" spans="13:13" x14ac:dyDescent="0.2">
      <c r="M1186" s="13"/>
    </row>
    <row r="1187" spans="13:13" x14ac:dyDescent="0.2">
      <c r="M1187" s="13"/>
    </row>
    <row r="1188" spans="13:13" x14ac:dyDescent="0.2">
      <c r="M1188" s="13"/>
    </row>
    <row r="1189" spans="13:13" x14ac:dyDescent="0.2">
      <c r="M1189" s="13"/>
    </row>
    <row r="1190" spans="13:13" x14ac:dyDescent="0.2">
      <c r="M1190" s="13"/>
    </row>
    <row r="1191" spans="13:13" x14ac:dyDescent="0.2">
      <c r="M1191" s="13"/>
    </row>
    <row r="1192" spans="13:13" x14ac:dyDescent="0.2">
      <c r="M1192" s="13"/>
    </row>
    <row r="1193" spans="13:13" x14ac:dyDescent="0.2">
      <c r="M1193" s="13"/>
    </row>
    <row r="1194" spans="13:13" x14ac:dyDescent="0.2">
      <c r="M1194" s="13"/>
    </row>
    <row r="1195" spans="13:13" x14ac:dyDescent="0.2">
      <c r="M1195" s="13"/>
    </row>
    <row r="1196" spans="13:13" x14ac:dyDescent="0.2">
      <c r="M1196" s="13"/>
    </row>
    <row r="1197" spans="13:13" x14ac:dyDescent="0.2">
      <c r="M1197" s="13"/>
    </row>
    <row r="1198" spans="13:13" x14ac:dyDescent="0.2">
      <c r="M1198" s="13"/>
    </row>
    <row r="1199" spans="13:13" x14ac:dyDescent="0.2">
      <c r="M1199" s="13"/>
    </row>
    <row r="1200" spans="13:13" x14ac:dyDescent="0.2">
      <c r="M1200" s="13"/>
    </row>
    <row r="1201" spans="13:13" x14ac:dyDescent="0.2">
      <c r="M1201" s="13"/>
    </row>
    <row r="1202" spans="13:13" x14ac:dyDescent="0.2">
      <c r="M1202" s="13"/>
    </row>
    <row r="1203" spans="13:13" x14ac:dyDescent="0.2">
      <c r="M1203" s="13"/>
    </row>
    <row r="1204" spans="13:13" x14ac:dyDescent="0.2">
      <c r="M1204" s="13"/>
    </row>
    <row r="1205" spans="13:13" x14ac:dyDescent="0.2">
      <c r="M1205" s="13"/>
    </row>
    <row r="1206" spans="13:13" x14ac:dyDescent="0.2">
      <c r="M1206" s="13"/>
    </row>
    <row r="1207" spans="13:13" x14ac:dyDescent="0.2">
      <c r="M1207" s="13"/>
    </row>
    <row r="1208" spans="13:13" x14ac:dyDescent="0.2">
      <c r="M1208" s="13"/>
    </row>
    <row r="1209" spans="13:13" x14ac:dyDescent="0.2">
      <c r="M1209" s="13"/>
    </row>
    <row r="1210" spans="13:13" x14ac:dyDescent="0.2">
      <c r="M1210" s="13"/>
    </row>
    <row r="1211" spans="13:13" x14ac:dyDescent="0.2">
      <c r="M1211" s="13"/>
    </row>
    <row r="1212" spans="13:13" x14ac:dyDescent="0.2">
      <c r="M1212" s="13"/>
    </row>
    <row r="1213" spans="13:13" x14ac:dyDescent="0.2">
      <c r="M1213" s="13"/>
    </row>
    <row r="1214" spans="13:13" x14ac:dyDescent="0.2">
      <c r="M1214" s="13"/>
    </row>
    <row r="1215" spans="13:13" x14ac:dyDescent="0.2">
      <c r="M1215" s="13"/>
    </row>
    <row r="1216" spans="13:13" x14ac:dyDescent="0.2">
      <c r="M1216" s="13"/>
    </row>
    <row r="1217" spans="13:13" x14ac:dyDescent="0.2">
      <c r="M1217" s="13"/>
    </row>
    <row r="1218" spans="13:13" x14ac:dyDescent="0.2">
      <c r="M1218" s="13"/>
    </row>
    <row r="1219" spans="13:13" x14ac:dyDescent="0.2">
      <c r="M1219" s="13"/>
    </row>
    <row r="1220" spans="13:13" x14ac:dyDescent="0.2">
      <c r="M1220" s="13"/>
    </row>
    <row r="1221" spans="13:13" x14ac:dyDescent="0.2">
      <c r="M1221" s="13"/>
    </row>
    <row r="1222" spans="13:13" x14ac:dyDescent="0.2">
      <c r="M1222" s="13"/>
    </row>
    <row r="1223" spans="13:13" x14ac:dyDescent="0.2">
      <c r="M1223" s="13"/>
    </row>
    <row r="1224" spans="13:13" x14ac:dyDescent="0.2">
      <c r="M1224" s="13"/>
    </row>
    <row r="1225" spans="13:13" x14ac:dyDescent="0.2">
      <c r="M1225" s="13"/>
    </row>
    <row r="1226" spans="13:13" x14ac:dyDescent="0.2">
      <c r="M1226" s="13"/>
    </row>
    <row r="1227" spans="13:13" x14ac:dyDescent="0.2">
      <c r="M1227" s="13"/>
    </row>
    <row r="1228" spans="13:13" x14ac:dyDescent="0.2">
      <c r="M1228" s="13"/>
    </row>
    <row r="1229" spans="13:13" x14ac:dyDescent="0.2">
      <c r="M1229" s="13"/>
    </row>
    <row r="1230" spans="13:13" x14ac:dyDescent="0.2">
      <c r="M1230" s="13"/>
    </row>
    <row r="1231" spans="13:13" x14ac:dyDescent="0.2">
      <c r="M1231" s="13"/>
    </row>
    <row r="1232" spans="13:13" x14ac:dyDescent="0.2">
      <c r="M1232" s="13"/>
    </row>
    <row r="1233" spans="13:13" x14ac:dyDescent="0.2">
      <c r="M1233" s="13"/>
    </row>
    <row r="1234" spans="13:13" x14ac:dyDescent="0.2">
      <c r="M1234" s="13"/>
    </row>
    <row r="1235" spans="13:13" x14ac:dyDescent="0.2">
      <c r="M1235" s="13"/>
    </row>
    <row r="1236" spans="13:13" x14ac:dyDescent="0.2">
      <c r="M1236" s="13"/>
    </row>
    <row r="1237" spans="13:13" x14ac:dyDescent="0.2">
      <c r="M1237" s="13"/>
    </row>
    <row r="1238" spans="13:13" x14ac:dyDescent="0.2">
      <c r="M1238" s="13"/>
    </row>
    <row r="1239" spans="13:13" x14ac:dyDescent="0.2">
      <c r="M1239" s="13"/>
    </row>
    <row r="1240" spans="13:13" x14ac:dyDescent="0.2">
      <c r="M1240" s="13"/>
    </row>
    <row r="1241" spans="13:13" x14ac:dyDescent="0.2">
      <c r="M1241" s="13"/>
    </row>
    <row r="1242" spans="13:13" x14ac:dyDescent="0.2">
      <c r="M1242" s="13"/>
    </row>
    <row r="1243" spans="13:13" x14ac:dyDescent="0.2">
      <c r="M1243" s="13"/>
    </row>
    <row r="1244" spans="13:13" x14ac:dyDescent="0.2">
      <c r="M1244" s="13"/>
    </row>
    <row r="1245" spans="13:13" x14ac:dyDescent="0.2">
      <c r="M1245" s="13"/>
    </row>
    <row r="1246" spans="13:13" x14ac:dyDescent="0.2">
      <c r="M1246" s="13"/>
    </row>
    <row r="1247" spans="13:13" x14ac:dyDescent="0.2">
      <c r="M1247" s="13"/>
    </row>
    <row r="1248" spans="13:13" x14ac:dyDescent="0.2">
      <c r="M1248" s="13"/>
    </row>
    <row r="1249" spans="13:13" x14ac:dyDescent="0.2">
      <c r="M1249" s="13"/>
    </row>
    <row r="1250" spans="13:13" x14ac:dyDescent="0.2">
      <c r="M1250" s="13"/>
    </row>
    <row r="1251" spans="13:13" x14ac:dyDescent="0.2">
      <c r="M1251" s="13"/>
    </row>
    <row r="1252" spans="13:13" x14ac:dyDescent="0.2">
      <c r="M1252" s="13"/>
    </row>
    <row r="1253" spans="13:13" x14ac:dyDescent="0.2">
      <c r="M1253" s="13"/>
    </row>
    <row r="1254" spans="13:13" x14ac:dyDescent="0.2">
      <c r="M1254" s="13"/>
    </row>
    <row r="1255" spans="13:13" x14ac:dyDescent="0.2">
      <c r="M1255" s="13"/>
    </row>
    <row r="1256" spans="13:13" x14ac:dyDescent="0.2">
      <c r="M1256" s="13"/>
    </row>
    <row r="1257" spans="13:13" x14ac:dyDescent="0.2">
      <c r="M1257" s="13"/>
    </row>
    <row r="1258" spans="13:13" x14ac:dyDescent="0.2">
      <c r="M1258" s="13"/>
    </row>
    <row r="1259" spans="13:13" x14ac:dyDescent="0.2">
      <c r="M1259" s="13"/>
    </row>
    <row r="1260" spans="13:13" x14ac:dyDescent="0.2">
      <c r="M1260" s="13"/>
    </row>
    <row r="1261" spans="13:13" x14ac:dyDescent="0.2">
      <c r="M1261" s="13"/>
    </row>
    <row r="1262" spans="13:13" x14ac:dyDescent="0.2">
      <c r="M1262" s="13"/>
    </row>
    <row r="1263" spans="13:13" x14ac:dyDescent="0.2">
      <c r="M1263" s="13"/>
    </row>
    <row r="1264" spans="13:13" x14ac:dyDescent="0.2">
      <c r="M1264" s="13"/>
    </row>
    <row r="1265" spans="13:13" x14ac:dyDescent="0.2">
      <c r="M1265" s="13"/>
    </row>
    <row r="1266" spans="13:13" x14ac:dyDescent="0.2">
      <c r="M1266" s="13"/>
    </row>
    <row r="1267" spans="13:13" x14ac:dyDescent="0.2">
      <c r="M1267" s="13"/>
    </row>
    <row r="1268" spans="13:13" x14ac:dyDescent="0.2">
      <c r="M1268" s="13"/>
    </row>
    <row r="1269" spans="13:13" x14ac:dyDescent="0.2">
      <c r="M1269" s="13"/>
    </row>
    <row r="1270" spans="13:13" x14ac:dyDescent="0.2">
      <c r="M1270" s="13"/>
    </row>
    <row r="1271" spans="13:13" x14ac:dyDescent="0.2">
      <c r="M1271" s="13"/>
    </row>
    <row r="1272" spans="13:13" x14ac:dyDescent="0.2">
      <c r="M1272" s="13"/>
    </row>
    <row r="1273" spans="13:13" x14ac:dyDescent="0.2">
      <c r="M1273" s="13"/>
    </row>
    <row r="1274" spans="13:13" x14ac:dyDescent="0.2">
      <c r="M1274" s="13"/>
    </row>
    <row r="1275" spans="13:13" x14ac:dyDescent="0.2">
      <c r="M1275" s="13"/>
    </row>
    <row r="1276" spans="13:13" x14ac:dyDescent="0.2">
      <c r="M1276" s="13"/>
    </row>
    <row r="1277" spans="13:13" x14ac:dyDescent="0.2">
      <c r="M1277" s="13"/>
    </row>
    <row r="1278" spans="13:13" x14ac:dyDescent="0.2">
      <c r="M1278" s="13"/>
    </row>
    <row r="1279" spans="13:13" x14ac:dyDescent="0.2">
      <c r="M1279" s="13"/>
    </row>
    <row r="1280" spans="13:13" x14ac:dyDescent="0.2">
      <c r="M1280" s="13"/>
    </row>
    <row r="1281" spans="13:13" x14ac:dyDescent="0.2">
      <c r="M1281" s="13"/>
    </row>
    <row r="1282" spans="13:13" x14ac:dyDescent="0.2">
      <c r="M1282" s="13"/>
    </row>
    <row r="1283" spans="13:13" x14ac:dyDescent="0.2">
      <c r="M1283" s="13"/>
    </row>
    <row r="1284" spans="13:13" x14ac:dyDescent="0.2">
      <c r="M1284" s="13"/>
    </row>
    <row r="1285" spans="13:13" x14ac:dyDescent="0.2">
      <c r="M1285" s="13"/>
    </row>
    <row r="1286" spans="13:13" x14ac:dyDescent="0.2">
      <c r="M1286" s="13"/>
    </row>
    <row r="1287" spans="13:13" x14ac:dyDescent="0.2">
      <c r="M1287" s="13"/>
    </row>
    <row r="1288" spans="13:13" x14ac:dyDescent="0.2">
      <c r="M1288" s="13"/>
    </row>
    <row r="1289" spans="13:13" x14ac:dyDescent="0.2">
      <c r="M1289" s="13"/>
    </row>
    <row r="1290" spans="13:13" x14ac:dyDescent="0.2">
      <c r="M1290" s="13"/>
    </row>
    <row r="1291" spans="13:13" x14ac:dyDescent="0.2">
      <c r="M1291" s="13"/>
    </row>
    <row r="1292" spans="13:13" x14ac:dyDescent="0.2">
      <c r="M1292" s="13"/>
    </row>
  </sheetData>
  <conditionalFormatting sqref="G1:G1048576">
    <cfRule type="containsText" dxfId="17" priority="4" operator="containsText" text="live">
      <formula>NOT(ISERROR(SEARCH("live",G1)))</formula>
    </cfRule>
    <cfRule type="containsText" dxfId="16" priority="5" operator="containsText" text="canceled">
      <formula>NOT(ISERROR(SEARCH("canceled",G1)))</formula>
    </cfRule>
    <cfRule type="containsText" dxfId="15" priority="6" operator="containsText" text="successful">
      <formula>NOT(ISERROR(SEARCH("successful",G1)))</formula>
    </cfRule>
    <cfRule type="containsText" dxfId="14" priority="7" operator="containsText" text="failed">
      <formula>NOT(ISERROR(SEARCH("failed",G1)))</formula>
    </cfRule>
  </conditionalFormatting>
  <conditionalFormatting sqref="F2:F1001">
    <cfRule type="cellIs" dxfId="13" priority="1" operator="greaterThan">
      <formula>2</formula>
    </cfRule>
    <cfRule type="cellIs" dxfId="12" priority="2" operator="between">
      <formula>1</formula>
      <formula>2</formula>
    </cfRule>
    <cfRule type="cellIs" dxfId="11" priority="3" operator="between">
      <formula>0</formula>
      <formula>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50B5-113E-8A4A-B294-190C8F5F0E66}">
  <sheetPr codeName="Sheet12"/>
  <dimension ref="A1:G18"/>
  <sheetViews>
    <sheetView workbookViewId="0">
      <selection activeCell="G17" sqref="G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7" x14ac:dyDescent="0.2">
      <c r="A1" s="11" t="s">
        <v>2085</v>
      </c>
      <c r="B1" t="s">
        <v>2070</v>
      </c>
    </row>
    <row r="2" spans="1:7" x14ac:dyDescent="0.2">
      <c r="A2" s="11" t="s">
        <v>6</v>
      </c>
      <c r="B2" t="s">
        <v>2070</v>
      </c>
    </row>
    <row r="4" spans="1:7" x14ac:dyDescent="0.2">
      <c r="A4" s="11" t="s">
        <v>2068</v>
      </c>
      <c r="B4" s="11" t="s">
        <v>2069</v>
      </c>
    </row>
    <row r="5" spans="1:7" x14ac:dyDescent="0.2">
      <c r="A5" s="11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7" x14ac:dyDescent="0.2">
      <c r="A6" s="12" t="s">
        <v>2073</v>
      </c>
      <c r="B6" s="6">
        <v>6</v>
      </c>
      <c r="C6" s="6">
        <v>36</v>
      </c>
      <c r="D6" s="6">
        <v>1</v>
      </c>
      <c r="E6" s="6">
        <v>49</v>
      </c>
      <c r="F6" s="6">
        <v>92</v>
      </c>
      <c r="G6" s="7">
        <f>E6/F6</f>
        <v>0.53260869565217395</v>
      </c>
    </row>
    <row r="7" spans="1:7" x14ac:dyDescent="0.2">
      <c r="A7" s="12" t="s">
        <v>2074</v>
      </c>
      <c r="B7" s="6">
        <v>7</v>
      </c>
      <c r="C7" s="6">
        <v>28</v>
      </c>
      <c r="D7" s="6"/>
      <c r="E7" s="6">
        <v>44</v>
      </c>
      <c r="F7" s="6">
        <v>79</v>
      </c>
      <c r="G7" s="7">
        <f t="shared" ref="G7:G17" si="0">E7/F7</f>
        <v>0.55696202531645567</v>
      </c>
    </row>
    <row r="8" spans="1:7" x14ac:dyDescent="0.2">
      <c r="A8" s="12" t="s">
        <v>2075</v>
      </c>
      <c r="B8" s="6">
        <v>4</v>
      </c>
      <c r="C8" s="6">
        <v>34</v>
      </c>
      <c r="D8" s="6"/>
      <c r="E8" s="6">
        <v>49</v>
      </c>
      <c r="F8" s="6">
        <v>87</v>
      </c>
      <c r="G8" s="7">
        <f t="shared" si="0"/>
        <v>0.56321839080459768</v>
      </c>
    </row>
    <row r="9" spans="1:7" x14ac:dyDescent="0.2">
      <c r="A9" s="12" t="s">
        <v>2076</v>
      </c>
      <c r="B9" s="6">
        <v>1</v>
      </c>
      <c r="C9" s="6">
        <v>30</v>
      </c>
      <c r="D9" s="6">
        <v>1</v>
      </c>
      <c r="E9" s="6">
        <v>46</v>
      </c>
      <c r="F9" s="6">
        <v>78</v>
      </c>
      <c r="G9" s="7">
        <f t="shared" si="0"/>
        <v>0.58974358974358976</v>
      </c>
    </row>
    <row r="10" spans="1:7" x14ac:dyDescent="0.2">
      <c r="A10" s="12" t="s">
        <v>2077</v>
      </c>
      <c r="B10" s="6">
        <v>3</v>
      </c>
      <c r="C10" s="6">
        <v>35</v>
      </c>
      <c r="D10" s="6">
        <v>2</v>
      </c>
      <c r="E10" s="6">
        <v>46</v>
      </c>
      <c r="F10" s="6">
        <v>86</v>
      </c>
      <c r="G10" s="7">
        <f t="shared" si="0"/>
        <v>0.53488372093023251</v>
      </c>
    </row>
    <row r="11" spans="1:7" x14ac:dyDescent="0.2">
      <c r="A11" s="12" t="s">
        <v>2078</v>
      </c>
      <c r="B11" s="6">
        <v>3</v>
      </c>
      <c r="C11" s="6">
        <v>28</v>
      </c>
      <c r="D11" s="6">
        <v>1</v>
      </c>
      <c r="E11" s="6">
        <v>55</v>
      </c>
      <c r="F11" s="6">
        <v>87</v>
      </c>
      <c r="G11" s="7">
        <f t="shared" si="0"/>
        <v>0.63218390804597702</v>
      </c>
    </row>
    <row r="12" spans="1:7" x14ac:dyDescent="0.2">
      <c r="A12" s="12" t="s">
        <v>2079</v>
      </c>
      <c r="B12" s="6">
        <v>4</v>
      </c>
      <c r="C12" s="6">
        <v>31</v>
      </c>
      <c r="D12" s="6">
        <v>1</v>
      </c>
      <c r="E12" s="6">
        <v>58</v>
      </c>
      <c r="F12" s="6">
        <v>94</v>
      </c>
      <c r="G12" s="7">
        <f t="shared" si="0"/>
        <v>0.61702127659574468</v>
      </c>
    </row>
    <row r="13" spans="1:7" x14ac:dyDescent="0.2">
      <c r="A13" s="12" t="s">
        <v>2080</v>
      </c>
      <c r="B13" s="6">
        <v>8</v>
      </c>
      <c r="C13" s="6">
        <v>35</v>
      </c>
      <c r="D13" s="6">
        <v>1</v>
      </c>
      <c r="E13" s="6">
        <v>41</v>
      </c>
      <c r="F13" s="6">
        <v>85</v>
      </c>
      <c r="G13" s="7">
        <f t="shared" si="0"/>
        <v>0.4823529411764706</v>
      </c>
    </row>
    <row r="14" spans="1:7" x14ac:dyDescent="0.2">
      <c r="A14" s="12" t="s">
        <v>2081</v>
      </c>
      <c r="B14" s="6">
        <v>5</v>
      </c>
      <c r="C14" s="6">
        <v>23</v>
      </c>
      <c r="D14" s="6"/>
      <c r="E14" s="6">
        <v>45</v>
      </c>
      <c r="F14" s="6">
        <v>73</v>
      </c>
      <c r="G14" s="7">
        <f t="shared" si="0"/>
        <v>0.61643835616438358</v>
      </c>
    </row>
    <row r="15" spans="1:7" x14ac:dyDescent="0.2">
      <c r="A15" s="12" t="s">
        <v>2082</v>
      </c>
      <c r="B15" s="6">
        <v>6</v>
      </c>
      <c r="C15" s="6">
        <v>26</v>
      </c>
      <c r="D15" s="6">
        <v>1</v>
      </c>
      <c r="E15" s="6">
        <v>45</v>
      </c>
      <c r="F15" s="6">
        <v>78</v>
      </c>
      <c r="G15" s="7">
        <f t="shared" si="0"/>
        <v>0.57692307692307687</v>
      </c>
    </row>
    <row r="16" spans="1:7" x14ac:dyDescent="0.2">
      <c r="A16" s="12" t="s">
        <v>2083</v>
      </c>
      <c r="B16" s="6">
        <v>3</v>
      </c>
      <c r="C16" s="6">
        <v>27</v>
      </c>
      <c r="D16" s="6">
        <v>3</v>
      </c>
      <c r="E16" s="6">
        <v>45</v>
      </c>
      <c r="F16" s="6">
        <v>78</v>
      </c>
      <c r="G16" s="7">
        <f t="shared" si="0"/>
        <v>0.57692307692307687</v>
      </c>
    </row>
    <row r="17" spans="1:7" x14ac:dyDescent="0.2">
      <c r="A17" s="12" t="s">
        <v>2084</v>
      </c>
      <c r="B17" s="6">
        <v>7</v>
      </c>
      <c r="C17" s="6">
        <v>31</v>
      </c>
      <c r="D17" s="6">
        <v>3</v>
      </c>
      <c r="E17" s="6">
        <v>42</v>
      </c>
      <c r="F17" s="6">
        <v>83</v>
      </c>
      <c r="G17" s="7">
        <f t="shared" si="0"/>
        <v>0.50602409638554213</v>
      </c>
    </row>
    <row r="18" spans="1:7" x14ac:dyDescent="0.2">
      <c r="A18" s="12" t="s">
        <v>2067</v>
      </c>
      <c r="B18" s="6">
        <v>57</v>
      </c>
      <c r="C18" s="6">
        <v>364</v>
      </c>
      <c r="D18" s="6">
        <v>14</v>
      </c>
      <c r="E18" s="6">
        <v>565</v>
      </c>
      <c r="F18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1BDD-C0CB-B44C-8518-D3372615AD01}">
  <sheetPr codeName="Sheet2"/>
  <dimension ref="A2:G15"/>
  <sheetViews>
    <sheetView workbookViewId="0">
      <selection activeCell="G7" sqref="G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1.5" bestFit="1" customWidth="1"/>
    <col min="8" max="8" width="9.5" bestFit="1" customWidth="1"/>
    <col min="9" max="9" width="10.1640625" bestFit="1" customWidth="1"/>
    <col min="10" max="10" width="7.1640625" bestFit="1" customWidth="1"/>
    <col min="11" max="11" width="10.83203125" bestFit="1" customWidth="1"/>
    <col min="12" max="12" width="3.5" bestFit="1" customWidth="1"/>
    <col min="13" max="14" width="3.6640625" bestFit="1" customWidth="1"/>
    <col min="15" max="15" width="3.1640625" bestFit="1" customWidth="1"/>
    <col min="16" max="16" width="4.1640625" bestFit="1" customWidth="1"/>
    <col min="17" max="17" width="10.5" bestFit="1" customWidth="1"/>
    <col min="18" max="18" width="6.33203125" bestFit="1" customWidth="1"/>
    <col min="19" max="19" width="3.33203125" bestFit="1" customWidth="1"/>
    <col min="20" max="20" width="3.5" bestFit="1" customWidth="1"/>
    <col min="21" max="22" width="3.6640625" bestFit="1" customWidth="1"/>
    <col min="23" max="23" width="3.5" bestFit="1" customWidth="1"/>
    <col min="24" max="24" width="8.83203125" bestFit="1" customWidth="1"/>
    <col min="25" max="25" width="11.6640625" bestFit="1" customWidth="1"/>
    <col min="26" max="26" width="3.33203125" bestFit="1" customWidth="1"/>
    <col min="27" max="27" width="3.5" bestFit="1" customWidth="1"/>
    <col min="28" max="29" width="3.6640625" bestFit="1" customWidth="1"/>
    <col min="30" max="30" width="3.1640625" bestFit="1" customWidth="1"/>
    <col min="31" max="31" width="4.1640625" bestFit="1" customWidth="1"/>
    <col min="32" max="32" width="14.1640625" bestFit="1" customWidth="1"/>
  </cols>
  <sheetData>
    <row r="2" spans="1:7" x14ac:dyDescent="0.2">
      <c r="A2" s="11" t="s">
        <v>6</v>
      </c>
      <c r="B2" t="s">
        <v>21</v>
      </c>
    </row>
    <row r="4" spans="1:7" x14ac:dyDescent="0.2">
      <c r="A4" s="11" t="s">
        <v>2068</v>
      </c>
      <c r="B4" s="11" t="s">
        <v>2069</v>
      </c>
    </row>
    <row r="5" spans="1:7" x14ac:dyDescent="0.2">
      <c r="A5" s="11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7" x14ac:dyDescent="0.2">
      <c r="A6" s="12" t="s">
        <v>2039</v>
      </c>
      <c r="B6" s="6">
        <v>10</v>
      </c>
      <c r="C6" s="6">
        <v>41</v>
      </c>
      <c r="D6" s="6">
        <v>3</v>
      </c>
      <c r="E6" s="6">
        <v>76</v>
      </c>
      <c r="F6" s="6">
        <v>130</v>
      </c>
      <c r="G6" s="7">
        <f>E6/F6</f>
        <v>0.58461538461538465</v>
      </c>
    </row>
    <row r="7" spans="1:7" x14ac:dyDescent="0.2">
      <c r="A7" s="12" t="s">
        <v>2031</v>
      </c>
      <c r="B7" s="6">
        <v>3</v>
      </c>
      <c r="C7" s="6">
        <v>15</v>
      </c>
      <c r="D7" s="6"/>
      <c r="E7" s="6">
        <v>17</v>
      </c>
      <c r="F7" s="6">
        <v>35</v>
      </c>
      <c r="G7" s="7">
        <f t="shared" ref="G7:G14" si="0">E7/F7</f>
        <v>0.48571428571428571</v>
      </c>
    </row>
    <row r="8" spans="1:7" x14ac:dyDescent="0.2">
      <c r="A8" s="12" t="s">
        <v>2048</v>
      </c>
      <c r="B8" s="6">
        <v>1</v>
      </c>
      <c r="C8" s="6">
        <v>20</v>
      </c>
      <c r="D8" s="6">
        <v>2</v>
      </c>
      <c r="E8" s="6">
        <v>14</v>
      </c>
      <c r="F8" s="6">
        <v>37</v>
      </c>
      <c r="G8" s="7">
        <f t="shared" si="0"/>
        <v>0.3783783783783784</v>
      </c>
    </row>
    <row r="9" spans="1:7" x14ac:dyDescent="0.2">
      <c r="A9" s="12" t="s">
        <v>2062</v>
      </c>
      <c r="B9" s="6"/>
      <c r="C9" s="6"/>
      <c r="D9" s="6"/>
      <c r="E9" s="6">
        <v>4</v>
      </c>
      <c r="F9" s="6">
        <v>4</v>
      </c>
      <c r="G9" s="7">
        <f t="shared" si="0"/>
        <v>1</v>
      </c>
    </row>
    <row r="10" spans="1:7" x14ac:dyDescent="0.2">
      <c r="A10" s="12" t="s">
        <v>2033</v>
      </c>
      <c r="B10" s="6">
        <v>6</v>
      </c>
      <c r="C10" s="6">
        <v>45</v>
      </c>
      <c r="D10" s="6"/>
      <c r="E10" s="6">
        <v>79</v>
      </c>
      <c r="F10" s="6">
        <v>130</v>
      </c>
      <c r="G10" s="7">
        <f t="shared" si="0"/>
        <v>0.60769230769230764</v>
      </c>
    </row>
    <row r="11" spans="1:7" x14ac:dyDescent="0.2">
      <c r="A11" s="12" t="s">
        <v>2052</v>
      </c>
      <c r="B11" s="6">
        <v>3</v>
      </c>
      <c r="C11" s="6">
        <v>6</v>
      </c>
      <c r="D11" s="6">
        <v>1</v>
      </c>
      <c r="E11" s="6">
        <v>24</v>
      </c>
      <c r="F11" s="6">
        <v>34</v>
      </c>
      <c r="G11" s="7">
        <f t="shared" si="0"/>
        <v>0.70588235294117652</v>
      </c>
    </row>
    <row r="12" spans="1:7" x14ac:dyDescent="0.2">
      <c r="A12" s="12" t="s">
        <v>2044</v>
      </c>
      <c r="B12" s="6">
        <v>2</v>
      </c>
      <c r="C12" s="6">
        <v>18</v>
      </c>
      <c r="D12" s="6">
        <v>1</v>
      </c>
      <c r="E12" s="6">
        <v>28</v>
      </c>
      <c r="F12" s="6">
        <v>49</v>
      </c>
      <c r="G12" s="7">
        <f t="shared" si="0"/>
        <v>0.5714285714285714</v>
      </c>
    </row>
    <row r="13" spans="1:7" x14ac:dyDescent="0.2">
      <c r="A13" s="12" t="s">
        <v>2035</v>
      </c>
      <c r="B13" s="6">
        <v>2</v>
      </c>
      <c r="C13" s="6">
        <v>23</v>
      </c>
      <c r="D13" s="6">
        <v>1</v>
      </c>
      <c r="E13" s="6">
        <v>45</v>
      </c>
      <c r="F13" s="6">
        <v>71</v>
      </c>
      <c r="G13" s="7">
        <f t="shared" si="0"/>
        <v>0.63380281690140849</v>
      </c>
    </row>
    <row r="14" spans="1:7" x14ac:dyDescent="0.2">
      <c r="A14" s="12" t="s">
        <v>2037</v>
      </c>
      <c r="B14" s="6">
        <v>17</v>
      </c>
      <c r="C14" s="6">
        <v>106</v>
      </c>
      <c r="D14" s="6">
        <v>1</v>
      </c>
      <c r="E14" s="6">
        <v>149</v>
      </c>
      <c r="F14" s="6">
        <v>273</v>
      </c>
      <c r="G14" s="7">
        <f t="shared" si="0"/>
        <v>0.54578754578754574</v>
      </c>
    </row>
    <row r="15" spans="1:7" x14ac:dyDescent="0.2">
      <c r="A15" s="12" t="s">
        <v>2067</v>
      </c>
      <c r="B15" s="6">
        <v>44</v>
      </c>
      <c r="C15" s="6">
        <v>274</v>
      </c>
      <c r="D15" s="6">
        <v>9</v>
      </c>
      <c r="E15" s="6">
        <v>436</v>
      </c>
      <c r="F15" s="6">
        <v>763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9089-62D0-224E-A0D3-575C2AE5C6B8}">
  <sheetPr codeName="Sheet4"/>
  <dimension ref="A1:G29"/>
  <sheetViews>
    <sheetView workbookViewId="0">
      <selection activeCell="G24" sqref="G2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7" x14ac:dyDescent="0.2">
      <c r="A1" s="11" t="s">
        <v>6</v>
      </c>
      <c r="B1" t="s">
        <v>2070</v>
      </c>
    </row>
    <row r="3" spans="1:7" x14ac:dyDescent="0.2">
      <c r="A3" s="11" t="s">
        <v>2068</v>
      </c>
      <c r="B3" s="11" t="s">
        <v>2069</v>
      </c>
    </row>
    <row r="4" spans="1:7" x14ac:dyDescent="0.2">
      <c r="A4" s="11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7" x14ac:dyDescent="0.2">
      <c r="A5" s="12" t="s">
        <v>2046</v>
      </c>
      <c r="B5" s="6">
        <v>1</v>
      </c>
      <c r="C5" s="6">
        <v>10</v>
      </c>
      <c r="D5" s="6">
        <v>2</v>
      </c>
      <c r="E5" s="6">
        <v>21</v>
      </c>
      <c r="F5" s="6">
        <v>34</v>
      </c>
      <c r="G5" s="7">
        <f>E5/F5</f>
        <v>0.61764705882352944</v>
      </c>
    </row>
    <row r="6" spans="1:7" x14ac:dyDescent="0.2">
      <c r="A6" s="12" t="s">
        <v>2063</v>
      </c>
      <c r="B6" s="6"/>
      <c r="C6" s="6"/>
      <c r="D6" s="6"/>
      <c r="E6" s="6">
        <v>4</v>
      </c>
      <c r="F6" s="6">
        <v>4</v>
      </c>
      <c r="G6" s="7">
        <f t="shared" ref="G6:G28" si="0">E6/F6</f>
        <v>1</v>
      </c>
    </row>
    <row r="7" spans="1:7" x14ac:dyDescent="0.2">
      <c r="A7" s="12" t="s">
        <v>2040</v>
      </c>
      <c r="B7" s="6">
        <v>4</v>
      </c>
      <c r="C7" s="6">
        <v>21</v>
      </c>
      <c r="D7" s="6">
        <v>1</v>
      </c>
      <c r="E7" s="6">
        <v>34</v>
      </c>
      <c r="F7" s="6">
        <v>60</v>
      </c>
      <c r="G7" s="7">
        <f t="shared" si="0"/>
        <v>0.56666666666666665</v>
      </c>
    </row>
    <row r="8" spans="1:7" x14ac:dyDescent="0.2">
      <c r="A8" s="12" t="s">
        <v>2042</v>
      </c>
      <c r="B8" s="6">
        <v>2</v>
      </c>
      <c r="C8" s="6">
        <v>12</v>
      </c>
      <c r="D8" s="6">
        <v>1</v>
      </c>
      <c r="E8" s="6">
        <v>22</v>
      </c>
      <c r="F8" s="6">
        <v>37</v>
      </c>
      <c r="G8" s="7">
        <f t="shared" si="0"/>
        <v>0.59459459459459463</v>
      </c>
    </row>
    <row r="9" spans="1:7" x14ac:dyDescent="0.2">
      <c r="A9" s="12" t="s">
        <v>2041</v>
      </c>
      <c r="B9" s="6"/>
      <c r="C9" s="6">
        <v>8</v>
      </c>
      <c r="D9" s="6"/>
      <c r="E9" s="6">
        <v>10</v>
      </c>
      <c r="F9" s="6">
        <v>18</v>
      </c>
      <c r="G9" s="7">
        <f t="shared" si="0"/>
        <v>0.55555555555555558</v>
      </c>
    </row>
    <row r="10" spans="1:7" x14ac:dyDescent="0.2">
      <c r="A10" s="12" t="s">
        <v>2051</v>
      </c>
      <c r="B10" s="6">
        <v>1</v>
      </c>
      <c r="C10" s="6">
        <v>7</v>
      </c>
      <c r="D10" s="6"/>
      <c r="E10" s="6">
        <v>9</v>
      </c>
      <c r="F10" s="6">
        <v>17</v>
      </c>
      <c r="G10" s="7">
        <f t="shared" si="0"/>
        <v>0.52941176470588236</v>
      </c>
    </row>
    <row r="11" spans="1:7" x14ac:dyDescent="0.2">
      <c r="A11" s="12" t="s">
        <v>2032</v>
      </c>
      <c r="B11" s="6">
        <v>4</v>
      </c>
      <c r="C11" s="6">
        <v>20</v>
      </c>
      <c r="D11" s="6"/>
      <c r="E11" s="6">
        <v>22</v>
      </c>
      <c r="F11" s="6">
        <v>46</v>
      </c>
      <c r="G11" s="7">
        <f t="shared" si="0"/>
        <v>0.47826086956521741</v>
      </c>
    </row>
    <row r="12" spans="1:7" x14ac:dyDescent="0.2">
      <c r="A12" s="12" t="s">
        <v>2043</v>
      </c>
      <c r="B12" s="6">
        <v>3</v>
      </c>
      <c r="C12" s="6">
        <v>20</v>
      </c>
      <c r="D12" s="6"/>
      <c r="E12" s="6">
        <v>23</v>
      </c>
      <c r="F12" s="6">
        <v>46</v>
      </c>
      <c r="G12" s="7">
        <f t="shared" si="0"/>
        <v>0.5</v>
      </c>
    </row>
    <row r="13" spans="1:7" x14ac:dyDescent="0.2">
      <c r="A13" s="12" t="s">
        <v>2056</v>
      </c>
      <c r="B13" s="6">
        <v>1</v>
      </c>
      <c r="C13" s="6">
        <v>6</v>
      </c>
      <c r="D13" s="6"/>
      <c r="E13" s="6">
        <v>10</v>
      </c>
      <c r="F13" s="6">
        <v>17</v>
      </c>
      <c r="G13" s="7">
        <f t="shared" si="0"/>
        <v>0.58823529411764708</v>
      </c>
    </row>
    <row r="14" spans="1:7" x14ac:dyDescent="0.2">
      <c r="A14" s="12" t="s">
        <v>2055</v>
      </c>
      <c r="B14" s="6"/>
      <c r="C14" s="6">
        <v>3</v>
      </c>
      <c r="D14" s="6"/>
      <c r="E14" s="6">
        <v>4</v>
      </c>
      <c r="F14" s="6">
        <v>7</v>
      </c>
      <c r="G14" s="7">
        <f t="shared" si="0"/>
        <v>0.5714285714285714</v>
      </c>
    </row>
    <row r="15" spans="1:7" x14ac:dyDescent="0.2">
      <c r="A15" s="12" t="s">
        <v>2059</v>
      </c>
      <c r="B15" s="6"/>
      <c r="C15" s="6">
        <v>8</v>
      </c>
      <c r="D15" s="6">
        <v>1</v>
      </c>
      <c r="E15" s="6">
        <v>4</v>
      </c>
      <c r="F15" s="6">
        <v>13</v>
      </c>
      <c r="G15" s="7">
        <f t="shared" si="0"/>
        <v>0.30769230769230771</v>
      </c>
    </row>
    <row r="16" spans="1:7" x14ac:dyDescent="0.2">
      <c r="A16" s="12" t="s">
        <v>2045</v>
      </c>
      <c r="B16" s="6">
        <v>1</v>
      </c>
      <c r="C16" s="6">
        <v>6</v>
      </c>
      <c r="D16" s="6">
        <v>1</v>
      </c>
      <c r="E16" s="6">
        <v>13</v>
      </c>
      <c r="F16" s="6">
        <v>21</v>
      </c>
      <c r="G16" s="7">
        <f t="shared" si="0"/>
        <v>0.61904761904761907</v>
      </c>
    </row>
    <row r="17" spans="1:7" x14ac:dyDescent="0.2">
      <c r="A17" s="12" t="s">
        <v>2053</v>
      </c>
      <c r="B17" s="6">
        <v>4</v>
      </c>
      <c r="C17" s="6">
        <v>11</v>
      </c>
      <c r="D17" s="6">
        <v>1</v>
      </c>
      <c r="E17" s="6">
        <v>26</v>
      </c>
      <c r="F17" s="6">
        <v>42</v>
      </c>
      <c r="G17" s="7">
        <f t="shared" si="0"/>
        <v>0.61904761904761907</v>
      </c>
    </row>
    <row r="18" spans="1:7" x14ac:dyDescent="0.2">
      <c r="A18" s="12" t="s">
        <v>2038</v>
      </c>
      <c r="B18" s="6">
        <v>23</v>
      </c>
      <c r="C18" s="6">
        <v>132</v>
      </c>
      <c r="D18" s="6">
        <v>2</v>
      </c>
      <c r="E18" s="6">
        <v>187</v>
      </c>
      <c r="F18" s="6">
        <v>344</v>
      </c>
      <c r="G18" s="7">
        <f t="shared" si="0"/>
        <v>0.54360465116279066</v>
      </c>
    </row>
    <row r="19" spans="1:7" x14ac:dyDescent="0.2">
      <c r="A19" s="12" t="s">
        <v>2054</v>
      </c>
      <c r="B19" s="6"/>
      <c r="C19" s="6">
        <v>4</v>
      </c>
      <c r="D19" s="6"/>
      <c r="E19" s="6">
        <v>4</v>
      </c>
      <c r="F19" s="6">
        <v>8</v>
      </c>
      <c r="G19" s="7">
        <f t="shared" si="0"/>
        <v>0.5</v>
      </c>
    </row>
    <row r="20" spans="1:7" x14ac:dyDescent="0.2">
      <c r="A20" s="12" t="s">
        <v>2034</v>
      </c>
      <c r="B20" s="6">
        <v>6</v>
      </c>
      <c r="C20" s="6">
        <v>30</v>
      </c>
      <c r="D20" s="6"/>
      <c r="E20" s="6">
        <v>49</v>
      </c>
      <c r="F20" s="6">
        <v>85</v>
      </c>
      <c r="G20" s="7">
        <f t="shared" si="0"/>
        <v>0.57647058823529407</v>
      </c>
    </row>
    <row r="21" spans="1:7" x14ac:dyDescent="0.2">
      <c r="A21" s="12" t="s">
        <v>2061</v>
      </c>
      <c r="B21" s="6"/>
      <c r="C21" s="6">
        <v>9</v>
      </c>
      <c r="D21" s="6"/>
      <c r="E21" s="6">
        <v>5</v>
      </c>
      <c r="F21" s="6">
        <v>14</v>
      </c>
      <c r="G21" s="7">
        <f t="shared" si="0"/>
        <v>0.35714285714285715</v>
      </c>
    </row>
    <row r="22" spans="1:7" x14ac:dyDescent="0.2">
      <c r="A22" s="12" t="s">
        <v>2050</v>
      </c>
      <c r="B22" s="6">
        <v>1</v>
      </c>
      <c r="C22" s="6">
        <v>5</v>
      </c>
      <c r="D22" s="6">
        <v>1</v>
      </c>
      <c r="E22" s="6">
        <v>9</v>
      </c>
      <c r="F22" s="6">
        <v>16</v>
      </c>
      <c r="G22" s="7">
        <f t="shared" si="0"/>
        <v>0.5625</v>
      </c>
    </row>
    <row r="23" spans="1:7" x14ac:dyDescent="0.2">
      <c r="A23" s="12" t="s">
        <v>2058</v>
      </c>
      <c r="B23" s="6">
        <v>3</v>
      </c>
      <c r="C23" s="6">
        <v>3</v>
      </c>
      <c r="D23" s="6"/>
      <c r="E23" s="6">
        <v>11</v>
      </c>
      <c r="F23" s="6">
        <v>17</v>
      </c>
      <c r="G23" s="7">
        <f t="shared" si="0"/>
        <v>0.6470588235294118</v>
      </c>
    </row>
    <row r="24" spans="1:7" x14ac:dyDescent="0.2">
      <c r="A24" s="12" t="s">
        <v>2057</v>
      </c>
      <c r="B24" s="6"/>
      <c r="C24" s="6">
        <v>7</v>
      </c>
      <c r="D24" s="6"/>
      <c r="E24" s="6">
        <v>14</v>
      </c>
      <c r="F24" s="6">
        <v>21</v>
      </c>
      <c r="G24" s="7">
        <f t="shared" si="0"/>
        <v>0.66666666666666663</v>
      </c>
    </row>
    <row r="25" spans="1:7" x14ac:dyDescent="0.2">
      <c r="A25" s="12" t="s">
        <v>2049</v>
      </c>
      <c r="B25" s="6">
        <v>1</v>
      </c>
      <c r="C25" s="6">
        <v>15</v>
      </c>
      <c r="D25" s="6">
        <v>2</v>
      </c>
      <c r="E25" s="6">
        <v>17</v>
      </c>
      <c r="F25" s="6">
        <v>35</v>
      </c>
      <c r="G25" s="7">
        <f t="shared" si="0"/>
        <v>0.48571428571428571</v>
      </c>
    </row>
    <row r="26" spans="1:7" x14ac:dyDescent="0.2">
      <c r="A26" s="12" t="s">
        <v>2047</v>
      </c>
      <c r="B26" s="6"/>
      <c r="C26" s="6">
        <v>15</v>
      </c>
      <c r="D26" s="6">
        <v>1</v>
      </c>
      <c r="E26" s="6">
        <v>28</v>
      </c>
      <c r="F26" s="6">
        <v>44</v>
      </c>
      <c r="G26" s="7">
        <f t="shared" si="0"/>
        <v>0.63636363636363635</v>
      </c>
    </row>
    <row r="27" spans="1:7" x14ac:dyDescent="0.2">
      <c r="A27" s="12" t="s">
        <v>2036</v>
      </c>
      <c r="B27" s="6">
        <v>2</v>
      </c>
      <c r="C27" s="6">
        <v>12</v>
      </c>
      <c r="D27" s="6">
        <v>1</v>
      </c>
      <c r="E27" s="6">
        <v>36</v>
      </c>
      <c r="F27" s="6">
        <v>51</v>
      </c>
      <c r="G27" s="7">
        <f t="shared" si="0"/>
        <v>0.70588235294117652</v>
      </c>
    </row>
    <row r="28" spans="1:7" x14ac:dyDescent="0.2">
      <c r="A28" s="12" t="s">
        <v>2060</v>
      </c>
      <c r="B28" s="6"/>
      <c r="C28" s="6"/>
      <c r="D28" s="6"/>
      <c r="E28" s="6">
        <v>3</v>
      </c>
      <c r="F28" s="6">
        <v>3</v>
      </c>
      <c r="G28" s="7">
        <f t="shared" si="0"/>
        <v>1</v>
      </c>
    </row>
    <row r="29" spans="1:7" x14ac:dyDescent="0.2">
      <c r="A29" s="12" t="s">
        <v>2067</v>
      </c>
      <c r="B29" s="6">
        <v>57</v>
      </c>
      <c r="C29" s="6">
        <v>364</v>
      </c>
      <c r="D29" s="6">
        <v>14</v>
      </c>
      <c r="E29" s="6">
        <v>565</v>
      </c>
      <c r="F29" s="6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EE27-7FEC-2947-9139-5BADCE42C876}">
  <dimension ref="A1:H13"/>
  <sheetViews>
    <sheetView topLeftCell="A4" workbookViewId="0">
      <selection activeCell="F8" sqref="F8"/>
    </sheetView>
  </sheetViews>
  <sheetFormatPr baseColWidth="10" defaultRowHeight="19" x14ac:dyDescent="0.25"/>
  <cols>
    <col min="1" max="1" width="48.6640625" style="16" bestFit="1" customWidth="1"/>
    <col min="2" max="2" width="18.83203125" style="16" bestFit="1" customWidth="1"/>
    <col min="3" max="3" width="14.83203125" style="16" bestFit="1" customWidth="1"/>
    <col min="4" max="4" width="18" style="16" bestFit="1" customWidth="1"/>
    <col min="5" max="5" width="14" style="16" bestFit="1" customWidth="1"/>
    <col min="6" max="6" width="22.1640625" style="16" bestFit="1" customWidth="1"/>
    <col min="7" max="7" width="18.1640625" style="16" bestFit="1" customWidth="1"/>
    <col min="8" max="8" width="21.1640625" style="16" bestFit="1" customWidth="1"/>
    <col min="9" max="16384" width="10.83203125" style="16"/>
  </cols>
  <sheetData>
    <row r="1" spans="1:8" x14ac:dyDescent="0.25">
      <c r="A1" s="16" t="s">
        <v>2098</v>
      </c>
      <c r="B1" s="16" t="s">
        <v>2099</v>
      </c>
      <c r="C1" s="16" t="s">
        <v>2100</v>
      </c>
      <c r="D1" s="16" t="s">
        <v>2101</v>
      </c>
      <c r="E1" s="16" t="s">
        <v>2102</v>
      </c>
      <c r="F1" s="16" t="s">
        <v>2103</v>
      </c>
      <c r="G1" s="16" t="s">
        <v>2104</v>
      </c>
      <c r="H1" s="16" t="s">
        <v>2105</v>
      </c>
    </row>
    <row r="2" spans="1:8" x14ac:dyDescent="0.25">
      <c r="A2" s="15" t="s">
        <v>2086</v>
      </c>
      <c r="B2" s="16">
        <f>COUNTIFS(goal,"&lt;1000",outcome,"=successful")</f>
        <v>30</v>
      </c>
      <c r="C2" s="16">
        <f>COUNTIFS(goal,"&lt;1000",outcome,"=failed")</f>
        <v>20</v>
      </c>
      <c r="D2" s="16">
        <f>COUNTIFS(goal,"&lt;1000",outcome,"=canceled")</f>
        <v>1</v>
      </c>
      <c r="E2" s="16">
        <f>SUM(B2:D2)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8" x14ac:dyDescent="0.25">
      <c r="A3" s="15" t="s">
        <v>2087</v>
      </c>
      <c r="B3" s="16">
        <f>COUNTIFS(goal,"&gt;1000",goal,"&lt;5000",outcome,"=successful")</f>
        <v>185</v>
      </c>
      <c r="C3" s="16">
        <f>COUNTIFS(goal,"&gt;1000",goal,"&lt;5000",outcome,"=failed")</f>
        <v>37</v>
      </c>
      <c r="D3" s="16">
        <f>COUNTIFS(goal,"&gt;1000",goal,"&lt;5000",outcome,"=canceled")</f>
        <v>2</v>
      </c>
      <c r="E3" s="16">
        <f t="shared" ref="E3:E13" si="0">SUM(B3:D3)</f>
        <v>224</v>
      </c>
      <c r="F3" s="17">
        <f t="shared" ref="F3:F13" si="1">B3/E3</f>
        <v>0.8258928571428571</v>
      </c>
      <c r="G3" s="17">
        <f t="shared" ref="G3:G13" si="2">C3/E3</f>
        <v>0.16517857142857142</v>
      </c>
      <c r="H3" s="17">
        <f t="shared" ref="H3:H13" si="3">D3/E3</f>
        <v>8.9285714285714281E-3</v>
      </c>
    </row>
    <row r="4" spans="1:8" x14ac:dyDescent="0.25">
      <c r="A4" s="15" t="s">
        <v>2088</v>
      </c>
      <c r="B4" s="16">
        <f>COUNTIFS(goal,"&gt;5000",goal,"&lt;10000",outcome,"successful")</f>
        <v>157</v>
      </c>
      <c r="C4" s="16">
        <f>COUNTIFS(goal,"&gt;5000",goal,"&lt;10000",outcome,"=failed")</f>
        <v>125</v>
      </c>
      <c r="D4" s="16">
        <f>COUNTIFS(goal,"&gt;5000",goal,"&lt;10000",outcome,"=canceled")</f>
        <v>25</v>
      </c>
      <c r="E4" s="16">
        <f t="shared" si="0"/>
        <v>307</v>
      </c>
      <c r="F4" s="17">
        <f t="shared" si="1"/>
        <v>0.51140065146579805</v>
      </c>
      <c r="G4" s="17">
        <f t="shared" si="2"/>
        <v>0.40716612377850164</v>
      </c>
      <c r="H4" s="17">
        <f t="shared" si="3"/>
        <v>8.143322475570032E-2</v>
      </c>
    </row>
    <row r="5" spans="1:8" x14ac:dyDescent="0.25">
      <c r="A5" s="15" t="s">
        <v>2089</v>
      </c>
      <c r="B5" s="16">
        <f>COUNTIFS(goal,"&gt;10000",goal,"&lt;15000",outcome,"successful")</f>
        <v>2</v>
      </c>
      <c r="C5" s="16">
        <f>COUNTIFS(goal,"&gt;10000",goal,"&lt;15000",outcome,"=failed")</f>
        <v>0</v>
      </c>
      <c r="D5" s="16">
        <f>COUNTIFS(goal,"&gt;10000",goal,"&lt;15000",outcome,"=canceled")</f>
        <v>0</v>
      </c>
      <c r="E5" s="16">
        <f t="shared" si="0"/>
        <v>2</v>
      </c>
      <c r="F5" s="17">
        <f t="shared" si="1"/>
        <v>1</v>
      </c>
      <c r="G5" s="17">
        <f t="shared" si="2"/>
        <v>0</v>
      </c>
      <c r="H5" s="17">
        <f t="shared" si="3"/>
        <v>0</v>
      </c>
    </row>
    <row r="6" spans="1:8" x14ac:dyDescent="0.25">
      <c r="A6" s="15" t="s">
        <v>2090</v>
      </c>
      <c r="B6" s="16">
        <f>COUNTIFS(goal,"&gt;15000",goal,"&lt;20000",outcome,"successful")</f>
        <v>10</v>
      </c>
      <c r="C6" s="16">
        <f>COUNTIFS(goal,"&gt;15000",goal,"&lt;20000",outcome,"=failed")</f>
        <v>0</v>
      </c>
      <c r="D6" s="16">
        <f>COUNTIFS(goal,"&gt;15000",goal,"&lt;20000",outcome,"=canceled")</f>
        <v>0</v>
      </c>
      <c r="E6" s="16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25">
      <c r="A7" s="15" t="s">
        <v>2091</v>
      </c>
      <c r="B7" s="16">
        <f>COUNTIFS(goal,"&gt;20000",goal,"&lt;25000",outcome,"successful")</f>
        <v>5</v>
      </c>
      <c r="C7" s="16">
        <f>COUNTIFS(goal,"&gt;20000",goal,"&lt;25000",outcome,"=failed")</f>
        <v>0</v>
      </c>
      <c r="D7" s="16">
        <f>COUNTIFS(goal,"&gt;20000",goal,"&lt;25000",outcome,"=canceled")</f>
        <v>0</v>
      </c>
      <c r="E7" s="16">
        <f t="shared" si="0"/>
        <v>5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25">
      <c r="A8" s="15" t="s">
        <v>2092</v>
      </c>
      <c r="B8" s="16">
        <f>COUNTIFS(goal,"&gt;25000",goal,"&lt;30000",outcome,"successful")</f>
        <v>10</v>
      </c>
      <c r="C8" s="16">
        <f>COUNTIFS(goal,"&gt;25000",goal,"&lt;30000",outcome,"=failed")</f>
        <v>4</v>
      </c>
      <c r="D8" s="16">
        <f>COUNTIFS(goal,"&gt;25000",goal,"&lt;30000",outcome,"=canceled")</f>
        <v>0</v>
      </c>
      <c r="E8" s="16">
        <f t="shared" si="0"/>
        <v>14</v>
      </c>
      <c r="F8" s="17">
        <f t="shared" si="1"/>
        <v>0.7142857142857143</v>
      </c>
      <c r="G8" s="17">
        <f t="shared" si="2"/>
        <v>0.2857142857142857</v>
      </c>
      <c r="H8" s="17">
        <f t="shared" si="3"/>
        <v>0</v>
      </c>
    </row>
    <row r="9" spans="1:8" x14ac:dyDescent="0.25">
      <c r="A9" s="15" t="s">
        <v>2093</v>
      </c>
      <c r="B9" s="16">
        <f>COUNTIFS(goal,"&gt;30000",goal,"&lt;35000",outcome,"successful")</f>
        <v>7</v>
      </c>
      <c r="C9" s="16">
        <f>COUNTIFS(goal,"&gt;30000",goal,"&lt;35000",outcome,"=failed")</f>
        <v>0</v>
      </c>
      <c r="D9" s="16">
        <f>COUNTIFS(goal,"&gt;30000",goal,"&lt;35000",outcome,"=failed")</f>
        <v>0</v>
      </c>
      <c r="E9" s="16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25">
      <c r="A10" s="15" t="s">
        <v>2094</v>
      </c>
      <c r="B10" s="16">
        <f>COUNTIFS(goal,"&gt;35000",goal,"&lt;40000",outcome,"successful")</f>
        <v>7</v>
      </c>
      <c r="C10" s="16">
        <f>COUNTIFS(goal,"&gt;35000",goal,"&lt;40000",outcome,"=failed")</f>
        <v>3</v>
      </c>
      <c r="D10" s="16">
        <f>COUNTIFS(goal,"&gt;35000",goal,"&lt;40000",outcome,"=canceled")</f>
        <v>1</v>
      </c>
      <c r="E10" s="16">
        <f t="shared" si="0"/>
        <v>11</v>
      </c>
      <c r="F10" s="17">
        <f t="shared" si="1"/>
        <v>0.63636363636363635</v>
      </c>
      <c r="G10" s="17">
        <f t="shared" si="2"/>
        <v>0.27272727272727271</v>
      </c>
      <c r="H10" s="17">
        <f t="shared" si="3"/>
        <v>9.0909090909090912E-2</v>
      </c>
    </row>
    <row r="11" spans="1:8" x14ac:dyDescent="0.25">
      <c r="A11" s="15" t="s">
        <v>2095</v>
      </c>
      <c r="B11" s="16">
        <f>COUNTIFS(goal,"&gt;40000",goal,"&lt;45000",outcome,"successful")</f>
        <v>11</v>
      </c>
      <c r="C11" s="16">
        <f>COUNTIFS(goal,"&gt;40000",goal,"&lt;45000",outcome,"=failed")</f>
        <v>3</v>
      </c>
      <c r="D11" s="16">
        <f>COUNTIFS(goal,"&gt;40000",goal,"&lt;45000",outcome,"=canceled")</f>
        <v>0</v>
      </c>
      <c r="E11" s="16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25">
      <c r="A12" s="15" t="s">
        <v>2096</v>
      </c>
      <c r="B12" s="16">
        <f>COUNTIFS(goal,"&gt;45000",goal,"&lt;50000",outcome,"successful")</f>
        <v>8</v>
      </c>
      <c r="C12" s="16">
        <f>COUNTIFS(goal,"&gt;45000",goal,"&lt;50000",outcome,"=failed")</f>
        <v>3</v>
      </c>
      <c r="D12" s="16">
        <f>COUNTIFS(goal,"&gt;45000",goal,"&lt;50000",outcome,"=canceled")</f>
        <v>0</v>
      </c>
      <c r="E12" s="16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25">
      <c r="A13" s="15" t="s">
        <v>2097</v>
      </c>
      <c r="B13" s="16">
        <f>COUNTIFS(goal,"&gt;50000",outcome,"successful")</f>
        <v>114</v>
      </c>
      <c r="C13" s="16">
        <f>COUNTIFS(goal,"&gt;50000",outcome,"=failed")</f>
        <v>162</v>
      </c>
      <c r="D13" s="16">
        <f>COUNTIFS(goal,"&gt;50000",outcome,"=canceled")</f>
        <v>28</v>
      </c>
      <c r="E13" s="16">
        <f t="shared" si="0"/>
        <v>304</v>
      </c>
      <c r="F13" s="17">
        <f t="shared" si="1"/>
        <v>0.375</v>
      </c>
      <c r="G13" s="17">
        <f t="shared" si="2"/>
        <v>0.53289473684210531</v>
      </c>
      <c r="H13" s="17">
        <f t="shared" si="3"/>
        <v>9.2105263157894732E-2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47FD-9216-5D4A-B158-08806BA63152}">
  <dimension ref="A1:I565"/>
  <sheetViews>
    <sheetView workbookViewId="0">
      <selection activeCell="K8" sqref="K8"/>
    </sheetView>
  </sheetViews>
  <sheetFormatPr baseColWidth="10" defaultRowHeight="16" x14ac:dyDescent="0.2"/>
  <cols>
    <col min="2" max="2" width="13" bestFit="1" customWidth="1"/>
  </cols>
  <sheetData>
    <row r="1" spans="1:9" x14ac:dyDescent="0.2">
      <c r="A1" t="s">
        <v>14</v>
      </c>
      <c r="B1">
        <v>0</v>
      </c>
      <c r="C1" s="18" t="s">
        <v>2106</v>
      </c>
      <c r="D1" s="19">
        <f>AVERAGE(failedbackers)</f>
        <v>584.92307692307691</v>
      </c>
      <c r="F1" t="s">
        <v>20</v>
      </c>
      <c r="G1">
        <v>158</v>
      </c>
      <c r="H1" s="18" t="s">
        <v>2106</v>
      </c>
      <c r="I1" s="19">
        <f>AVERAGE(successfulbackers)</f>
        <v>851.14690265486729</v>
      </c>
    </row>
    <row r="2" spans="1:9" x14ac:dyDescent="0.2">
      <c r="A2" t="s">
        <v>14</v>
      </c>
      <c r="B2">
        <v>24</v>
      </c>
      <c r="C2" s="20" t="s">
        <v>2107</v>
      </c>
      <c r="D2" s="21">
        <f>MEDIAN(failedbackers)</f>
        <v>114.5</v>
      </c>
      <c r="F2" t="s">
        <v>20</v>
      </c>
      <c r="G2">
        <v>1425</v>
      </c>
      <c r="H2" s="20" t="s">
        <v>2107</v>
      </c>
      <c r="I2" s="21">
        <f>MEDIAN(successfulbackers)</f>
        <v>201</v>
      </c>
    </row>
    <row r="3" spans="1:9" x14ac:dyDescent="0.2">
      <c r="A3" t="s">
        <v>14</v>
      </c>
      <c r="B3">
        <v>53</v>
      </c>
      <c r="C3" s="20" t="s">
        <v>2108</v>
      </c>
      <c r="D3" s="21">
        <f>MIN(failedbackers)</f>
        <v>0</v>
      </c>
      <c r="F3" t="s">
        <v>20</v>
      </c>
      <c r="G3">
        <v>174</v>
      </c>
      <c r="H3" s="20" t="s">
        <v>2108</v>
      </c>
      <c r="I3" s="21">
        <f>MIN(successfulbackers)</f>
        <v>16</v>
      </c>
    </row>
    <row r="4" spans="1:9" x14ac:dyDescent="0.2">
      <c r="A4" t="s">
        <v>14</v>
      </c>
      <c r="B4">
        <v>18</v>
      </c>
      <c r="C4" s="20" t="s">
        <v>2109</v>
      </c>
      <c r="D4" s="21">
        <f>MAX(failedbackers)</f>
        <v>6080</v>
      </c>
      <c r="F4" t="s">
        <v>20</v>
      </c>
      <c r="G4">
        <v>227</v>
      </c>
      <c r="H4" s="20" t="s">
        <v>2109</v>
      </c>
      <c r="I4" s="21">
        <f>MAX(successfulbackers)</f>
        <v>7295</v>
      </c>
    </row>
    <row r="5" spans="1:9" x14ac:dyDescent="0.2">
      <c r="A5" t="s">
        <v>14</v>
      </c>
      <c r="B5">
        <v>44</v>
      </c>
      <c r="C5" s="20" t="s">
        <v>2110</v>
      </c>
      <c r="D5" s="21">
        <f>_xlfn.VAR.S(failedbackers)</f>
        <v>924473.43208306842</v>
      </c>
      <c r="F5" t="s">
        <v>20</v>
      </c>
      <c r="G5">
        <v>220</v>
      </c>
      <c r="H5" s="20" t="s">
        <v>2110</v>
      </c>
      <c r="I5" s="21">
        <f>_xlfn.VAR.S(successfulbackers)</f>
        <v>1606216.5936295739</v>
      </c>
    </row>
    <row r="6" spans="1:9" ht="17" thickBot="1" x14ac:dyDescent="0.25">
      <c r="A6" t="s">
        <v>14</v>
      </c>
      <c r="B6">
        <v>27</v>
      </c>
      <c r="C6" s="22" t="s">
        <v>2111</v>
      </c>
      <c r="D6" s="23">
        <f>_xlfn.STDEV.S(failedbackers)</f>
        <v>961.49541448884111</v>
      </c>
      <c r="F6" t="s">
        <v>20</v>
      </c>
      <c r="G6">
        <v>98</v>
      </c>
      <c r="H6" s="22" t="s">
        <v>2111</v>
      </c>
      <c r="I6" s="23">
        <f>_xlfn.STDEV.S(successfulbackers)</f>
        <v>1267.366006183523</v>
      </c>
    </row>
    <row r="7" spans="1:9" x14ac:dyDescent="0.2">
      <c r="A7" t="s">
        <v>14</v>
      </c>
      <c r="B7">
        <v>55</v>
      </c>
      <c r="F7" t="s">
        <v>20</v>
      </c>
      <c r="G7">
        <v>100</v>
      </c>
    </row>
    <row r="8" spans="1:9" x14ac:dyDescent="0.2">
      <c r="A8" t="s">
        <v>14</v>
      </c>
      <c r="B8">
        <v>200</v>
      </c>
      <c r="F8" t="s">
        <v>20</v>
      </c>
      <c r="G8">
        <v>1249</v>
      </c>
    </row>
    <row r="9" spans="1:9" x14ac:dyDescent="0.2">
      <c r="A9" t="s">
        <v>14</v>
      </c>
      <c r="B9">
        <v>200</v>
      </c>
      <c r="F9" t="s">
        <v>20</v>
      </c>
      <c r="G9">
        <v>1396</v>
      </c>
    </row>
    <row r="10" spans="1:9" x14ac:dyDescent="0.2">
      <c r="A10" t="s">
        <v>14</v>
      </c>
      <c r="B10">
        <v>674</v>
      </c>
      <c r="F10" t="s">
        <v>20</v>
      </c>
      <c r="G10">
        <v>890</v>
      </c>
    </row>
    <row r="11" spans="1:9" x14ac:dyDescent="0.2">
      <c r="A11" t="s">
        <v>14</v>
      </c>
      <c r="B11">
        <v>558</v>
      </c>
      <c r="F11" t="s">
        <v>20</v>
      </c>
      <c r="G11">
        <v>142</v>
      </c>
    </row>
    <row r="12" spans="1:9" x14ac:dyDescent="0.2">
      <c r="A12" t="s">
        <v>14</v>
      </c>
      <c r="B12">
        <v>15</v>
      </c>
      <c r="F12" t="s">
        <v>20</v>
      </c>
      <c r="G12">
        <v>2673</v>
      </c>
    </row>
    <row r="13" spans="1:9" x14ac:dyDescent="0.2">
      <c r="A13" t="s">
        <v>14</v>
      </c>
      <c r="B13">
        <v>2307</v>
      </c>
      <c r="F13" t="s">
        <v>20</v>
      </c>
      <c r="G13">
        <v>163</v>
      </c>
    </row>
    <row r="14" spans="1:9" x14ac:dyDescent="0.2">
      <c r="A14" t="s">
        <v>14</v>
      </c>
      <c r="B14">
        <v>88</v>
      </c>
      <c r="F14" t="s">
        <v>20</v>
      </c>
      <c r="G14">
        <v>2220</v>
      </c>
    </row>
    <row r="15" spans="1:9" x14ac:dyDescent="0.2">
      <c r="A15" t="s">
        <v>14</v>
      </c>
      <c r="B15">
        <v>48</v>
      </c>
      <c r="F15" t="s">
        <v>20</v>
      </c>
      <c r="G15">
        <v>1606</v>
      </c>
    </row>
    <row r="16" spans="1:9" x14ac:dyDescent="0.2">
      <c r="A16" t="s">
        <v>14</v>
      </c>
      <c r="B16">
        <v>1</v>
      </c>
      <c r="F16" t="s">
        <v>20</v>
      </c>
      <c r="G16">
        <v>129</v>
      </c>
    </row>
    <row r="17" spans="1:8" x14ac:dyDescent="0.2">
      <c r="A17" t="s">
        <v>14</v>
      </c>
      <c r="B17">
        <v>1467</v>
      </c>
      <c r="F17" t="s">
        <v>20</v>
      </c>
      <c r="G17">
        <v>226</v>
      </c>
    </row>
    <row r="18" spans="1:8" x14ac:dyDescent="0.2">
      <c r="A18" t="s">
        <v>14</v>
      </c>
      <c r="B18">
        <v>75</v>
      </c>
      <c r="F18" t="s">
        <v>20</v>
      </c>
      <c r="G18">
        <v>5419</v>
      </c>
    </row>
    <row r="19" spans="1:8" x14ac:dyDescent="0.2">
      <c r="A19" t="s">
        <v>14</v>
      </c>
      <c r="B19">
        <v>120</v>
      </c>
      <c r="F19" t="s">
        <v>20</v>
      </c>
      <c r="G19">
        <v>165</v>
      </c>
    </row>
    <row r="20" spans="1:8" x14ac:dyDescent="0.2">
      <c r="A20" t="s">
        <v>14</v>
      </c>
      <c r="B20">
        <v>2253</v>
      </c>
      <c r="F20" t="s">
        <v>20</v>
      </c>
      <c r="G20">
        <v>1965</v>
      </c>
    </row>
    <row r="21" spans="1:8" x14ac:dyDescent="0.2">
      <c r="A21" t="s">
        <v>14</v>
      </c>
      <c r="B21">
        <v>5</v>
      </c>
      <c r="F21" t="s">
        <v>20</v>
      </c>
      <c r="G21">
        <v>16</v>
      </c>
    </row>
    <row r="22" spans="1:8" x14ac:dyDescent="0.2">
      <c r="A22" t="s">
        <v>14</v>
      </c>
      <c r="B22">
        <v>38</v>
      </c>
      <c r="C22" t="s">
        <v>2112</v>
      </c>
      <c r="F22" t="s">
        <v>20</v>
      </c>
      <c r="G22">
        <v>107</v>
      </c>
      <c r="H22" t="s">
        <v>2112</v>
      </c>
    </row>
    <row r="23" spans="1:8" x14ac:dyDescent="0.2">
      <c r="A23" t="s">
        <v>14</v>
      </c>
      <c r="B23">
        <v>12</v>
      </c>
      <c r="F23" t="s">
        <v>20</v>
      </c>
      <c r="G23">
        <v>134</v>
      </c>
    </row>
    <row r="24" spans="1:8" x14ac:dyDescent="0.2">
      <c r="A24" t="s">
        <v>14</v>
      </c>
      <c r="B24">
        <v>1684</v>
      </c>
      <c r="F24" t="s">
        <v>20</v>
      </c>
      <c r="G24">
        <v>198</v>
      </c>
    </row>
    <row r="25" spans="1:8" x14ac:dyDescent="0.2">
      <c r="A25" t="s">
        <v>14</v>
      </c>
      <c r="B25">
        <v>56</v>
      </c>
      <c r="F25" t="s">
        <v>20</v>
      </c>
      <c r="G25">
        <v>111</v>
      </c>
    </row>
    <row r="26" spans="1:8" x14ac:dyDescent="0.2">
      <c r="A26" t="s">
        <v>14</v>
      </c>
      <c r="B26">
        <v>838</v>
      </c>
      <c r="F26" t="s">
        <v>20</v>
      </c>
      <c r="G26">
        <v>222</v>
      </c>
    </row>
    <row r="27" spans="1:8" x14ac:dyDescent="0.2">
      <c r="A27" t="s">
        <v>14</v>
      </c>
      <c r="B27">
        <v>1000</v>
      </c>
      <c r="F27" t="s">
        <v>20</v>
      </c>
      <c r="G27">
        <v>6212</v>
      </c>
    </row>
    <row r="28" spans="1:8" x14ac:dyDescent="0.2">
      <c r="A28" t="s">
        <v>14</v>
      </c>
      <c r="B28">
        <v>1482</v>
      </c>
      <c r="F28" t="s">
        <v>20</v>
      </c>
      <c r="G28">
        <v>98</v>
      </c>
    </row>
    <row r="29" spans="1:8" x14ac:dyDescent="0.2">
      <c r="A29" t="s">
        <v>14</v>
      </c>
      <c r="B29">
        <v>106</v>
      </c>
      <c r="F29" t="s">
        <v>20</v>
      </c>
      <c r="G29">
        <v>92</v>
      </c>
    </row>
    <row r="30" spans="1:8" x14ac:dyDescent="0.2">
      <c r="A30" t="s">
        <v>14</v>
      </c>
      <c r="B30">
        <v>679</v>
      </c>
      <c r="F30" t="s">
        <v>20</v>
      </c>
      <c r="G30">
        <v>149</v>
      </c>
    </row>
    <row r="31" spans="1:8" x14ac:dyDescent="0.2">
      <c r="A31" t="s">
        <v>14</v>
      </c>
      <c r="B31">
        <v>1220</v>
      </c>
      <c r="F31" t="s">
        <v>20</v>
      </c>
      <c r="G31">
        <v>2431</v>
      </c>
    </row>
    <row r="32" spans="1:8" x14ac:dyDescent="0.2">
      <c r="A32" t="s">
        <v>14</v>
      </c>
      <c r="B32">
        <v>1</v>
      </c>
      <c r="F32" t="s">
        <v>20</v>
      </c>
      <c r="G32">
        <v>303</v>
      </c>
    </row>
    <row r="33" spans="1:7" x14ac:dyDescent="0.2">
      <c r="A33" t="s">
        <v>14</v>
      </c>
      <c r="B33">
        <v>37</v>
      </c>
      <c r="F33" t="s">
        <v>20</v>
      </c>
      <c r="G33">
        <v>209</v>
      </c>
    </row>
    <row r="34" spans="1:7" x14ac:dyDescent="0.2">
      <c r="A34" t="s">
        <v>14</v>
      </c>
      <c r="B34">
        <v>60</v>
      </c>
      <c r="F34" t="s">
        <v>20</v>
      </c>
      <c r="G34">
        <v>131</v>
      </c>
    </row>
    <row r="35" spans="1:7" x14ac:dyDescent="0.2">
      <c r="A35" t="s">
        <v>14</v>
      </c>
      <c r="B35">
        <v>296</v>
      </c>
      <c r="F35" t="s">
        <v>20</v>
      </c>
      <c r="G35">
        <v>164</v>
      </c>
    </row>
    <row r="36" spans="1:7" x14ac:dyDescent="0.2">
      <c r="A36" t="s">
        <v>14</v>
      </c>
      <c r="B36">
        <v>3304</v>
      </c>
      <c r="F36" t="s">
        <v>20</v>
      </c>
      <c r="G36">
        <v>201</v>
      </c>
    </row>
    <row r="37" spans="1:7" x14ac:dyDescent="0.2">
      <c r="A37" t="s">
        <v>14</v>
      </c>
      <c r="B37">
        <v>73</v>
      </c>
      <c r="F37" t="s">
        <v>20</v>
      </c>
      <c r="G37">
        <v>211</v>
      </c>
    </row>
    <row r="38" spans="1:7" x14ac:dyDescent="0.2">
      <c r="A38" t="s">
        <v>14</v>
      </c>
      <c r="B38">
        <v>3387</v>
      </c>
      <c r="F38" t="s">
        <v>20</v>
      </c>
      <c r="G38">
        <v>128</v>
      </c>
    </row>
    <row r="39" spans="1:7" x14ac:dyDescent="0.2">
      <c r="A39" t="s">
        <v>14</v>
      </c>
      <c r="B39">
        <v>662</v>
      </c>
      <c r="F39" t="s">
        <v>20</v>
      </c>
      <c r="G39">
        <v>1600</v>
      </c>
    </row>
    <row r="40" spans="1:7" x14ac:dyDescent="0.2">
      <c r="A40" t="s">
        <v>14</v>
      </c>
      <c r="B40">
        <v>774</v>
      </c>
      <c r="F40" t="s">
        <v>20</v>
      </c>
      <c r="G40">
        <v>249</v>
      </c>
    </row>
    <row r="41" spans="1:7" x14ac:dyDescent="0.2">
      <c r="A41" t="s">
        <v>14</v>
      </c>
      <c r="B41">
        <v>672</v>
      </c>
      <c r="F41" t="s">
        <v>20</v>
      </c>
      <c r="G41">
        <v>236</v>
      </c>
    </row>
    <row r="42" spans="1:7" x14ac:dyDescent="0.2">
      <c r="A42" t="s">
        <v>14</v>
      </c>
      <c r="B42">
        <v>940</v>
      </c>
      <c r="F42" t="s">
        <v>20</v>
      </c>
      <c r="G42">
        <v>4065</v>
      </c>
    </row>
    <row r="43" spans="1:7" x14ac:dyDescent="0.2">
      <c r="A43" t="s">
        <v>14</v>
      </c>
      <c r="B43">
        <v>117</v>
      </c>
      <c r="F43" t="s">
        <v>20</v>
      </c>
      <c r="G43">
        <v>246</v>
      </c>
    </row>
    <row r="44" spans="1:7" x14ac:dyDescent="0.2">
      <c r="A44" t="s">
        <v>14</v>
      </c>
      <c r="B44">
        <v>115</v>
      </c>
      <c r="F44" t="s">
        <v>20</v>
      </c>
      <c r="G44">
        <v>2475</v>
      </c>
    </row>
    <row r="45" spans="1:7" x14ac:dyDescent="0.2">
      <c r="A45" t="s">
        <v>14</v>
      </c>
      <c r="B45">
        <v>326</v>
      </c>
      <c r="F45" t="s">
        <v>20</v>
      </c>
      <c r="G45">
        <v>76</v>
      </c>
    </row>
    <row r="46" spans="1:7" x14ac:dyDescent="0.2">
      <c r="A46" t="s">
        <v>14</v>
      </c>
      <c r="B46">
        <v>1</v>
      </c>
      <c r="F46" t="s">
        <v>20</v>
      </c>
      <c r="G46">
        <v>54</v>
      </c>
    </row>
    <row r="47" spans="1:7" x14ac:dyDescent="0.2">
      <c r="A47" t="s">
        <v>14</v>
      </c>
      <c r="B47">
        <v>1467</v>
      </c>
      <c r="F47" t="s">
        <v>20</v>
      </c>
      <c r="G47">
        <v>88</v>
      </c>
    </row>
    <row r="48" spans="1:7" x14ac:dyDescent="0.2">
      <c r="A48" t="s">
        <v>14</v>
      </c>
      <c r="B48">
        <v>5681</v>
      </c>
      <c r="F48" t="s">
        <v>20</v>
      </c>
      <c r="G48">
        <v>85</v>
      </c>
    </row>
    <row r="49" spans="1:7" x14ac:dyDescent="0.2">
      <c r="A49" t="s">
        <v>14</v>
      </c>
      <c r="B49">
        <v>1059</v>
      </c>
      <c r="F49" t="s">
        <v>20</v>
      </c>
      <c r="G49">
        <v>170</v>
      </c>
    </row>
    <row r="50" spans="1:7" x14ac:dyDescent="0.2">
      <c r="A50" t="s">
        <v>14</v>
      </c>
      <c r="B50">
        <v>1194</v>
      </c>
      <c r="F50" t="s">
        <v>20</v>
      </c>
      <c r="G50">
        <v>330</v>
      </c>
    </row>
    <row r="51" spans="1:7" x14ac:dyDescent="0.2">
      <c r="A51" t="s">
        <v>14</v>
      </c>
      <c r="B51">
        <v>30</v>
      </c>
      <c r="F51" t="s">
        <v>20</v>
      </c>
      <c r="G51">
        <v>127</v>
      </c>
    </row>
    <row r="52" spans="1:7" x14ac:dyDescent="0.2">
      <c r="A52" t="s">
        <v>14</v>
      </c>
      <c r="B52">
        <v>75</v>
      </c>
      <c r="F52" t="s">
        <v>20</v>
      </c>
      <c r="G52">
        <v>411</v>
      </c>
    </row>
    <row r="53" spans="1:7" x14ac:dyDescent="0.2">
      <c r="A53" t="s">
        <v>14</v>
      </c>
      <c r="B53">
        <v>955</v>
      </c>
      <c r="F53" t="s">
        <v>20</v>
      </c>
      <c r="G53">
        <v>180</v>
      </c>
    </row>
    <row r="54" spans="1:7" x14ac:dyDescent="0.2">
      <c r="A54" t="s">
        <v>14</v>
      </c>
      <c r="B54">
        <v>67</v>
      </c>
      <c r="F54" t="s">
        <v>20</v>
      </c>
      <c r="G54">
        <v>374</v>
      </c>
    </row>
    <row r="55" spans="1:7" x14ac:dyDescent="0.2">
      <c r="A55" t="s">
        <v>14</v>
      </c>
      <c r="B55">
        <v>5</v>
      </c>
      <c r="F55" t="s">
        <v>20</v>
      </c>
      <c r="G55">
        <v>71</v>
      </c>
    </row>
    <row r="56" spans="1:7" x14ac:dyDescent="0.2">
      <c r="A56" t="s">
        <v>14</v>
      </c>
      <c r="B56">
        <v>26</v>
      </c>
      <c r="F56" t="s">
        <v>20</v>
      </c>
      <c r="G56">
        <v>203</v>
      </c>
    </row>
    <row r="57" spans="1:7" x14ac:dyDescent="0.2">
      <c r="A57" t="s">
        <v>14</v>
      </c>
      <c r="B57">
        <v>1130</v>
      </c>
      <c r="F57" t="s">
        <v>20</v>
      </c>
      <c r="G57">
        <v>113</v>
      </c>
    </row>
    <row r="58" spans="1:7" x14ac:dyDescent="0.2">
      <c r="A58" t="s">
        <v>14</v>
      </c>
      <c r="B58">
        <v>782</v>
      </c>
      <c r="F58" t="s">
        <v>20</v>
      </c>
      <c r="G58">
        <v>96</v>
      </c>
    </row>
    <row r="59" spans="1:7" x14ac:dyDescent="0.2">
      <c r="A59" t="s">
        <v>14</v>
      </c>
      <c r="B59">
        <v>210</v>
      </c>
      <c r="F59" t="s">
        <v>20</v>
      </c>
      <c r="G59">
        <v>498</v>
      </c>
    </row>
    <row r="60" spans="1:7" x14ac:dyDescent="0.2">
      <c r="A60" t="s">
        <v>14</v>
      </c>
      <c r="B60">
        <v>136</v>
      </c>
      <c r="F60" t="s">
        <v>20</v>
      </c>
      <c r="G60">
        <v>180</v>
      </c>
    </row>
    <row r="61" spans="1:7" x14ac:dyDescent="0.2">
      <c r="A61" t="s">
        <v>14</v>
      </c>
      <c r="B61">
        <v>86</v>
      </c>
      <c r="F61" t="s">
        <v>20</v>
      </c>
      <c r="G61">
        <v>27</v>
      </c>
    </row>
    <row r="62" spans="1:7" x14ac:dyDescent="0.2">
      <c r="A62" t="s">
        <v>14</v>
      </c>
      <c r="B62">
        <v>19</v>
      </c>
      <c r="F62" t="s">
        <v>20</v>
      </c>
      <c r="G62">
        <v>2331</v>
      </c>
    </row>
    <row r="63" spans="1:7" x14ac:dyDescent="0.2">
      <c r="A63" t="s">
        <v>14</v>
      </c>
      <c r="B63">
        <v>886</v>
      </c>
      <c r="F63" t="s">
        <v>20</v>
      </c>
      <c r="G63">
        <v>113</v>
      </c>
    </row>
    <row r="64" spans="1:7" x14ac:dyDescent="0.2">
      <c r="A64" t="s">
        <v>14</v>
      </c>
      <c r="B64">
        <v>35</v>
      </c>
      <c r="F64" t="s">
        <v>20</v>
      </c>
      <c r="G64">
        <v>164</v>
      </c>
    </row>
    <row r="65" spans="1:7" x14ac:dyDescent="0.2">
      <c r="A65" t="s">
        <v>14</v>
      </c>
      <c r="B65">
        <v>24</v>
      </c>
      <c r="F65" t="s">
        <v>20</v>
      </c>
      <c r="G65">
        <v>164</v>
      </c>
    </row>
    <row r="66" spans="1:7" x14ac:dyDescent="0.2">
      <c r="A66" t="s">
        <v>14</v>
      </c>
      <c r="B66">
        <v>86</v>
      </c>
      <c r="F66" t="s">
        <v>20</v>
      </c>
      <c r="G66">
        <v>336</v>
      </c>
    </row>
    <row r="67" spans="1:7" x14ac:dyDescent="0.2">
      <c r="A67" t="s">
        <v>14</v>
      </c>
      <c r="B67">
        <v>243</v>
      </c>
      <c r="F67" t="s">
        <v>20</v>
      </c>
      <c r="G67">
        <v>1917</v>
      </c>
    </row>
    <row r="68" spans="1:7" x14ac:dyDescent="0.2">
      <c r="A68" t="s">
        <v>14</v>
      </c>
      <c r="B68">
        <v>65</v>
      </c>
      <c r="F68" t="s">
        <v>20</v>
      </c>
      <c r="G68">
        <v>95</v>
      </c>
    </row>
    <row r="69" spans="1:7" x14ac:dyDescent="0.2">
      <c r="A69" t="s">
        <v>14</v>
      </c>
      <c r="B69">
        <v>100</v>
      </c>
      <c r="F69" t="s">
        <v>20</v>
      </c>
      <c r="G69">
        <v>147</v>
      </c>
    </row>
    <row r="70" spans="1:7" x14ac:dyDescent="0.2">
      <c r="A70" t="s">
        <v>14</v>
      </c>
      <c r="B70">
        <v>168</v>
      </c>
      <c r="F70" t="s">
        <v>20</v>
      </c>
      <c r="G70">
        <v>86</v>
      </c>
    </row>
    <row r="71" spans="1:7" x14ac:dyDescent="0.2">
      <c r="A71" t="s">
        <v>14</v>
      </c>
      <c r="B71">
        <v>13</v>
      </c>
      <c r="F71" t="s">
        <v>20</v>
      </c>
      <c r="G71">
        <v>83</v>
      </c>
    </row>
    <row r="72" spans="1:7" x14ac:dyDescent="0.2">
      <c r="A72" t="s">
        <v>14</v>
      </c>
      <c r="B72">
        <v>1</v>
      </c>
      <c r="F72" t="s">
        <v>20</v>
      </c>
      <c r="G72">
        <v>676</v>
      </c>
    </row>
    <row r="73" spans="1:7" x14ac:dyDescent="0.2">
      <c r="A73" t="s">
        <v>14</v>
      </c>
      <c r="B73">
        <v>40</v>
      </c>
      <c r="F73" t="s">
        <v>20</v>
      </c>
      <c r="G73">
        <v>361</v>
      </c>
    </row>
    <row r="74" spans="1:7" x14ac:dyDescent="0.2">
      <c r="A74" t="s">
        <v>14</v>
      </c>
      <c r="B74">
        <v>226</v>
      </c>
      <c r="F74" t="s">
        <v>20</v>
      </c>
      <c r="G74">
        <v>131</v>
      </c>
    </row>
    <row r="75" spans="1:7" x14ac:dyDescent="0.2">
      <c r="A75" t="s">
        <v>14</v>
      </c>
      <c r="B75">
        <v>1625</v>
      </c>
      <c r="F75" t="s">
        <v>20</v>
      </c>
      <c r="G75">
        <v>126</v>
      </c>
    </row>
    <row r="76" spans="1:7" x14ac:dyDescent="0.2">
      <c r="A76" t="s">
        <v>14</v>
      </c>
      <c r="B76">
        <v>143</v>
      </c>
      <c r="F76" t="s">
        <v>20</v>
      </c>
      <c r="G76">
        <v>275</v>
      </c>
    </row>
    <row r="77" spans="1:7" x14ac:dyDescent="0.2">
      <c r="A77" t="s">
        <v>14</v>
      </c>
      <c r="B77">
        <v>934</v>
      </c>
      <c r="F77" t="s">
        <v>20</v>
      </c>
      <c r="G77">
        <v>67</v>
      </c>
    </row>
    <row r="78" spans="1:7" x14ac:dyDescent="0.2">
      <c r="A78" t="s">
        <v>14</v>
      </c>
      <c r="B78">
        <v>17</v>
      </c>
      <c r="F78" t="s">
        <v>20</v>
      </c>
      <c r="G78">
        <v>154</v>
      </c>
    </row>
    <row r="79" spans="1:7" x14ac:dyDescent="0.2">
      <c r="A79" t="s">
        <v>14</v>
      </c>
      <c r="B79">
        <v>2179</v>
      </c>
      <c r="F79" t="s">
        <v>20</v>
      </c>
      <c r="G79">
        <v>1782</v>
      </c>
    </row>
    <row r="80" spans="1:7" x14ac:dyDescent="0.2">
      <c r="A80" t="s">
        <v>14</v>
      </c>
      <c r="B80">
        <v>931</v>
      </c>
      <c r="F80" t="s">
        <v>20</v>
      </c>
      <c r="G80">
        <v>903</v>
      </c>
    </row>
    <row r="81" spans="1:7" x14ac:dyDescent="0.2">
      <c r="A81" t="s">
        <v>14</v>
      </c>
      <c r="B81">
        <v>92</v>
      </c>
      <c r="F81" t="s">
        <v>20</v>
      </c>
      <c r="G81">
        <v>94</v>
      </c>
    </row>
    <row r="82" spans="1:7" x14ac:dyDescent="0.2">
      <c r="A82" t="s">
        <v>14</v>
      </c>
      <c r="B82">
        <v>57</v>
      </c>
      <c r="F82" t="s">
        <v>20</v>
      </c>
      <c r="G82">
        <v>180</v>
      </c>
    </row>
    <row r="83" spans="1:7" x14ac:dyDescent="0.2">
      <c r="A83" t="s">
        <v>14</v>
      </c>
      <c r="B83">
        <v>41</v>
      </c>
      <c r="F83" t="s">
        <v>20</v>
      </c>
      <c r="G83">
        <v>533</v>
      </c>
    </row>
    <row r="84" spans="1:7" x14ac:dyDescent="0.2">
      <c r="A84" t="s">
        <v>14</v>
      </c>
      <c r="B84">
        <v>1</v>
      </c>
      <c r="F84" t="s">
        <v>20</v>
      </c>
      <c r="G84">
        <v>2443</v>
      </c>
    </row>
    <row r="85" spans="1:7" x14ac:dyDescent="0.2">
      <c r="A85" t="s">
        <v>14</v>
      </c>
      <c r="B85">
        <v>101</v>
      </c>
      <c r="F85" t="s">
        <v>20</v>
      </c>
      <c r="G85">
        <v>89</v>
      </c>
    </row>
    <row r="86" spans="1:7" x14ac:dyDescent="0.2">
      <c r="A86" t="s">
        <v>14</v>
      </c>
      <c r="B86">
        <v>1335</v>
      </c>
      <c r="F86" t="s">
        <v>20</v>
      </c>
      <c r="G86">
        <v>159</v>
      </c>
    </row>
    <row r="87" spans="1:7" x14ac:dyDescent="0.2">
      <c r="A87" t="s">
        <v>14</v>
      </c>
      <c r="B87">
        <v>15</v>
      </c>
      <c r="F87" t="s">
        <v>20</v>
      </c>
      <c r="G87">
        <v>50</v>
      </c>
    </row>
    <row r="88" spans="1:7" x14ac:dyDescent="0.2">
      <c r="A88" t="s">
        <v>14</v>
      </c>
      <c r="B88">
        <v>454</v>
      </c>
      <c r="F88" t="s">
        <v>20</v>
      </c>
      <c r="G88">
        <v>186</v>
      </c>
    </row>
    <row r="89" spans="1:7" x14ac:dyDescent="0.2">
      <c r="A89" t="s">
        <v>14</v>
      </c>
      <c r="B89">
        <v>3182</v>
      </c>
      <c r="F89" t="s">
        <v>20</v>
      </c>
      <c r="G89">
        <v>1071</v>
      </c>
    </row>
    <row r="90" spans="1:7" x14ac:dyDescent="0.2">
      <c r="A90" t="s">
        <v>14</v>
      </c>
      <c r="B90">
        <v>15</v>
      </c>
      <c r="F90" t="s">
        <v>20</v>
      </c>
      <c r="G90">
        <v>117</v>
      </c>
    </row>
    <row r="91" spans="1:7" x14ac:dyDescent="0.2">
      <c r="A91" t="s">
        <v>14</v>
      </c>
      <c r="B91">
        <v>133</v>
      </c>
      <c r="F91" t="s">
        <v>20</v>
      </c>
      <c r="G91">
        <v>70</v>
      </c>
    </row>
    <row r="92" spans="1:7" x14ac:dyDescent="0.2">
      <c r="A92" t="s">
        <v>14</v>
      </c>
      <c r="B92">
        <v>2062</v>
      </c>
      <c r="F92" t="s">
        <v>20</v>
      </c>
      <c r="G92">
        <v>135</v>
      </c>
    </row>
    <row r="93" spans="1:7" x14ac:dyDescent="0.2">
      <c r="A93" t="s">
        <v>14</v>
      </c>
      <c r="B93">
        <v>29</v>
      </c>
      <c r="F93" t="s">
        <v>20</v>
      </c>
      <c r="G93">
        <v>768</v>
      </c>
    </row>
    <row r="94" spans="1:7" x14ac:dyDescent="0.2">
      <c r="A94" t="s">
        <v>14</v>
      </c>
      <c r="B94">
        <v>132</v>
      </c>
      <c r="F94" t="s">
        <v>20</v>
      </c>
      <c r="G94">
        <v>199</v>
      </c>
    </row>
    <row r="95" spans="1:7" x14ac:dyDescent="0.2">
      <c r="A95" t="s">
        <v>14</v>
      </c>
      <c r="B95">
        <v>137</v>
      </c>
      <c r="F95" t="s">
        <v>20</v>
      </c>
      <c r="G95">
        <v>107</v>
      </c>
    </row>
    <row r="96" spans="1:7" x14ac:dyDescent="0.2">
      <c r="A96" t="s">
        <v>14</v>
      </c>
      <c r="B96">
        <v>908</v>
      </c>
      <c r="F96" t="s">
        <v>20</v>
      </c>
      <c r="G96">
        <v>195</v>
      </c>
    </row>
    <row r="97" spans="1:7" x14ac:dyDescent="0.2">
      <c r="A97" t="s">
        <v>14</v>
      </c>
      <c r="B97">
        <v>10</v>
      </c>
      <c r="F97" t="s">
        <v>20</v>
      </c>
      <c r="G97">
        <v>3376</v>
      </c>
    </row>
    <row r="98" spans="1:7" x14ac:dyDescent="0.2">
      <c r="A98" t="s">
        <v>14</v>
      </c>
      <c r="B98">
        <v>1910</v>
      </c>
      <c r="F98" t="s">
        <v>20</v>
      </c>
      <c r="G98">
        <v>41</v>
      </c>
    </row>
    <row r="99" spans="1:7" x14ac:dyDescent="0.2">
      <c r="A99" t="s">
        <v>14</v>
      </c>
      <c r="B99">
        <v>38</v>
      </c>
      <c r="F99" t="s">
        <v>20</v>
      </c>
      <c r="G99">
        <v>1821</v>
      </c>
    </row>
    <row r="100" spans="1:7" x14ac:dyDescent="0.2">
      <c r="A100" t="s">
        <v>14</v>
      </c>
      <c r="B100">
        <v>104</v>
      </c>
      <c r="F100" t="s">
        <v>20</v>
      </c>
      <c r="G100">
        <v>164</v>
      </c>
    </row>
    <row r="101" spans="1:7" x14ac:dyDescent="0.2">
      <c r="A101" t="s">
        <v>14</v>
      </c>
      <c r="B101">
        <v>49</v>
      </c>
      <c r="F101" t="s">
        <v>20</v>
      </c>
      <c r="G101">
        <v>157</v>
      </c>
    </row>
    <row r="102" spans="1:7" x14ac:dyDescent="0.2">
      <c r="A102" t="s">
        <v>14</v>
      </c>
      <c r="B102">
        <v>1</v>
      </c>
      <c r="F102" t="s">
        <v>20</v>
      </c>
      <c r="G102">
        <v>246</v>
      </c>
    </row>
    <row r="103" spans="1:7" x14ac:dyDescent="0.2">
      <c r="A103" t="s">
        <v>14</v>
      </c>
      <c r="B103">
        <v>245</v>
      </c>
      <c r="F103" t="s">
        <v>20</v>
      </c>
      <c r="G103">
        <v>1396</v>
      </c>
    </row>
    <row r="104" spans="1:7" x14ac:dyDescent="0.2">
      <c r="A104" t="s">
        <v>14</v>
      </c>
      <c r="B104">
        <v>32</v>
      </c>
      <c r="F104" t="s">
        <v>20</v>
      </c>
      <c r="G104">
        <v>2506</v>
      </c>
    </row>
    <row r="105" spans="1:7" x14ac:dyDescent="0.2">
      <c r="A105" t="s">
        <v>14</v>
      </c>
      <c r="B105">
        <v>7</v>
      </c>
      <c r="F105" t="s">
        <v>20</v>
      </c>
      <c r="G105">
        <v>244</v>
      </c>
    </row>
    <row r="106" spans="1:7" x14ac:dyDescent="0.2">
      <c r="A106" t="s">
        <v>14</v>
      </c>
      <c r="B106">
        <v>803</v>
      </c>
      <c r="F106" t="s">
        <v>20</v>
      </c>
      <c r="G106">
        <v>146</v>
      </c>
    </row>
    <row r="107" spans="1:7" x14ac:dyDescent="0.2">
      <c r="A107" t="s">
        <v>14</v>
      </c>
      <c r="B107">
        <v>16</v>
      </c>
      <c r="F107" t="s">
        <v>20</v>
      </c>
      <c r="G107">
        <v>1267</v>
      </c>
    </row>
    <row r="108" spans="1:7" x14ac:dyDescent="0.2">
      <c r="A108" t="s">
        <v>14</v>
      </c>
      <c r="B108">
        <v>31</v>
      </c>
      <c r="F108" t="s">
        <v>20</v>
      </c>
      <c r="G108">
        <v>1561</v>
      </c>
    </row>
    <row r="109" spans="1:7" x14ac:dyDescent="0.2">
      <c r="A109" t="s">
        <v>14</v>
      </c>
      <c r="B109">
        <v>108</v>
      </c>
      <c r="F109" t="s">
        <v>20</v>
      </c>
      <c r="G109">
        <v>48</v>
      </c>
    </row>
    <row r="110" spans="1:7" x14ac:dyDescent="0.2">
      <c r="A110" t="s">
        <v>14</v>
      </c>
      <c r="B110">
        <v>30</v>
      </c>
      <c r="F110" t="s">
        <v>20</v>
      </c>
      <c r="G110">
        <v>2739</v>
      </c>
    </row>
    <row r="111" spans="1:7" x14ac:dyDescent="0.2">
      <c r="A111" t="s">
        <v>14</v>
      </c>
      <c r="B111">
        <v>17</v>
      </c>
      <c r="F111" t="s">
        <v>20</v>
      </c>
      <c r="G111">
        <v>3537</v>
      </c>
    </row>
    <row r="112" spans="1:7" x14ac:dyDescent="0.2">
      <c r="A112" t="s">
        <v>14</v>
      </c>
      <c r="B112">
        <v>80</v>
      </c>
      <c r="F112" t="s">
        <v>20</v>
      </c>
      <c r="G112">
        <v>2107</v>
      </c>
    </row>
    <row r="113" spans="1:7" x14ac:dyDescent="0.2">
      <c r="A113" t="s">
        <v>14</v>
      </c>
      <c r="B113">
        <v>2468</v>
      </c>
      <c r="F113" t="s">
        <v>20</v>
      </c>
      <c r="G113">
        <v>3318</v>
      </c>
    </row>
    <row r="114" spans="1:7" x14ac:dyDescent="0.2">
      <c r="A114" t="s">
        <v>14</v>
      </c>
      <c r="B114">
        <v>26</v>
      </c>
      <c r="F114" t="s">
        <v>20</v>
      </c>
      <c r="G114">
        <v>340</v>
      </c>
    </row>
    <row r="115" spans="1:7" x14ac:dyDescent="0.2">
      <c r="A115" t="s">
        <v>14</v>
      </c>
      <c r="B115">
        <v>73</v>
      </c>
      <c r="F115" t="s">
        <v>20</v>
      </c>
      <c r="G115">
        <v>1442</v>
      </c>
    </row>
    <row r="116" spans="1:7" x14ac:dyDescent="0.2">
      <c r="A116" t="s">
        <v>14</v>
      </c>
      <c r="B116">
        <v>128</v>
      </c>
      <c r="F116" t="s">
        <v>20</v>
      </c>
      <c r="G116">
        <v>126</v>
      </c>
    </row>
    <row r="117" spans="1:7" x14ac:dyDescent="0.2">
      <c r="A117" t="s">
        <v>14</v>
      </c>
      <c r="B117">
        <v>33</v>
      </c>
      <c r="F117" t="s">
        <v>20</v>
      </c>
      <c r="G117">
        <v>524</v>
      </c>
    </row>
    <row r="118" spans="1:7" x14ac:dyDescent="0.2">
      <c r="A118" t="s">
        <v>14</v>
      </c>
      <c r="B118">
        <v>1072</v>
      </c>
      <c r="F118" t="s">
        <v>20</v>
      </c>
      <c r="G118">
        <v>1989</v>
      </c>
    </row>
    <row r="119" spans="1:7" x14ac:dyDescent="0.2">
      <c r="A119" t="s">
        <v>14</v>
      </c>
      <c r="B119">
        <v>393</v>
      </c>
      <c r="F119" t="s">
        <v>20</v>
      </c>
      <c r="G119">
        <v>157</v>
      </c>
    </row>
    <row r="120" spans="1:7" x14ac:dyDescent="0.2">
      <c r="A120" t="s">
        <v>14</v>
      </c>
      <c r="B120">
        <v>1257</v>
      </c>
      <c r="F120" t="s">
        <v>20</v>
      </c>
      <c r="G120">
        <v>4498</v>
      </c>
    </row>
    <row r="121" spans="1:7" x14ac:dyDescent="0.2">
      <c r="A121" t="s">
        <v>14</v>
      </c>
      <c r="B121">
        <v>328</v>
      </c>
      <c r="F121" t="s">
        <v>20</v>
      </c>
      <c r="G121">
        <v>80</v>
      </c>
    </row>
    <row r="122" spans="1:7" x14ac:dyDescent="0.2">
      <c r="A122" t="s">
        <v>14</v>
      </c>
      <c r="B122">
        <v>147</v>
      </c>
      <c r="F122" t="s">
        <v>20</v>
      </c>
      <c r="G122">
        <v>43</v>
      </c>
    </row>
    <row r="123" spans="1:7" x14ac:dyDescent="0.2">
      <c r="A123" t="s">
        <v>14</v>
      </c>
      <c r="B123">
        <v>830</v>
      </c>
      <c r="F123" t="s">
        <v>20</v>
      </c>
      <c r="G123">
        <v>2053</v>
      </c>
    </row>
    <row r="124" spans="1:7" x14ac:dyDescent="0.2">
      <c r="A124" t="s">
        <v>14</v>
      </c>
      <c r="B124">
        <v>331</v>
      </c>
      <c r="F124" t="s">
        <v>20</v>
      </c>
      <c r="G124">
        <v>168</v>
      </c>
    </row>
    <row r="125" spans="1:7" x14ac:dyDescent="0.2">
      <c r="A125" t="s">
        <v>14</v>
      </c>
      <c r="B125">
        <v>25</v>
      </c>
      <c r="F125" t="s">
        <v>20</v>
      </c>
      <c r="G125">
        <v>4289</v>
      </c>
    </row>
    <row r="126" spans="1:7" x14ac:dyDescent="0.2">
      <c r="A126" t="s">
        <v>14</v>
      </c>
      <c r="B126">
        <v>3483</v>
      </c>
      <c r="F126" t="s">
        <v>20</v>
      </c>
      <c r="G126">
        <v>165</v>
      </c>
    </row>
    <row r="127" spans="1:7" x14ac:dyDescent="0.2">
      <c r="A127" t="s">
        <v>14</v>
      </c>
      <c r="B127">
        <v>923</v>
      </c>
      <c r="F127" t="s">
        <v>20</v>
      </c>
      <c r="G127">
        <v>1815</v>
      </c>
    </row>
    <row r="128" spans="1:7" x14ac:dyDescent="0.2">
      <c r="A128" t="s">
        <v>14</v>
      </c>
      <c r="B128">
        <v>1</v>
      </c>
      <c r="F128" t="s">
        <v>20</v>
      </c>
      <c r="G128">
        <v>397</v>
      </c>
    </row>
    <row r="129" spans="1:7" x14ac:dyDescent="0.2">
      <c r="A129" t="s">
        <v>14</v>
      </c>
      <c r="B129">
        <v>33</v>
      </c>
      <c r="F129" t="s">
        <v>20</v>
      </c>
      <c r="G129">
        <v>1539</v>
      </c>
    </row>
    <row r="130" spans="1:7" x14ac:dyDescent="0.2">
      <c r="A130" t="s">
        <v>14</v>
      </c>
      <c r="B130">
        <v>40</v>
      </c>
      <c r="F130" t="s">
        <v>20</v>
      </c>
      <c r="G130">
        <v>138</v>
      </c>
    </row>
    <row r="131" spans="1:7" x14ac:dyDescent="0.2">
      <c r="A131" t="s">
        <v>14</v>
      </c>
      <c r="B131">
        <v>23</v>
      </c>
      <c r="F131" t="s">
        <v>20</v>
      </c>
      <c r="G131">
        <v>3594</v>
      </c>
    </row>
    <row r="132" spans="1:7" x14ac:dyDescent="0.2">
      <c r="A132" t="s">
        <v>14</v>
      </c>
      <c r="B132">
        <v>75</v>
      </c>
      <c r="F132" t="s">
        <v>20</v>
      </c>
      <c r="G132">
        <v>5880</v>
      </c>
    </row>
    <row r="133" spans="1:7" x14ac:dyDescent="0.2">
      <c r="A133" t="s">
        <v>14</v>
      </c>
      <c r="B133">
        <v>2176</v>
      </c>
      <c r="F133" t="s">
        <v>20</v>
      </c>
      <c r="G133">
        <v>112</v>
      </c>
    </row>
    <row r="134" spans="1:7" x14ac:dyDescent="0.2">
      <c r="A134" t="s">
        <v>14</v>
      </c>
      <c r="B134">
        <v>441</v>
      </c>
      <c r="F134" t="s">
        <v>20</v>
      </c>
      <c r="G134">
        <v>943</v>
      </c>
    </row>
    <row r="135" spans="1:7" x14ac:dyDescent="0.2">
      <c r="A135" t="s">
        <v>14</v>
      </c>
      <c r="B135">
        <v>25</v>
      </c>
      <c r="F135" t="s">
        <v>20</v>
      </c>
      <c r="G135">
        <v>2468</v>
      </c>
    </row>
    <row r="136" spans="1:7" x14ac:dyDescent="0.2">
      <c r="A136" t="s">
        <v>14</v>
      </c>
      <c r="B136">
        <v>127</v>
      </c>
      <c r="F136" t="s">
        <v>20</v>
      </c>
      <c r="G136">
        <v>2551</v>
      </c>
    </row>
    <row r="137" spans="1:7" x14ac:dyDescent="0.2">
      <c r="A137" t="s">
        <v>14</v>
      </c>
      <c r="B137">
        <v>355</v>
      </c>
      <c r="F137" t="s">
        <v>20</v>
      </c>
      <c r="G137">
        <v>101</v>
      </c>
    </row>
    <row r="138" spans="1:7" x14ac:dyDescent="0.2">
      <c r="A138" t="s">
        <v>14</v>
      </c>
      <c r="B138">
        <v>44</v>
      </c>
      <c r="F138" t="s">
        <v>20</v>
      </c>
      <c r="G138">
        <v>92</v>
      </c>
    </row>
    <row r="139" spans="1:7" x14ac:dyDescent="0.2">
      <c r="A139" t="s">
        <v>14</v>
      </c>
      <c r="B139">
        <v>67</v>
      </c>
      <c r="F139" t="s">
        <v>20</v>
      </c>
      <c r="G139">
        <v>62</v>
      </c>
    </row>
    <row r="140" spans="1:7" x14ac:dyDescent="0.2">
      <c r="A140" t="s">
        <v>14</v>
      </c>
      <c r="B140">
        <v>1068</v>
      </c>
      <c r="F140" t="s">
        <v>20</v>
      </c>
      <c r="G140">
        <v>149</v>
      </c>
    </row>
    <row r="141" spans="1:7" x14ac:dyDescent="0.2">
      <c r="A141" t="s">
        <v>14</v>
      </c>
      <c r="B141">
        <v>424</v>
      </c>
      <c r="F141" t="s">
        <v>20</v>
      </c>
      <c r="G141">
        <v>329</v>
      </c>
    </row>
    <row r="142" spans="1:7" x14ac:dyDescent="0.2">
      <c r="A142" t="s">
        <v>14</v>
      </c>
      <c r="B142">
        <v>151</v>
      </c>
      <c r="F142" t="s">
        <v>20</v>
      </c>
      <c r="G142">
        <v>97</v>
      </c>
    </row>
    <row r="143" spans="1:7" x14ac:dyDescent="0.2">
      <c r="A143" t="s">
        <v>14</v>
      </c>
      <c r="B143">
        <v>1608</v>
      </c>
      <c r="F143" t="s">
        <v>20</v>
      </c>
      <c r="G143">
        <v>1784</v>
      </c>
    </row>
    <row r="144" spans="1:7" x14ac:dyDescent="0.2">
      <c r="A144" t="s">
        <v>14</v>
      </c>
      <c r="B144">
        <v>941</v>
      </c>
      <c r="F144" t="s">
        <v>20</v>
      </c>
      <c r="G144">
        <v>1684</v>
      </c>
    </row>
    <row r="145" spans="1:7" x14ac:dyDescent="0.2">
      <c r="A145" t="s">
        <v>14</v>
      </c>
      <c r="B145">
        <v>1</v>
      </c>
      <c r="F145" t="s">
        <v>20</v>
      </c>
      <c r="G145">
        <v>250</v>
      </c>
    </row>
    <row r="146" spans="1:7" x14ac:dyDescent="0.2">
      <c r="A146" t="s">
        <v>14</v>
      </c>
      <c r="B146">
        <v>40</v>
      </c>
      <c r="F146" t="s">
        <v>20</v>
      </c>
      <c r="G146">
        <v>238</v>
      </c>
    </row>
    <row r="147" spans="1:7" x14ac:dyDescent="0.2">
      <c r="A147" t="s">
        <v>14</v>
      </c>
      <c r="B147">
        <v>3015</v>
      </c>
      <c r="F147" t="s">
        <v>20</v>
      </c>
      <c r="G147">
        <v>53</v>
      </c>
    </row>
    <row r="148" spans="1:7" x14ac:dyDescent="0.2">
      <c r="A148" t="s">
        <v>14</v>
      </c>
      <c r="B148">
        <v>435</v>
      </c>
      <c r="F148" t="s">
        <v>20</v>
      </c>
      <c r="G148">
        <v>214</v>
      </c>
    </row>
    <row r="149" spans="1:7" x14ac:dyDescent="0.2">
      <c r="A149" t="s">
        <v>14</v>
      </c>
      <c r="B149">
        <v>714</v>
      </c>
      <c r="F149" t="s">
        <v>20</v>
      </c>
      <c r="G149">
        <v>222</v>
      </c>
    </row>
    <row r="150" spans="1:7" x14ac:dyDescent="0.2">
      <c r="A150" t="s">
        <v>14</v>
      </c>
      <c r="B150">
        <v>5497</v>
      </c>
      <c r="F150" t="s">
        <v>20</v>
      </c>
      <c r="G150">
        <v>1884</v>
      </c>
    </row>
    <row r="151" spans="1:7" x14ac:dyDescent="0.2">
      <c r="A151" t="s">
        <v>14</v>
      </c>
      <c r="B151">
        <v>418</v>
      </c>
      <c r="F151" t="s">
        <v>20</v>
      </c>
      <c r="G151">
        <v>218</v>
      </c>
    </row>
    <row r="152" spans="1:7" x14ac:dyDescent="0.2">
      <c r="A152" t="s">
        <v>14</v>
      </c>
      <c r="B152">
        <v>1439</v>
      </c>
      <c r="F152" t="s">
        <v>20</v>
      </c>
      <c r="G152">
        <v>6465</v>
      </c>
    </row>
    <row r="153" spans="1:7" x14ac:dyDescent="0.2">
      <c r="A153" t="s">
        <v>14</v>
      </c>
      <c r="B153">
        <v>15</v>
      </c>
      <c r="F153" t="s">
        <v>20</v>
      </c>
      <c r="G153">
        <v>59</v>
      </c>
    </row>
    <row r="154" spans="1:7" x14ac:dyDescent="0.2">
      <c r="A154" t="s">
        <v>14</v>
      </c>
      <c r="B154">
        <v>1999</v>
      </c>
      <c r="F154" t="s">
        <v>20</v>
      </c>
      <c r="G154">
        <v>88</v>
      </c>
    </row>
    <row r="155" spans="1:7" x14ac:dyDescent="0.2">
      <c r="A155" t="s">
        <v>14</v>
      </c>
      <c r="B155">
        <v>118</v>
      </c>
      <c r="F155" t="s">
        <v>20</v>
      </c>
      <c r="G155">
        <v>1697</v>
      </c>
    </row>
    <row r="156" spans="1:7" x14ac:dyDescent="0.2">
      <c r="A156" t="s">
        <v>14</v>
      </c>
      <c r="B156">
        <v>162</v>
      </c>
      <c r="F156" t="s">
        <v>20</v>
      </c>
      <c r="G156">
        <v>92</v>
      </c>
    </row>
    <row r="157" spans="1:7" x14ac:dyDescent="0.2">
      <c r="A157" t="s">
        <v>14</v>
      </c>
      <c r="B157">
        <v>83</v>
      </c>
      <c r="F157" t="s">
        <v>20</v>
      </c>
      <c r="G157">
        <v>186</v>
      </c>
    </row>
    <row r="158" spans="1:7" x14ac:dyDescent="0.2">
      <c r="A158" t="s">
        <v>14</v>
      </c>
      <c r="B158">
        <v>747</v>
      </c>
      <c r="F158" t="s">
        <v>20</v>
      </c>
      <c r="G158">
        <v>138</v>
      </c>
    </row>
    <row r="159" spans="1:7" x14ac:dyDescent="0.2">
      <c r="A159" t="s">
        <v>14</v>
      </c>
      <c r="B159">
        <v>84</v>
      </c>
      <c r="F159" t="s">
        <v>20</v>
      </c>
      <c r="G159">
        <v>261</v>
      </c>
    </row>
    <row r="160" spans="1:7" x14ac:dyDescent="0.2">
      <c r="A160" t="s">
        <v>14</v>
      </c>
      <c r="B160">
        <v>91</v>
      </c>
      <c r="F160" t="s">
        <v>20</v>
      </c>
      <c r="G160">
        <v>107</v>
      </c>
    </row>
    <row r="161" spans="1:7" x14ac:dyDescent="0.2">
      <c r="A161" t="s">
        <v>14</v>
      </c>
      <c r="B161">
        <v>792</v>
      </c>
      <c r="F161" t="s">
        <v>20</v>
      </c>
      <c r="G161">
        <v>199</v>
      </c>
    </row>
    <row r="162" spans="1:7" x14ac:dyDescent="0.2">
      <c r="A162" t="s">
        <v>14</v>
      </c>
      <c r="B162">
        <v>32</v>
      </c>
      <c r="F162" t="s">
        <v>20</v>
      </c>
      <c r="G162">
        <v>5512</v>
      </c>
    </row>
    <row r="163" spans="1:7" x14ac:dyDescent="0.2">
      <c r="A163" t="s">
        <v>14</v>
      </c>
      <c r="B163">
        <v>186</v>
      </c>
      <c r="F163" t="s">
        <v>20</v>
      </c>
      <c r="G163">
        <v>86</v>
      </c>
    </row>
    <row r="164" spans="1:7" x14ac:dyDescent="0.2">
      <c r="A164" t="s">
        <v>14</v>
      </c>
      <c r="B164">
        <v>605</v>
      </c>
      <c r="F164" t="s">
        <v>20</v>
      </c>
      <c r="G164">
        <v>2768</v>
      </c>
    </row>
    <row r="165" spans="1:7" x14ac:dyDescent="0.2">
      <c r="A165" t="s">
        <v>14</v>
      </c>
      <c r="B165">
        <v>1</v>
      </c>
      <c r="F165" t="s">
        <v>20</v>
      </c>
      <c r="G165">
        <v>48</v>
      </c>
    </row>
    <row r="166" spans="1:7" x14ac:dyDescent="0.2">
      <c r="A166" t="s">
        <v>14</v>
      </c>
      <c r="B166">
        <v>31</v>
      </c>
      <c r="F166" t="s">
        <v>20</v>
      </c>
      <c r="G166">
        <v>87</v>
      </c>
    </row>
    <row r="167" spans="1:7" x14ac:dyDescent="0.2">
      <c r="A167" t="s">
        <v>14</v>
      </c>
      <c r="B167">
        <v>1181</v>
      </c>
      <c r="F167" t="s">
        <v>20</v>
      </c>
      <c r="G167">
        <v>1894</v>
      </c>
    </row>
    <row r="168" spans="1:7" x14ac:dyDescent="0.2">
      <c r="A168" t="s">
        <v>14</v>
      </c>
      <c r="B168">
        <v>39</v>
      </c>
      <c r="F168" t="s">
        <v>20</v>
      </c>
      <c r="G168">
        <v>282</v>
      </c>
    </row>
    <row r="169" spans="1:7" x14ac:dyDescent="0.2">
      <c r="A169" t="s">
        <v>14</v>
      </c>
      <c r="B169">
        <v>46</v>
      </c>
      <c r="F169" t="s">
        <v>20</v>
      </c>
      <c r="G169">
        <v>116</v>
      </c>
    </row>
    <row r="170" spans="1:7" x14ac:dyDescent="0.2">
      <c r="A170" t="s">
        <v>14</v>
      </c>
      <c r="B170">
        <v>105</v>
      </c>
      <c r="F170" t="s">
        <v>20</v>
      </c>
      <c r="G170">
        <v>83</v>
      </c>
    </row>
    <row r="171" spans="1:7" x14ac:dyDescent="0.2">
      <c r="A171" t="s">
        <v>14</v>
      </c>
      <c r="B171">
        <v>535</v>
      </c>
      <c r="F171" t="s">
        <v>20</v>
      </c>
      <c r="G171">
        <v>91</v>
      </c>
    </row>
    <row r="172" spans="1:7" x14ac:dyDescent="0.2">
      <c r="A172" t="s">
        <v>14</v>
      </c>
      <c r="B172">
        <v>16</v>
      </c>
      <c r="F172" t="s">
        <v>20</v>
      </c>
      <c r="G172">
        <v>546</v>
      </c>
    </row>
    <row r="173" spans="1:7" x14ac:dyDescent="0.2">
      <c r="A173" t="s">
        <v>14</v>
      </c>
      <c r="B173">
        <v>575</v>
      </c>
      <c r="F173" t="s">
        <v>20</v>
      </c>
      <c r="G173">
        <v>393</v>
      </c>
    </row>
    <row r="174" spans="1:7" x14ac:dyDescent="0.2">
      <c r="A174" t="s">
        <v>14</v>
      </c>
      <c r="B174">
        <v>1120</v>
      </c>
      <c r="F174" t="s">
        <v>20</v>
      </c>
      <c r="G174">
        <v>133</v>
      </c>
    </row>
    <row r="175" spans="1:7" x14ac:dyDescent="0.2">
      <c r="A175" t="s">
        <v>14</v>
      </c>
      <c r="B175">
        <v>113</v>
      </c>
      <c r="F175" t="s">
        <v>20</v>
      </c>
      <c r="G175">
        <v>254</v>
      </c>
    </row>
    <row r="176" spans="1:7" x14ac:dyDescent="0.2">
      <c r="A176" t="s">
        <v>14</v>
      </c>
      <c r="B176">
        <v>1538</v>
      </c>
      <c r="F176" t="s">
        <v>20</v>
      </c>
      <c r="G176">
        <v>176</v>
      </c>
    </row>
    <row r="177" spans="1:7" x14ac:dyDescent="0.2">
      <c r="A177" t="s">
        <v>14</v>
      </c>
      <c r="B177">
        <v>9</v>
      </c>
      <c r="F177" t="s">
        <v>20</v>
      </c>
      <c r="G177">
        <v>337</v>
      </c>
    </row>
    <row r="178" spans="1:7" x14ac:dyDescent="0.2">
      <c r="A178" t="s">
        <v>14</v>
      </c>
      <c r="B178">
        <v>554</v>
      </c>
      <c r="F178" t="s">
        <v>20</v>
      </c>
      <c r="G178">
        <v>107</v>
      </c>
    </row>
    <row r="179" spans="1:7" x14ac:dyDescent="0.2">
      <c r="A179" t="s">
        <v>14</v>
      </c>
      <c r="B179">
        <v>648</v>
      </c>
      <c r="F179" t="s">
        <v>20</v>
      </c>
      <c r="G179">
        <v>183</v>
      </c>
    </row>
    <row r="180" spans="1:7" x14ac:dyDescent="0.2">
      <c r="A180" t="s">
        <v>14</v>
      </c>
      <c r="B180">
        <v>21</v>
      </c>
      <c r="F180" t="s">
        <v>20</v>
      </c>
      <c r="G180">
        <v>72</v>
      </c>
    </row>
    <row r="181" spans="1:7" x14ac:dyDescent="0.2">
      <c r="A181" t="s">
        <v>14</v>
      </c>
      <c r="B181">
        <v>54</v>
      </c>
      <c r="F181" t="s">
        <v>20</v>
      </c>
      <c r="G181">
        <v>295</v>
      </c>
    </row>
    <row r="182" spans="1:7" x14ac:dyDescent="0.2">
      <c r="A182" t="s">
        <v>14</v>
      </c>
      <c r="B182">
        <v>120</v>
      </c>
      <c r="F182" t="s">
        <v>20</v>
      </c>
      <c r="G182">
        <v>142</v>
      </c>
    </row>
    <row r="183" spans="1:7" x14ac:dyDescent="0.2">
      <c r="A183" t="s">
        <v>14</v>
      </c>
      <c r="B183">
        <v>579</v>
      </c>
      <c r="F183" t="s">
        <v>20</v>
      </c>
      <c r="G183">
        <v>85</v>
      </c>
    </row>
    <row r="184" spans="1:7" x14ac:dyDescent="0.2">
      <c r="A184" t="s">
        <v>14</v>
      </c>
      <c r="B184">
        <v>2072</v>
      </c>
      <c r="F184" t="s">
        <v>20</v>
      </c>
      <c r="G184">
        <v>659</v>
      </c>
    </row>
    <row r="185" spans="1:7" x14ac:dyDescent="0.2">
      <c r="A185" t="s">
        <v>14</v>
      </c>
      <c r="B185">
        <v>0</v>
      </c>
      <c r="F185" t="s">
        <v>20</v>
      </c>
      <c r="G185">
        <v>121</v>
      </c>
    </row>
    <row r="186" spans="1:7" x14ac:dyDescent="0.2">
      <c r="A186" t="s">
        <v>14</v>
      </c>
      <c r="B186">
        <v>1796</v>
      </c>
      <c r="F186" t="s">
        <v>20</v>
      </c>
      <c r="G186">
        <v>3742</v>
      </c>
    </row>
    <row r="187" spans="1:7" x14ac:dyDescent="0.2">
      <c r="A187" t="s">
        <v>14</v>
      </c>
      <c r="B187">
        <v>62</v>
      </c>
      <c r="F187" t="s">
        <v>20</v>
      </c>
      <c r="G187">
        <v>223</v>
      </c>
    </row>
    <row r="188" spans="1:7" x14ac:dyDescent="0.2">
      <c r="A188" t="s">
        <v>14</v>
      </c>
      <c r="B188">
        <v>347</v>
      </c>
      <c r="F188" t="s">
        <v>20</v>
      </c>
      <c r="G188">
        <v>133</v>
      </c>
    </row>
    <row r="189" spans="1:7" x14ac:dyDescent="0.2">
      <c r="A189" t="s">
        <v>14</v>
      </c>
      <c r="B189">
        <v>19</v>
      </c>
      <c r="F189" t="s">
        <v>20</v>
      </c>
      <c r="G189">
        <v>5168</v>
      </c>
    </row>
    <row r="190" spans="1:7" x14ac:dyDescent="0.2">
      <c r="A190" t="s">
        <v>14</v>
      </c>
      <c r="B190">
        <v>1258</v>
      </c>
      <c r="F190" t="s">
        <v>20</v>
      </c>
      <c r="G190">
        <v>307</v>
      </c>
    </row>
    <row r="191" spans="1:7" x14ac:dyDescent="0.2">
      <c r="A191" t="s">
        <v>14</v>
      </c>
      <c r="B191">
        <v>362</v>
      </c>
      <c r="F191" t="s">
        <v>20</v>
      </c>
      <c r="G191">
        <v>2441</v>
      </c>
    </row>
    <row r="192" spans="1:7" x14ac:dyDescent="0.2">
      <c r="A192" t="s">
        <v>14</v>
      </c>
      <c r="B192">
        <v>133</v>
      </c>
      <c r="F192" t="s">
        <v>20</v>
      </c>
      <c r="G192">
        <v>1385</v>
      </c>
    </row>
    <row r="193" spans="1:7" x14ac:dyDescent="0.2">
      <c r="A193" t="s">
        <v>14</v>
      </c>
      <c r="B193">
        <v>846</v>
      </c>
      <c r="F193" t="s">
        <v>20</v>
      </c>
      <c r="G193">
        <v>190</v>
      </c>
    </row>
    <row r="194" spans="1:7" x14ac:dyDescent="0.2">
      <c r="A194" t="s">
        <v>14</v>
      </c>
      <c r="B194">
        <v>10</v>
      </c>
      <c r="F194" t="s">
        <v>20</v>
      </c>
      <c r="G194">
        <v>470</v>
      </c>
    </row>
    <row r="195" spans="1:7" x14ac:dyDescent="0.2">
      <c r="A195" t="s">
        <v>14</v>
      </c>
      <c r="B195">
        <v>191</v>
      </c>
      <c r="F195" t="s">
        <v>20</v>
      </c>
      <c r="G195">
        <v>253</v>
      </c>
    </row>
    <row r="196" spans="1:7" x14ac:dyDescent="0.2">
      <c r="A196" t="s">
        <v>14</v>
      </c>
      <c r="B196">
        <v>1979</v>
      </c>
      <c r="F196" t="s">
        <v>20</v>
      </c>
      <c r="G196">
        <v>1113</v>
      </c>
    </row>
    <row r="197" spans="1:7" x14ac:dyDescent="0.2">
      <c r="A197" t="s">
        <v>14</v>
      </c>
      <c r="B197">
        <v>63</v>
      </c>
      <c r="F197" t="s">
        <v>20</v>
      </c>
      <c r="G197">
        <v>2283</v>
      </c>
    </row>
    <row r="198" spans="1:7" x14ac:dyDescent="0.2">
      <c r="A198" t="s">
        <v>14</v>
      </c>
      <c r="B198">
        <v>6080</v>
      </c>
      <c r="F198" t="s">
        <v>20</v>
      </c>
      <c r="G198">
        <v>1095</v>
      </c>
    </row>
    <row r="199" spans="1:7" x14ac:dyDescent="0.2">
      <c r="A199" t="s">
        <v>14</v>
      </c>
      <c r="B199">
        <v>80</v>
      </c>
      <c r="F199" t="s">
        <v>20</v>
      </c>
      <c r="G199">
        <v>1690</v>
      </c>
    </row>
    <row r="200" spans="1:7" x14ac:dyDescent="0.2">
      <c r="A200" t="s">
        <v>14</v>
      </c>
      <c r="B200">
        <v>9</v>
      </c>
      <c r="F200" t="s">
        <v>20</v>
      </c>
      <c r="G200">
        <v>191</v>
      </c>
    </row>
    <row r="201" spans="1:7" x14ac:dyDescent="0.2">
      <c r="A201" t="s">
        <v>14</v>
      </c>
      <c r="B201">
        <v>1784</v>
      </c>
      <c r="F201" t="s">
        <v>20</v>
      </c>
      <c r="G201">
        <v>2013</v>
      </c>
    </row>
    <row r="202" spans="1:7" x14ac:dyDescent="0.2">
      <c r="A202" t="s">
        <v>14</v>
      </c>
      <c r="B202">
        <v>243</v>
      </c>
      <c r="F202" t="s">
        <v>20</v>
      </c>
      <c r="G202">
        <v>1703</v>
      </c>
    </row>
    <row r="203" spans="1:7" x14ac:dyDescent="0.2">
      <c r="A203" t="s">
        <v>14</v>
      </c>
      <c r="B203">
        <v>1296</v>
      </c>
      <c r="F203" t="s">
        <v>20</v>
      </c>
      <c r="G203">
        <v>80</v>
      </c>
    </row>
    <row r="204" spans="1:7" x14ac:dyDescent="0.2">
      <c r="A204" t="s">
        <v>14</v>
      </c>
      <c r="B204">
        <v>77</v>
      </c>
      <c r="F204" t="s">
        <v>20</v>
      </c>
      <c r="G204">
        <v>41</v>
      </c>
    </row>
    <row r="205" spans="1:7" x14ac:dyDescent="0.2">
      <c r="A205" t="s">
        <v>14</v>
      </c>
      <c r="B205">
        <v>395</v>
      </c>
      <c r="F205" t="s">
        <v>20</v>
      </c>
      <c r="G205">
        <v>187</v>
      </c>
    </row>
    <row r="206" spans="1:7" x14ac:dyDescent="0.2">
      <c r="A206" t="s">
        <v>14</v>
      </c>
      <c r="B206">
        <v>49</v>
      </c>
      <c r="F206" t="s">
        <v>20</v>
      </c>
      <c r="G206">
        <v>2875</v>
      </c>
    </row>
    <row r="207" spans="1:7" x14ac:dyDescent="0.2">
      <c r="A207" t="s">
        <v>14</v>
      </c>
      <c r="B207">
        <v>180</v>
      </c>
      <c r="F207" t="s">
        <v>20</v>
      </c>
      <c r="G207">
        <v>88</v>
      </c>
    </row>
    <row r="208" spans="1:7" x14ac:dyDescent="0.2">
      <c r="A208" t="s">
        <v>14</v>
      </c>
      <c r="B208">
        <v>2690</v>
      </c>
      <c r="F208" t="s">
        <v>20</v>
      </c>
      <c r="G208">
        <v>191</v>
      </c>
    </row>
    <row r="209" spans="1:7" x14ac:dyDescent="0.2">
      <c r="A209" t="s">
        <v>14</v>
      </c>
      <c r="B209">
        <v>2779</v>
      </c>
      <c r="F209" t="s">
        <v>20</v>
      </c>
      <c r="G209">
        <v>139</v>
      </c>
    </row>
    <row r="210" spans="1:7" x14ac:dyDescent="0.2">
      <c r="A210" t="s">
        <v>14</v>
      </c>
      <c r="B210">
        <v>92</v>
      </c>
      <c r="F210" t="s">
        <v>20</v>
      </c>
      <c r="G210">
        <v>186</v>
      </c>
    </row>
    <row r="211" spans="1:7" x14ac:dyDescent="0.2">
      <c r="A211" t="s">
        <v>14</v>
      </c>
      <c r="B211">
        <v>1028</v>
      </c>
      <c r="F211" t="s">
        <v>20</v>
      </c>
      <c r="G211">
        <v>112</v>
      </c>
    </row>
    <row r="212" spans="1:7" x14ac:dyDescent="0.2">
      <c r="A212" t="s">
        <v>14</v>
      </c>
      <c r="B212">
        <v>26</v>
      </c>
      <c r="F212" t="s">
        <v>20</v>
      </c>
      <c r="G212">
        <v>101</v>
      </c>
    </row>
    <row r="213" spans="1:7" x14ac:dyDescent="0.2">
      <c r="A213" t="s">
        <v>14</v>
      </c>
      <c r="B213">
        <v>1790</v>
      </c>
      <c r="F213" t="s">
        <v>20</v>
      </c>
      <c r="G213">
        <v>206</v>
      </c>
    </row>
    <row r="214" spans="1:7" x14ac:dyDescent="0.2">
      <c r="A214" t="s">
        <v>14</v>
      </c>
      <c r="B214">
        <v>37</v>
      </c>
      <c r="F214" t="s">
        <v>20</v>
      </c>
      <c r="G214">
        <v>154</v>
      </c>
    </row>
    <row r="215" spans="1:7" x14ac:dyDescent="0.2">
      <c r="A215" t="s">
        <v>14</v>
      </c>
      <c r="B215">
        <v>35</v>
      </c>
      <c r="F215" t="s">
        <v>20</v>
      </c>
      <c r="G215">
        <v>5966</v>
      </c>
    </row>
    <row r="216" spans="1:7" x14ac:dyDescent="0.2">
      <c r="A216" t="s">
        <v>14</v>
      </c>
      <c r="B216">
        <v>558</v>
      </c>
      <c r="F216" t="s">
        <v>20</v>
      </c>
      <c r="G216">
        <v>169</v>
      </c>
    </row>
    <row r="217" spans="1:7" x14ac:dyDescent="0.2">
      <c r="A217" t="s">
        <v>14</v>
      </c>
      <c r="B217">
        <v>64</v>
      </c>
      <c r="F217" t="s">
        <v>20</v>
      </c>
      <c r="G217">
        <v>2106</v>
      </c>
    </row>
    <row r="218" spans="1:7" x14ac:dyDescent="0.2">
      <c r="A218" t="s">
        <v>14</v>
      </c>
      <c r="B218">
        <v>245</v>
      </c>
      <c r="F218" t="s">
        <v>20</v>
      </c>
      <c r="G218">
        <v>131</v>
      </c>
    </row>
    <row r="219" spans="1:7" x14ac:dyDescent="0.2">
      <c r="A219" t="s">
        <v>14</v>
      </c>
      <c r="B219">
        <v>71</v>
      </c>
      <c r="F219" t="s">
        <v>20</v>
      </c>
      <c r="G219">
        <v>84</v>
      </c>
    </row>
    <row r="220" spans="1:7" x14ac:dyDescent="0.2">
      <c r="A220" t="s">
        <v>14</v>
      </c>
      <c r="B220">
        <v>42</v>
      </c>
      <c r="F220" t="s">
        <v>20</v>
      </c>
      <c r="G220">
        <v>155</v>
      </c>
    </row>
    <row r="221" spans="1:7" x14ac:dyDescent="0.2">
      <c r="A221" t="s">
        <v>14</v>
      </c>
      <c r="B221">
        <v>156</v>
      </c>
      <c r="F221" t="s">
        <v>20</v>
      </c>
      <c r="G221">
        <v>189</v>
      </c>
    </row>
    <row r="222" spans="1:7" x14ac:dyDescent="0.2">
      <c r="A222" t="s">
        <v>14</v>
      </c>
      <c r="B222">
        <v>1368</v>
      </c>
      <c r="F222" t="s">
        <v>20</v>
      </c>
      <c r="G222">
        <v>4799</v>
      </c>
    </row>
    <row r="223" spans="1:7" x14ac:dyDescent="0.2">
      <c r="A223" t="s">
        <v>14</v>
      </c>
      <c r="B223">
        <v>102</v>
      </c>
      <c r="F223" t="s">
        <v>20</v>
      </c>
      <c r="G223">
        <v>1137</v>
      </c>
    </row>
    <row r="224" spans="1:7" x14ac:dyDescent="0.2">
      <c r="A224" t="s">
        <v>14</v>
      </c>
      <c r="B224">
        <v>86</v>
      </c>
      <c r="F224" t="s">
        <v>20</v>
      </c>
      <c r="G224">
        <v>1152</v>
      </c>
    </row>
    <row r="225" spans="1:7" x14ac:dyDescent="0.2">
      <c r="A225" t="s">
        <v>14</v>
      </c>
      <c r="B225">
        <v>253</v>
      </c>
      <c r="F225" t="s">
        <v>20</v>
      </c>
      <c r="G225">
        <v>50</v>
      </c>
    </row>
    <row r="226" spans="1:7" x14ac:dyDescent="0.2">
      <c r="A226" t="s">
        <v>14</v>
      </c>
      <c r="B226">
        <v>157</v>
      </c>
      <c r="F226" t="s">
        <v>20</v>
      </c>
      <c r="G226">
        <v>3059</v>
      </c>
    </row>
    <row r="227" spans="1:7" x14ac:dyDescent="0.2">
      <c r="A227" t="s">
        <v>14</v>
      </c>
      <c r="B227">
        <v>183</v>
      </c>
      <c r="F227" t="s">
        <v>20</v>
      </c>
      <c r="G227">
        <v>34</v>
      </c>
    </row>
    <row r="228" spans="1:7" x14ac:dyDescent="0.2">
      <c r="A228" t="s">
        <v>14</v>
      </c>
      <c r="B228">
        <v>82</v>
      </c>
      <c r="F228" t="s">
        <v>20</v>
      </c>
      <c r="G228">
        <v>220</v>
      </c>
    </row>
    <row r="229" spans="1:7" x14ac:dyDescent="0.2">
      <c r="A229" t="s">
        <v>14</v>
      </c>
      <c r="B229">
        <v>1</v>
      </c>
      <c r="F229" t="s">
        <v>20</v>
      </c>
      <c r="G229">
        <v>1604</v>
      </c>
    </row>
    <row r="230" spans="1:7" x14ac:dyDescent="0.2">
      <c r="A230" t="s">
        <v>14</v>
      </c>
      <c r="B230">
        <v>1198</v>
      </c>
      <c r="F230" t="s">
        <v>20</v>
      </c>
      <c r="G230">
        <v>454</v>
      </c>
    </row>
    <row r="231" spans="1:7" x14ac:dyDescent="0.2">
      <c r="A231" t="s">
        <v>14</v>
      </c>
      <c r="B231">
        <v>648</v>
      </c>
      <c r="F231" t="s">
        <v>20</v>
      </c>
      <c r="G231">
        <v>123</v>
      </c>
    </row>
    <row r="232" spans="1:7" x14ac:dyDescent="0.2">
      <c r="A232" t="s">
        <v>14</v>
      </c>
      <c r="B232">
        <v>64</v>
      </c>
      <c r="F232" t="s">
        <v>20</v>
      </c>
      <c r="G232">
        <v>299</v>
      </c>
    </row>
    <row r="233" spans="1:7" x14ac:dyDescent="0.2">
      <c r="A233" t="s">
        <v>14</v>
      </c>
      <c r="B233">
        <v>62</v>
      </c>
      <c r="F233" t="s">
        <v>20</v>
      </c>
      <c r="G233">
        <v>2237</v>
      </c>
    </row>
    <row r="234" spans="1:7" x14ac:dyDescent="0.2">
      <c r="A234" t="s">
        <v>14</v>
      </c>
      <c r="B234">
        <v>750</v>
      </c>
      <c r="F234" t="s">
        <v>20</v>
      </c>
      <c r="G234">
        <v>645</v>
      </c>
    </row>
    <row r="235" spans="1:7" x14ac:dyDescent="0.2">
      <c r="A235" t="s">
        <v>14</v>
      </c>
      <c r="B235">
        <v>105</v>
      </c>
      <c r="F235" t="s">
        <v>20</v>
      </c>
      <c r="G235">
        <v>484</v>
      </c>
    </row>
    <row r="236" spans="1:7" x14ac:dyDescent="0.2">
      <c r="A236" t="s">
        <v>14</v>
      </c>
      <c r="B236">
        <v>2604</v>
      </c>
      <c r="F236" t="s">
        <v>20</v>
      </c>
      <c r="G236">
        <v>154</v>
      </c>
    </row>
    <row r="237" spans="1:7" x14ac:dyDescent="0.2">
      <c r="A237" t="s">
        <v>14</v>
      </c>
      <c r="B237">
        <v>65</v>
      </c>
      <c r="F237" t="s">
        <v>20</v>
      </c>
      <c r="G237">
        <v>82</v>
      </c>
    </row>
    <row r="238" spans="1:7" x14ac:dyDescent="0.2">
      <c r="A238" t="s">
        <v>14</v>
      </c>
      <c r="B238">
        <v>94</v>
      </c>
      <c r="F238" t="s">
        <v>20</v>
      </c>
      <c r="G238">
        <v>134</v>
      </c>
    </row>
    <row r="239" spans="1:7" x14ac:dyDescent="0.2">
      <c r="A239" t="s">
        <v>14</v>
      </c>
      <c r="B239">
        <v>257</v>
      </c>
      <c r="F239" t="s">
        <v>20</v>
      </c>
      <c r="G239">
        <v>5203</v>
      </c>
    </row>
    <row r="240" spans="1:7" x14ac:dyDescent="0.2">
      <c r="A240" t="s">
        <v>14</v>
      </c>
      <c r="B240">
        <v>2928</v>
      </c>
      <c r="F240" t="s">
        <v>20</v>
      </c>
      <c r="G240">
        <v>94</v>
      </c>
    </row>
    <row r="241" spans="1:7" x14ac:dyDescent="0.2">
      <c r="A241" t="s">
        <v>14</v>
      </c>
      <c r="B241">
        <v>4697</v>
      </c>
      <c r="F241" t="s">
        <v>20</v>
      </c>
      <c r="G241">
        <v>205</v>
      </c>
    </row>
    <row r="242" spans="1:7" x14ac:dyDescent="0.2">
      <c r="A242" t="s">
        <v>14</v>
      </c>
      <c r="B242">
        <v>2915</v>
      </c>
      <c r="F242" t="s">
        <v>20</v>
      </c>
      <c r="G242">
        <v>92</v>
      </c>
    </row>
    <row r="243" spans="1:7" x14ac:dyDescent="0.2">
      <c r="A243" t="s">
        <v>14</v>
      </c>
      <c r="B243">
        <v>18</v>
      </c>
      <c r="F243" t="s">
        <v>20</v>
      </c>
      <c r="G243">
        <v>219</v>
      </c>
    </row>
    <row r="244" spans="1:7" x14ac:dyDescent="0.2">
      <c r="A244" t="s">
        <v>14</v>
      </c>
      <c r="B244">
        <v>602</v>
      </c>
      <c r="F244" t="s">
        <v>20</v>
      </c>
      <c r="G244">
        <v>2526</v>
      </c>
    </row>
    <row r="245" spans="1:7" x14ac:dyDescent="0.2">
      <c r="A245" t="s">
        <v>14</v>
      </c>
      <c r="B245">
        <v>1</v>
      </c>
      <c r="F245" t="s">
        <v>20</v>
      </c>
      <c r="G245">
        <v>94</v>
      </c>
    </row>
    <row r="246" spans="1:7" x14ac:dyDescent="0.2">
      <c r="A246" t="s">
        <v>14</v>
      </c>
      <c r="B246">
        <v>3868</v>
      </c>
      <c r="F246" t="s">
        <v>20</v>
      </c>
      <c r="G246">
        <v>1713</v>
      </c>
    </row>
    <row r="247" spans="1:7" x14ac:dyDescent="0.2">
      <c r="A247" t="s">
        <v>14</v>
      </c>
      <c r="B247">
        <v>504</v>
      </c>
      <c r="F247" t="s">
        <v>20</v>
      </c>
      <c r="G247">
        <v>249</v>
      </c>
    </row>
    <row r="248" spans="1:7" x14ac:dyDescent="0.2">
      <c r="A248" t="s">
        <v>14</v>
      </c>
      <c r="B248">
        <v>14</v>
      </c>
      <c r="F248" t="s">
        <v>20</v>
      </c>
      <c r="G248">
        <v>192</v>
      </c>
    </row>
    <row r="249" spans="1:7" x14ac:dyDescent="0.2">
      <c r="A249" t="s">
        <v>14</v>
      </c>
      <c r="B249">
        <v>750</v>
      </c>
      <c r="F249" t="s">
        <v>20</v>
      </c>
      <c r="G249">
        <v>247</v>
      </c>
    </row>
    <row r="250" spans="1:7" x14ac:dyDescent="0.2">
      <c r="A250" t="s">
        <v>14</v>
      </c>
      <c r="B250">
        <v>77</v>
      </c>
      <c r="F250" t="s">
        <v>20</v>
      </c>
      <c r="G250">
        <v>2293</v>
      </c>
    </row>
    <row r="251" spans="1:7" x14ac:dyDescent="0.2">
      <c r="A251" t="s">
        <v>14</v>
      </c>
      <c r="B251">
        <v>752</v>
      </c>
      <c r="F251" t="s">
        <v>20</v>
      </c>
      <c r="G251">
        <v>3131</v>
      </c>
    </row>
    <row r="252" spans="1:7" x14ac:dyDescent="0.2">
      <c r="A252" t="s">
        <v>14</v>
      </c>
      <c r="B252">
        <v>131</v>
      </c>
      <c r="F252" t="s">
        <v>20</v>
      </c>
      <c r="G252">
        <v>143</v>
      </c>
    </row>
    <row r="253" spans="1:7" x14ac:dyDescent="0.2">
      <c r="A253" t="s">
        <v>14</v>
      </c>
      <c r="B253">
        <v>87</v>
      </c>
      <c r="F253" t="s">
        <v>20</v>
      </c>
      <c r="G253">
        <v>296</v>
      </c>
    </row>
    <row r="254" spans="1:7" x14ac:dyDescent="0.2">
      <c r="A254" t="s">
        <v>14</v>
      </c>
      <c r="B254">
        <v>1063</v>
      </c>
      <c r="F254" t="s">
        <v>20</v>
      </c>
      <c r="G254">
        <v>170</v>
      </c>
    </row>
    <row r="255" spans="1:7" x14ac:dyDescent="0.2">
      <c r="A255" t="s">
        <v>14</v>
      </c>
      <c r="B255">
        <v>76</v>
      </c>
      <c r="F255" t="s">
        <v>20</v>
      </c>
      <c r="G255">
        <v>86</v>
      </c>
    </row>
    <row r="256" spans="1:7" x14ac:dyDescent="0.2">
      <c r="A256" t="s">
        <v>14</v>
      </c>
      <c r="B256">
        <v>4428</v>
      </c>
      <c r="F256" t="s">
        <v>20</v>
      </c>
      <c r="G256">
        <v>6286</v>
      </c>
    </row>
    <row r="257" spans="1:7" x14ac:dyDescent="0.2">
      <c r="A257" t="s">
        <v>14</v>
      </c>
      <c r="B257">
        <v>58</v>
      </c>
      <c r="F257" t="s">
        <v>20</v>
      </c>
      <c r="G257">
        <v>3727</v>
      </c>
    </row>
    <row r="258" spans="1:7" x14ac:dyDescent="0.2">
      <c r="A258" t="s">
        <v>14</v>
      </c>
      <c r="B258">
        <v>111</v>
      </c>
      <c r="F258" t="s">
        <v>20</v>
      </c>
      <c r="G258">
        <v>1605</v>
      </c>
    </row>
    <row r="259" spans="1:7" x14ac:dyDescent="0.2">
      <c r="A259" t="s">
        <v>14</v>
      </c>
      <c r="B259">
        <v>2955</v>
      </c>
      <c r="F259" t="s">
        <v>20</v>
      </c>
      <c r="G259">
        <v>2120</v>
      </c>
    </row>
    <row r="260" spans="1:7" x14ac:dyDescent="0.2">
      <c r="A260" t="s">
        <v>14</v>
      </c>
      <c r="B260">
        <v>1657</v>
      </c>
      <c r="F260" t="s">
        <v>20</v>
      </c>
      <c r="G260">
        <v>50</v>
      </c>
    </row>
    <row r="261" spans="1:7" x14ac:dyDescent="0.2">
      <c r="A261" t="s">
        <v>14</v>
      </c>
      <c r="B261">
        <v>926</v>
      </c>
      <c r="F261" t="s">
        <v>20</v>
      </c>
      <c r="G261">
        <v>2080</v>
      </c>
    </row>
    <row r="262" spans="1:7" x14ac:dyDescent="0.2">
      <c r="A262" t="s">
        <v>14</v>
      </c>
      <c r="B262">
        <v>77</v>
      </c>
      <c r="F262" t="s">
        <v>20</v>
      </c>
      <c r="G262">
        <v>2105</v>
      </c>
    </row>
    <row r="263" spans="1:7" x14ac:dyDescent="0.2">
      <c r="A263" t="s">
        <v>14</v>
      </c>
      <c r="B263">
        <v>1748</v>
      </c>
      <c r="F263" t="s">
        <v>20</v>
      </c>
      <c r="G263">
        <v>2436</v>
      </c>
    </row>
    <row r="264" spans="1:7" x14ac:dyDescent="0.2">
      <c r="A264" t="s">
        <v>14</v>
      </c>
      <c r="B264">
        <v>79</v>
      </c>
      <c r="F264" t="s">
        <v>20</v>
      </c>
      <c r="G264">
        <v>80</v>
      </c>
    </row>
    <row r="265" spans="1:7" x14ac:dyDescent="0.2">
      <c r="A265" t="s">
        <v>14</v>
      </c>
      <c r="B265">
        <v>889</v>
      </c>
      <c r="F265" t="s">
        <v>20</v>
      </c>
      <c r="G265">
        <v>42</v>
      </c>
    </row>
    <row r="266" spans="1:7" x14ac:dyDescent="0.2">
      <c r="A266" t="s">
        <v>14</v>
      </c>
      <c r="B266">
        <v>56</v>
      </c>
      <c r="F266" t="s">
        <v>20</v>
      </c>
      <c r="G266">
        <v>139</v>
      </c>
    </row>
    <row r="267" spans="1:7" x14ac:dyDescent="0.2">
      <c r="A267" t="s">
        <v>14</v>
      </c>
      <c r="B267">
        <v>1</v>
      </c>
      <c r="F267" t="s">
        <v>20</v>
      </c>
      <c r="G267">
        <v>159</v>
      </c>
    </row>
    <row r="268" spans="1:7" x14ac:dyDescent="0.2">
      <c r="A268" t="s">
        <v>14</v>
      </c>
      <c r="B268">
        <v>83</v>
      </c>
      <c r="F268" t="s">
        <v>20</v>
      </c>
      <c r="G268">
        <v>381</v>
      </c>
    </row>
    <row r="269" spans="1:7" x14ac:dyDescent="0.2">
      <c r="A269" t="s">
        <v>14</v>
      </c>
      <c r="B269">
        <v>2025</v>
      </c>
      <c r="F269" t="s">
        <v>20</v>
      </c>
      <c r="G269">
        <v>194</v>
      </c>
    </row>
    <row r="270" spans="1:7" x14ac:dyDescent="0.2">
      <c r="A270" t="s">
        <v>14</v>
      </c>
      <c r="B270">
        <v>14</v>
      </c>
      <c r="F270" t="s">
        <v>20</v>
      </c>
      <c r="G270">
        <v>106</v>
      </c>
    </row>
    <row r="271" spans="1:7" x14ac:dyDescent="0.2">
      <c r="A271" t="s">
        <v>14</v>
      </c>
      <c r="B271">
        <v>656</v>
      </c>
      <c r="F271" t="s">
        <v>20</v>
      </c>
      <c r="G271">
        <v>142</v>
      </c>
    </row>
    <row r="272" spans="1:7" x14ac:dyDescent="0.2">
      <c r="A272" t="s">
        <v>14</v>
      </c>
      <c r="B272">
        <v>1596</v>
      </c>
      <c r="F272" t="s">
        <v>20</v>
      </c>
      <c r="G272">
        <v>211</v>
      </c>
    </row>
    <row r="273" spans="1:7" x14ac:dyDescent="0.2">
      <c r="A273" t="s">
        <v>14</v>
      </c>
      <c r="B273">
        <v>10</v>
      </c>
      <c r="F273" t="s">
        <v>20</v>
      </c>
      <c r="G273">
        <v>2756</v>
      </c>
    </row>
    <row r="274" spans="1:7" x14ac:dyDescent="0.2">
      <c r="A274" t="s">
        <v>14</v>
      </c>
      <c r="B274">
        <v>1121</v>
      </c>
      <c r="F274" t="s">
        <v>20</v>
      </c>
      <c r="G274">
        <v>173</v>
      </c>
    </row>
    <row r="275" spans="1:7" x14ac:dyDescent="0.2">
      <c r="A275" t="s">
        <v>14</v>
      </c>
      <c r="B275">
        <v>15</v>
      </c>
      <c r="F275" t="s">
        <v>20</v>
      </c>
      <c r="G275">
        <v>87</v>
      </c>
    </row>
    <row r="276" spans="1:7" x14ac:dyDescent="0.2">
      <c r="A276" t="s">
        <v>14</v>
      </c>
      <c r="B276">
        <v>191</v>
      </c>
      <c r="F276" t="s">
        <v>20</v>
      </c>
      <c r="G276">
        <v>1572</v>
      </c>
    </row>
    <row r="277" spans="1:7" x14ac:dyDescent="0.2">
      <c r="A277" t="s">
        <v>14</v>
      </c>
      <c r="B277">
        <v>16</v>
      </c>
      <c r="F277" t="s">
        <v>20</v>
      </c>
      <c r="G277">
        <v>2346</v>
      </c>
    </row>
    <row r="278" spans="1:7" x14ac:dyDescent="0.2">
      <c r="A278" t="s">
        <v>14</v>
      </c>
      <c r="B278">
        <v>17</v>
      </c>
      <c r="F278" t="s">
        <v>20</v>
      </c>
      <c r="G278">
        <v>115</v>
      </c>
    </row>
    <row r="279" spans="1:7" x14ac:dyDescent="0.2">
      <c r="A279" t="s">
        <v>14</v>
      </c>
      <c r="B279">
        <v>34</v>
      </c>
      <c r="F279" t="s">
        <v>20</v>
      </c>
      <c r="G279">
        <v>85</v>
      </c>
    </row>
    <row r="280" spans="1:7" x14ac:dyDescent="0.2">
      <c r="A280" t="s">
        <v>14</v>
      </c>
      <c r="B280">
        <v>1</v>
      </c>
      <c r="F280" t="s">
        <v>20</v>
      </c>
      <c r="G280">
        <v>144</v>
      </c>
    </row>
    <row r="281" spans="1:7" x14ac:dyDescent="0.2">
      <c r="A281" t="s">
        <v>14</v>
      </c>
      <c r="B281">
        <v>1274</v>
      </c>
      <c r="F281" t="s">
        <v>20</v>
      </c>
      <c r="G281">
        <v>2443</v>
      </c>
    </row>
    <row r="282" spans="1:7" x14ac:dyDescent="0.2">
      <c r="A282" t="s">
        <v>14</v>
      </c>
      <c r="B282">
        <v>210</v>
      </c>
      <c r="F282" t="s">
        <v>20</v>
      </c>
      <c r="G282">
        <v>64</v>
      </c>
    </row>
    <row r="283" spans="1:7" x14ac:dyDescent="0.2">
      <c r="A283" t="s">
        <v>14</v>
      </c>
      <c r="B283">
        <v>248</v>
      </c>
      <c r="F283" t="s">
        <v>20</v>
      </c>
      <c r="G283">
        <v>268</v>
      </c>
    </row>
    <row r="284" spans="1:7" x14ac:dyDescent="0.2">
      <c r="A284" t="s">
        <v>14</v>
      </c>
      <c r="B284">
        <v>513</v>
      </c>
      <c r="F284" t="s">
        <v>20</v>
      </c>
      <c r="G284">
        <v>195</v>
      </c>
    </row>
    <row r="285" spans="1:7" x14ac:dyDescent="0.2">
      <c r="A285" t="s">
        <v>14</v>
      </c>
      <c r="B285">
        <v>3410</v>
      </c>
      <c r="F285" t="s">
        <v>20</v>
      </c>
      <c r="G285">
        <v>186</v>
      </c>
    </row>
    <row r="286" spans="1:7" x14ac:dyDescent="0.2">
      <c r="A286" t="s">
        <v>14</v>
      </c>
      <c r="B286">
        <v>10</v>
      </c>
      <c r="F286" t="s">
        <v>20</v>
      </c>
      <c r="G286">
        <v>460</v>
      </c>
    </row>
    <row r="287" spans="1:7" x14ac:dyDescent="0.2">
      <c r="A287" t="s">
        <v>14</v>
      </c>
      <c r="B287">
        <v>2201</v>
      </c>
      <c r="F287" t="s">
        <v>20</v>
      </c>
      <c r="G287">
        <v>2528</v>
      </c>
    </row>
    <row r="288" spans="1:7" x14ac:dyDescent="0.2">
      <c r="A288" t="s">
        <v>14</v>
      </c>
      <c r="B288">
        <v>676</v>
      </c>
      <c r="F288" t="s">
        <v>20</v>
      </c>
      <c r="G288">
        <v>3657</v>
      </c>
    </row>
    <row r="289" spans="1:7" x14ac:dyDescent="0.2">
      <c r="A289" t="s">
        <v>14</v>
      </c>
      <c r="B289">
        <v>831</v>
      </c>
      <c r="F289" t="s">
        <v>20</v>
      </c>
      <c r="G289">
        <v>131</v>
      </c>
    </row>
    <row r="290" spans="1:7" x14ac:dyDescent="0.2">
      <c r="A290" t="s">
        <v>14</v>
      </c>
      <c r="B290">
        <v>859</v>
      </c>
      <c r="F290" t="s">
        <v>20</v>
      </c>
      <c r="G290">
        <v>239</v>
      </c>
    </row>
    <row r="291" spans="1:7" x14ac:dyDescent="0.2">
      <c r="A291" t="s">
        <v>14</v>
      </c>
      <c r="B291">
        <v>45</v>
      </c>
      <c r="F291" t="s">
        <v>20</v>
      </c>
      <c r="G291">
        <v>78</v>
      </c>
    </row>
    <row r="292" spans="1:7" x14ac:dyDescent="0.2">
      <c r="A292" t="s">
        <v>14</v>
      </c>
      <c r="B292">
        <v>6</v>
      </c>
      <c r="F292" t="s">
        <v>20</v>
      </c>
      <c r="G292">
        <v>1773</v>
      </c>
    </row>
    <row r="293" spans="1:7" x14ac:dyDescent="0.2">
      <c r="A293" t="s">
        <v>14</v>
      </c>
      <c r="B293">
        <v>7</v>
      </c>
      <c r="F293" t="s">
        <v>20</v>
      </c>
      <c r="G293">
        <v>32</v>
      </c>
    </row>
    <row r="294" spans="1:7" x14ac:dyDescent="0.2">
      <c r="A294" t="s">
        <v>14</v>
      </c>
      <c r="B294">
        <v>31</v>
      </c>
      <c r="F294" t="s">
        <v>20</v>
      </c>
      <c r="G294">
        <v>369</v>
      </c>
    </row>
    <row r="295" spans="1:7" x14ac:dyDescent="0.2">
      <c r="A295" t="s">
        <v>14</v>
      </c>
      <c r="B295">
        <v>78</v>
      </c>
      <c r="F295" t="s">
        <v>20</v>
      </c>
      <c r="G295">
        <v>89</v>
      </c>
    </row>
    <row r="296" spans="1:7" x14ac:dyDescent="0.2">
      <c r="A296" t="s">
        <v>14</v>
      </c>
      <c r="B296">
        <v>1225</v>
      </c>
      <c r="F296" t="s">
        <v>20</v>
      </c>
      <c r="G296">
        <v>147</v>
      </c>
    </row>
    <row r="297" spans="1:7" x14ac:dyDescent="0.2">
      <c r="A297" t="s">
        <v>14</v>
      </c>
      <c r="B297">
        <v>1</v>
      </c>
      <c r="F297" t="s">
        <v>20</v>
      </c>
      <c r="G297">
        <v>126</v>
      </c>
    </row>
    <row r="298" spans="1:7" x14ac:dyDescent="0.2">
      <c r="A298" t="s">
        <v>14</v>
      </c>
      <c r="B298">
        <v>67</v>
      </c>
      <c r="F298" t="s">
        <v>20</v>
      </c>
      <c r="G298">
        <v>2218</v>
      </c>
    </row>
    <row r="299" spans="1:7" x14ac:dyDescent="0.2">
      <c r="A299" t="s">
        <v>14</v>
      </c>
      <c r="B299">
        <v>19</v>
      </c>
      <c r="F299" t="s">
        <v>20</v>
      </c>
      <c r="G299">
        <v>202</v>
      </c>
    </row>
    <row r="300" spans="1:7" x14ac:dyDescent="0.2">
      <c r="A300" t="s">
        <v>14</v>
      </c>
      <c r="B300">
        <v>2108</v>
      </c>
      <c r="F300" t="s">
        <v>20</v>
      </c>
      <c r="G300">
        <v>140</v>
      </c>
    </row>
    <row r="301" spans="1:7" x14ac:dyDescent="0.2">
      <c r="A301" t="s">
        <v>14</v>
      </c>
      <c r="B301">
        <v>679</v>
      </c>
      <c r="F301" t="s">
        <v>20</v>
      </c>
      <c r="G301">
        <v>1052</v>
      </c>
    </row>
    <row r="302" spans="1:7" x14ac:dyDescent="0.2">
      <c r="A302" t="s">
        <v>14</v>
      </c>
      <c r="B302">
        <v>36</v>
      </c>
      <c r="F302" t="s">
        <v>20</v>
      </c>
      <c r="G302">
        <v>247</v>
      </c>
    </row>
    <row r="303" spans="1:7" x14ac:dyDescent="0.2">
      <c r="A303" t="s">
        <v>14</v>
      </c>
      <c r="B303">
        <v>47</v>
      </c>
      <c r="F303" t="s">
        <v>20</v>
      </c>
      <c r="G303">
        <v>84</v>
      </c>
    </row>
    <row r="304" spans="1:7" x14ac:dyDescent="0.2">
      <c r="A304" t="s">
        <v>14</v>
      </c>
      <c r="B304">
        <v>70</v>
      </c>
      <c r="F304" t="s">
        <v>20</v>
      </c>
      <c r="G304">
        <v>88</v>
      </c>
    </row>
    <row r="305" spans="1:7" x14ac:dyDescent="0.2">
      <c r="A305" t="s">
        <v>14</v>
      </c>
      <c r="B305">
        <v>154</v>
      </c>
      <c r="F305" t="s">
        <v>20</v>
      </c>
      <c r="G305">
        <v>156</v>
      </c>
    </row>
    <row r="306" spans="1:7" x14ac:dyDescent="0.2">
      <c r="A306" t="s">
        <v>14</v>
      </c>
      <c r="B306">
        <v>22</v>
      </c>
      <c r="F306" t="s">
        <v>20</v>
      </c>
      <c r="G306">
        <v>2985</v>
      </c>
    </row>
    <row r="307" spans="1:7" x14ac:dyDescent="0.2">
      <c r="A307" t="s">
        <v>14</v>
      </c>
      <c r="B307">
        <v>1758</v>
      </c>
      <c r="F307" t="s">
        <v>20</v>
      </c>
      <c r="G307">
        <v>762</v>
      </c>
    </row>
    <row r="308" spans="1:7" x14ac:dyDescent="0.2">
      <c r="A308" t="s">
        <v>14</v>
      </c>
      <c r="B308">
        <v>94</v>
      </c>
      <c r="F308" t="s">
        <v>20</v>
      </c>
      <c r="G308">
        <v>554</v>
      </c>
    </row>
    <row r="309" spans="1:7" x14ac:dyDescent="0.2">
      <c r="A309" t="s">
        <v>14</v>
      </c>
      <c r="B309">
        <v>33</v>
      </c>
      <c r="F309" t="s">
        <v>20</v>
      </c>
      <c r="G309">
        <v>135</v>
      </c>
    </row>
    <row r="310" spans="1:7" x14ac:dyDescent="0.2">
      <c r="A310" t="s">
        <v>14</v>
      </c>
      <c r="B310">
        <v>1</v>
      </c>
      <c r="F310" t="s">
        <v>20</v>
      </c>
      <c r="G310">
        <v>122</v>
      </c>
    </row>
    <row r="311" spans="1:7" x14ac:dyDescent="0.2">
      <c r="A311" t="s">
        <v>14</v>
      </c>
      <c r="B311">
        <v>31</v>
      </c>
      <c r="F311" t="s">
        <v>20</v>
      </c>
      <c r="G311">
        <v>221</v>
      </c>
    </row>
    <row r="312" spans="1:7" x14ac:dyDescent="0.2">
      <c r="A312" t="s">
        <v>14</v>
      </c>
      <c r="B312">
        <v>35</v>
      </c>
      <c r="F312" t="s">
        <v>20</v>
      </c>
      <c r="G312">
        <v>126</v>
      </c>
    </row>
    <row r="313" spans="1:7" x14ac:dyDescent="0.2">
      <c r="A313" t="s">
        <v>14</v>
      </c>
      <c r="B313">
        <v>63</v>
      </c>
      <c r="F313" t="s">
        <v>20</v>
      </c>
      <c r="G313">
        <v>1022</v>
      </c>
    </row>
    <row r="314" spans="1:7" x14ac:dyDescent="0.2">
      <c r="A314" t="s">
        <v>14</v>
      </c>
      <c r="B314">
        <v>526</v>
      </c>
      <c r="F314" t="s">
        <v>20</v>
      </c>
      <c r="G314">
        <v>3177</v>
      </c>
    </row>
    <row r="315" spans="1:7" x14ac:dyDescent="0.2">
      <c r="A315" t="s">
        <v>14</v>
      </c>
      <c r="B315">
        <v>121</v>
      </c>
      <c r="F315" t="s">
        <v>20</v>
      </c>
      <c r="G315">
        <v>198</v>
      </c>
    </row>
    <row r="316" spans="1:7" x14ac:dyDescent="0.2">
      <c r="A316" t="s">
        <v>14</v>
      </c>
      <c r="B316">
        <v>67</v>
      </c>
      <c r="F316" t="s">
        <v>20</v>
      </c>
      <c r="G316">
        <v>85</v>
      </c>
    </row>
    <row r="317" spans="1:7" x14ac:dyDescent="0.2">
      <c r="A317" t="s">
        <v>14</v>
      </c>
      <c r="B317">
        <v>57</v>
      </c>
      <c r="F317" t="s">
        <v>20</v>
      </c>
      <c r="G317">
        <v>3596</v>
      </c>
    </row>
    <row r="318" spans="1:7" x14ac:dyDescent="0.2">
      <c r="A318" t="s">
        <v>14</v>
      </c>
      <c r="B318">
        <v>1229</v>
      </c>
      <c r="F318" t="s">
        <v>20</v>
      </c>
      <c r="G318">
        <v>244</v>
      </c>
    </row>
    <row r="319" spans="1:7" x14ac:dyDescent="0.2">
      <c r="A319" t="s">
        <v>14</v>
      </c>
      <c r="B319">
        <v>12</v>
      </c>
      <c r="F319" t="s">
        <v>20</v>
      </c>
      <c r="G319">
        <v>5180</v>
      </c>
    </row>
    <row r="320" spans="1:7" x14ac:dyDescent="0.2">
      <c r="A320" t="s">
        <v>14</v>
      </c>
      <c r="B320">
        <v>452</v>
      </c>
      <c r="F320" t="s">
        <v>20</v>
      </c>
      <c r="G320">
        <v>589</v>
      </c>
    </row>
    <row r="321" spans="1:7" x14ac:dyDescent="0.2">
      <c r="A321" t="s">
        <v>14</v>
      </c>
      <c r="B321">
        <v>1886</v>
      </c>
      <c r="F321" t="s">
        <v>20</v>
      </c>
      <c r="G321">
        <v>2725</v>
      </c>
    </row>
    <row r="322" spans="1:7" x14ac:dyDescent="0.2">
      <c r="A322" t="s">
        <v>14</v>
      </c>
      <c r="B322">
        <v>1825</v>
      </c>
      <c r="F322" t="s">
        <v>20</v>
      </c>
      <c r="G322">
        <v>300</v>
      </c>
    </row>
    <row r="323" spans="1:7" x14ac:dyDescent="0.2">
      <c r="A323" t="s">
        <v>14</v>
      </c>
      <c r="B323">
        <v>31</v>
      </c>
      <c r="F323" t="s">
        <v>20</v>
      </c>
      <c r="G323">
        <v>144</v>
      </c>
    </row>
    <row r="324" spans="1:7" x14ac:dyDescent="0.2">
      <c r="A324" t="s">
        <v>14</v>
      </c>
      <c r="B324">
        <v>107</v>
      </c>
      <c r="F324" t="s">
        <v>20</v>
      </c>
      <c r="G324">
        <v>87</v>
      </c>
    </row>
    <row r="325" spans="1:7" x14ac:dyDescent="0.2">
      <c r="A325" t="s">
        <v>14</v>
      </c>
      <c r="B325">
        <v>27</v>
      </c>
      <c r="F325" t="s">
        <v>20</v>
      </c>
      <c r="G325">
        <v>3116</v>
      </c>
    </row>
    <row r="326" spans="1:7" x14ac:dyDescent="0.2">
      <c r="A326" t="s">
        <v>14</v>
      </c>
      <c r="B326">
        <v>1221</v>
      </c>
      <c r="F326" t="s">
        <v>20</v>
      </c>
      <c r="G326">
        <v>909</v>
      </c>
    </row>
    <row r="327" spans="1:7" x14ac:dyDescent="0.2">
      <c r="A327" t="s">
        <v>14</v>
      </c>
      <c r="B327">
        <v>1</v>
      </c>
      <c r="F327" t="s">
        <v>20</v>
      </c>
      <c r="G327">
        <v>1613</v>
      </c>
    </row>
    <row r="328" spans="1:7" x14ac:dyDescent="0.2">
      <c r="A328" t="s">
        <v>14</v>
      </c>
      <c r="B328">
        <v>16</v>
      </c>
      <c r="F328" t="s">
        <v>20</v>
      </c>
      <c r="G328">
        <v>136</v>
      </c>
    </row>
    <row r="329" spans="1:7" x14ac:dyDescent="0.2">
      <c r="A329" t="s">
        <v>14</v>
      </c>
      <c r="B329">
        <v>41</v>
      </c>
      <c r="F329" t="s">
        <v>20</v>
      </c>
      <c r="G329">
        <v>130</v>
      </c>
    </row>
    <row r="330" spans="1:7" x14ac:dyDescent="0.2">
      <c r="A330" t="s">
        <v>14</v>
      </c>
      <c r="B330">
        <v>523</v>
      </c>
      <c r="F330" t="s">
        <v>20</v>
      </c>
      <c r="G330">
        <v>102</v>
      </c>
    </row>
    <row r="331" spans="1:7" x14ac:dyDescent="0.2">
      <c r="A331" t="s">
        <v>14</v>
      </c>
      <c r="B331">
        <v>141</v>
      </c>
      <c r="F331" t="s">
        <v>20</v>
      </c>
      <c r="G331">
        <v>4006</v>
      </c>
    </row>
    <row r="332" spans="1:7" x14ac:dyDescent="0.2">
      <c r="A332" t="s">
        <v>14</v>
      </c>
      <c r="B332">
        <v>52</v>
      </c>
      <c r="F332" t="s">
        <v>20</v>
      </c>
      <c r="G332">
        <v>1629</v>
      </c>
    </row>
    <row r="333" spans="1:7" x14ac:dyDescent="0.2">
      <c r="A333" t="s">
        <v>14</v>
      </c>
      <c r="B333">
        <v>225</v>
      </c>
      <c r="F333" t="s">
        <v>20</v>
      </c>
      <c r="G333">
        <v>2188</v>
      </c>
    </row>
    <row r="334" spans="1:7" x14ac:dyDescent="0.2">
      <c r="A334" t="s">
        <v>14</v>
      </c>
      <c r="B334">
        <v>38</v>
      </c>
      <c r="F334" t="s">
        <v>20</v>
      </c>
      <c r="G334">
        <v>2409</v>
      </c>
    </row>
    <row r="335" spans="1:7" x14ac:dyDescent="0.2">
      <c r="A335" t="s">
        <v>14</v>
      </c>
      <c r="B335">
        <v>15</v>
      </c>
      <c r="F335" t="s">
        <v>20</v>
      </c>
      <c r="G335">
        <v>194</v>
      </c>
    </row>
    <row r="336" spans="1:7" x14ac:dyDescent="0.2">
      <c r="A336" t="s">
        <v>14</v>
      </c>
      <c r="B336">
        <v>37</v>
      </c>
      <c r="F336" t="s">
        <v>20</v>
      </c>
      <c r="G336">
        <v>1140</v>
      </c>
    </row>
    <row r="337" spans="1:7" x14ac:dyDescent="0.2">
      <c r="A337" t="s">
        <v>14</v>
      </c>
      <c r="B337">
        <v>112</v>
      </c>
      <c r="F337" t="s">
        <v>20</v>
      </c>
      <c r="G337">
        <v>102</v>
      </c>
    </row>
    <row r="338" spans="1:7" x14ac:dyDescent="0.2">
      <c r="A338" t="s">
        <v>14</v>
      </c>
      <c r="B338">
        <v>21</v>
      </c>
      <c r="F338" t="s">
        <v>20</v>
      </c>
      <c r="G338">
        <v>2857</v>
      </c>
    </row>
    <row r="339" spans="1:7" x14ac:dyDescent="0.2">
      <c r="A339" t="s">
        <v>14</v>
      </c>
      <c r="B339">
        <v>67</v>
      </c>
      <c r="F339" t="s">
        <v>20</v>
      </c>
      <c r="G339">
        <v>107</v>
      </c>
    </row>
    <row r="340" spans="1:7" x14ac:dyDescent="0.2">
      <c r="A340" t="s">
        <v>14</v>
      </c>
      <c r="B340">
        <v>78</v>
      </c>
      <c r="F340" t="s">
        <v>20</v>
      </c>
      <c r="G340">
        <v>160</v>
      </c>
    </row>
    <row r="341" spans="1:7" x14ac:dyDescent="0.2">
      <c r="A341" t="s">
        <v>14</v>
      </c>
      <c r="B341">
        <v>67</v>
      </c>
      <c r="F341" t="s">
        <v>20</v>
      </c>
      <c r="G341">
        <v>2230</v>
      </c>
    </row>
    <row r="342" spans="1:7" x14ac:dyDescent="0.2">
      <c r="A342" t="s">
        <v>14</v>
      </c>
      <c r="B342">
        <v>263</v>
      </c>
      <c r="F342" t="s">
        <v>20</v>
      </c>
      <c r="G342">
        <v>316</v>
      </c>
    </row>
    <row r="343" spans="1:7" x14ac:dyDescent="0.2">
      <c r="A343" t="s">
        <v>14</v>
      </c>
      <c r="B343">
        <v>1691</v>
      </c>
      <c r="F343" t="s">
        <v>20</v>
      </c>
      <c r="G343">
        <v>117</v>
      </c>
    </row>
    <row r="344" spans="1:7" x14ac:dyDescent="0.2">
      <c r="A344" t="s">
        <v>14</v>
      </c>
      <c r="B344">
        <v>181</v>
      </c>
      <c r="F344" t="s">
        <v>20</v>
      </c>
      <c r="G344">
        <v>6406</v>
      </c>
    </row>
    <row r="345" spans="1:7" x14ac:dyDescent="0.2">
      <c r="A345" t="s">
        <v>14</v>
      </c>
      <c r="B345">
        <v>13</v>
      </c>
      <c r="F345" t="s">
        <v>20</v>
      </c>
      <c r="G345">
        <v>192</v>
      </c>
    </row>
    <row r="346" spans="1:7" x14ac:dyDescent="0.2">
      <c r="A346" t="s">
        <v>14</v>
      </c>
      <c r="B346">
        <v>1</v>
      </c>
      <c r="F346" t="s">
        <v>20</v>
      </c>
      <c r="G346">
        <v>26</v>
      </c>
    </row>
    <row r="347" spans="1:7" x14ac:dyDescent="0.2">
      <c r="A347" t="s">
        <v>14</v>
      </c>
      <c r="B347">
        <v>21</v>
      </c>
      <c r="F347" t="s">
        <v>20</v>
      </c>
      <c r="G347">
        <v>723</v>
      </c>
    </row>
    <row r="348" spans="1:7" x14ac:dyDescent="0.2">
      <c r="A348" t="s">
        <v>14</v>
      </c>
      <c r="B348">
        <v>830</v>
      </c>
      <c r="F348" t="s">
        <v>20</v>
      </c>
      <c r="G348">
        <v>170</v>
      </c>
    </row>
    <row r="349" spans="1:7" x14ac:dyDescent="0.2">
      <c r="A349" t="s">
        <v>14</v>
      </c>
      <c r="B349">
        <v>130</v>
      </c>
      <c r="F349" t="s">
        <v>20</v>
      </c>
      <c r="G349">
        <v>238</v>
      </c>
    </row>
    <row r="350" spans="1:7" x14ac:dyDescent="0.2">
      <c r="A350" t="s">
        <v>14</v>
      </c>
      <c r="B350">
        <v>55</v>
      </c>
      <c r="F350" t="s">
        <v>20</v>
      </c>
      <c r="G350">
        <v>55</v>
      </c>
    </row>
    <row r="351" spans="1:7" x14ac:dyDescent="0.2">
      <c r="A351" t="s">
        <v>14</v>
      </c>
      <c r="B351">
        <v>114</v>
      </c>
      <c r="F351" t="s">
        <v>20</v>
      </c>
      <c r="G351">
        <v>128</v>
      </c>
    </row>
    <row r="352" spans="1:7" x14ac:dyDescent="0.2">
      <c r="A352" t="s">
        <v>14</v>
      </c>
      <c r="B352">
        <v>594</v>
      </c>
      <c r="F352" t="s">
        <v>20</v>
      </c>
      <c r="G352">
        <v>2144</v>
      </c>
    </row>
    <row r="353" spans="1:7" x14ac:dyDescent="0.2">
      <c r="A353" t="s">
        <v>14</v>
      </c>
      <c r="B353">
        <v>24</v>
      </c>
      <c r="F353" t="s">
        <v>20</v>
      </c>
      <c r="G353">
        <v>2693</v>
      </c>
    </row>
    <row r="354" spans="1:7" x14ac:dyDescent="0.2">
      <c r="A354" t="s">
        <v>14</v>
      </c>
      <c r="B354">
        <v>252</v>
      </c>
      <c r="F354" t="s">
        <v>20</v>
      </c>
      <c r="G354">
        <v>432</v>
      </c>
    </row>
    <row r="355" spans="1:7" x14ac:dyDescent="0.2">
      <c r="A355" t="s">
        <v>14</v>
      </c>
      <c r="B355">
        <v>67</v>
      </c>
      <c r="F355" t="s">
        <v>20</v>
      </c>
      <c r="G355">
        <v>189</v>
      </c>
    </row>
    <row r="356" spans="1:7" x14ac:dyDescent="0.2">
      <c r="A356" t="s">
        <v>14</v>
      </c>
      <c r="B356">
        <v>742</v>
      </c>
      <c r="F356" t="s">
        <v>20</v>
      </c>
      <c r="G356">
        <v>154</v>
      </c>
    </row>
    <row r="357" spans="1:7" x14ac:dyDescent="0.2">
      <c r="A357" t="s">
        <v>14</v>
      </c>
      <c r="B357">
        <v>75</v>
      </c>
      <c r="F357" t="s">
        <v>20</v>
      </c>
      <c r="G357">
        <v>96</v>
      </c>
    </row>
    <row r="358" spans="1:7" x14ac:dyDescent="0.2">
      <c r="A358" t="s">
        <v>14</v>
      </c>
      <c r="B358">
        <v>4405</v>
      </c>
      <c r="F358" t="s">
        <v>20</v>
      </c>
      <c r="G358">
        <v>3063</v>
      </c>
    </row>
    <row r="359" spans="1:7" x14ac:dyDescent="0.2">
      <c r="A359" t="s">
        <v>14</v>
      </c>
      <c r="B359">
        <v>92</v>
      </c>
      <c r="F359" t="s">
        <v>20</v>
      </c>
      <c r="G359">
        <v>2266</v>
      </c>
    </row>
    <row r="360" spans="1:7" x14ac:dyDescent="0.2">
      <c r="A360" t="s">
        <v>14</v>
      </c>
      <c r="B360">
        <v>64</v>
      </c>
      <c r="F360" t="s">
        <v>20</v>
      </c>
      <c r="G360">
        <v>194</v>
      </c>
    </row>
    <row r="361" spans="1:7" x14ac:dyDescent="0.2">
      <c r="A361" t="s">
        <v>14</v>
      </c>
      <c r="B361">
        <v>64</v>
      </c>
      <c r="F361" t="s">
        <v>20</v>
      </c>
      <c r="G361">
        <v>129</v>
      </c>
    </row>
    <row r="362" spans="1:7" x14ac:dyDescent="0.2">
      <c r="A362" t="s">
        <v>14</v>
      </c>
      <c r="B362">
        <v>842</v>
      </c>
      <c r="F362" t="s">
        <v>20</v>
      </c>
      <c r="G362">
        <v>375</v>
      </c>
    </row>
    <row r="363" spans="1:7" x14ac:dyDescent="0.2">
      <c r="A363" t="s">
        <v>14</v>
      </c>
      <c r="B363">
        <v>112</v>
      </c>
      <c r="F363" t="s">
        <v>20</v>
      </c>
      <c r="G363">
        <v>409</v>
      </c>
    </row>
    <row r="364" spans="1:7" x14ac:dyDescent="0.2">
      <c r="A364" t="s">
        <v>14</v>
      </c>
      <c r="B364">
        <v>374</v>
      </c>
      <c r="F364" t="s">
        <v>20</v>
      </c>
      <c r="G364">
        <v>234</v>
      </c>
    </row>
    <row r="365" spans="1:7" x14ac:dyDescent="0.2">
      <c r="F365" t="s">
        <v>20</v>
      </c>
      <c r="G365">
        <v>3016</v>
      </c>
    </row>
    <row r="366" spans="1:7" x14ac:dyDescent="0.2">
      <c r="F366" t="s">
        <v>20</v>
      </c>
      <c r="G366">
        <v>264</v>
      </c>
    </row>
    <row r="367" spans="1:7" x14ac:dyDescent="0.2">
      <c r="F367" t="s">
        <v>20</v>
      </c>
      <c r="G367">
        <v>272</v>
      </c>
    </row>
    <row r="368" spans="1:7" x14ac:dyDescent="0.2">
      <c r="F368" t="s">
        <v>20</v>
      </c>
      <c r="G368">
        <v>419</v>
      </c>
    </row>
    <row r="369" spans="6:7" x14ac:dyDescent="0.2">
      <c r="F369" t="s">
        <v>20</v>
      </c>
      <c r="G369">
        <v>1621</v>
      </c>
    </row>
    <row r="370" spans="6:7" x14ac:dyDescent="0.2">
      <c r="F370" t="s">
        <v>20</v>
      </c>
      <c r="G370">
        <v>1101</v>
      </c>
    </row>
    <row r="371" spans="6:7" x14ac:dyDescent="0.2">
      <c r="F371" t="s">
        <v>20</v>
      </c>
      <c r="G371">
        <v>1073</v>
      </c>
    </row>
    <row r="372" spans="6:7" x14ac:dyDescent="0.2">
      <c r="F372" t="s">
        <v>20</v>
      </c>
      <c r="G372">
        <v>331</v>
      </c>
    </row>
    <row r="373" spans="6:7" x14ac:dyDescent="0.2">
      <c r="F373" t="s">
        <v>20</v>
      </c>
      <c r="G373">
        <v>1170</v>
      </c>
    </row>
    <row r="374" spans="6:7" x14ac:dyDescent="0.2">
      <c r="F374" t="s">
        <v>20</v>
      </c>
      <c r="G374">
        <v>363</v>
      </c>
    </row>
    <row r="375" spans="6:7" x14ac:dyDescent="0.2">
      <c r="F375" t="s">
        <v>20</v>
      </c>
      <c r="G375">
        <v>103</v>
      </c>
    </row>
    <row r="376" spans="6:7" x14ac:dyDescent="0.2">
      <c r="F376" t="s">
        <v>20</v>
      </c>
      <c r="G376">
        <v>147</v>
      </c>
    </row>
    <row r="377" spans="6:7" x14ac:dyDescent="0.2">
      <c r="F377" t="s">
        <v>20</v>
      </c>
      <c r="G377">
        <v>110</v>
      </c>
    </row>
    <row r="378" spans="6:7" x14ac:dyDescent="0.2">
      <c r="F378" t="s">
        <v>20</v>
      </c>
      <c r="G378">
        <v>134</v>
      </c>
    </row>
    <row r="379" spans="6:7" x14ac:dyDescent="0.2">
      <c r="F379" t="s">
        <v>20</v>
      </c>
      <c r="G379">
        <v>269</v>
      </c>
    </row>
    <row r="380" spans="6:7" x14ac:dyDescent="0.2">
      <c r="F380" t="s">
        <v>20</v>
      </c>
      <c r="G380">
        <v>175</v>
      </c>
    </row>
    <row r="381" spans="6:7" x14ac:dyDescent="0.2">
      <c r="F381" t="s">
        <v>20</v>
      </c>
      <c r="G381">
        <v>69</v>
      </c>
    </row>
    <row r="382" spans="6:7" x14ac:dyDescent="0.2">
      <c r="F382" t="s">
        <v>20</v>
      </c>
      <c r="G382">
        <v>190</v>
      </c>
    </row>
    <row r="383" spans="6:7" x14ac:dyDescent="0.2">
      <c r="F383" t="s">
        <v>20</v>
      </c>
      <c r="G383">
        <v>237</v>
      </c>
    </row>
    <row r="384" spans="6:7" x14ac:dyDescent="0.2">
      <c r="F384" t="s">
        <v>20</v>
      </c>
      <c r="G384">
        <v>196</v>
      </c>
    </row>
    <row r="385" spans="6:7" x14ac:dyDescent="0.2">
      <c r="F385" t="s">
        <v>20</v>
      </c>
      <c r="G385">
        <v>7295</v>
      </c>
    </row>
    <row r="386" spans="6:7" x14ac:dyDescent="0.2">
      <c r="F386" t="s">
        <v>20</v>
      </c>
      <c r="G386">
        <v>2893</v>
      </c>
    </row>
    <row r="387" spans="6:7" x14ac:dyDescent="0.2">
      <c r="F387" t="s">
        <v>20</v>
      </c>
      <c r="G387">
        <v>820</v>
      </c>
    </row>
    <row r="388" spans="6:7" x14ac:dyDescent="0.2">
      <c r="F388" t="s">
        <v>20</v>
      </c>
      <c r="G388">
        <v>2038</v>
      </c>
    </row>
    <row r="389" spans="6:7" x14ac:dyDescent="0.2">
      <c r="F389" t="s">
        <v>20</v>
      </c>
      <c r="G389">
        <v>116</v>
      </c>
    </row>
    <row r="390" spans="6:7" x14ac:dyDescent="0.2">
      <c r="F390" t="s">
        <v>20</v>
      </c>
      <c r="G390">
        <v>1345</v>
      </c>
    </row>
    <row r="391" spans="6:7" x14ac:dyDescent="0.2">
      <c r="F391" t="s">
        <v>20</v>
      </c>
      <c r="G391">
        <v>168</v>
      </c>
    </row>
    <row r="392" spans="6:7" x14ac:dyDescent="0.2">
      <c r="F392" t="s">
        <v>20</v>
      </c>
      <c r="G392">
        <v>137</v>
      </c>
    </row>
    <row r="393" spans="6:7" x14ac:dyDescent="0.2">
      <c r="F393" t="s">
        <v>20</v>
      </c>
      <c r="G393">
        <v>186</v>
      </c>
    </row>
    <row r="394" spans="6:7" x14ac:dyDescent="0.2">
      <c r="F394" t="s">
        <v>20</v>
      </c>
      <c r="G394">
        <v>125</v>
      </c>
    </row>
    <row r="395" spans="6:7" x14ac:dyDescent="0.2">
      <c r="F395" t="s">
        <v>20</v>
      </c>
      <c r="G395">
        <v>202</v>
      </c>
    </row>
    <row r="396" spans="6:7" x14ac:dyDescent="0.2">
      <c r="F396" t="s">
        <v>20</v>
      </c>
      <c r="G396">
        <v>103</v>
      </c>
    </row>
    <row r="397" spans="6:7" x14ac:dyDescent="0.2">
      <c r="F397" t="s">
        <v>20</v>
      </c>
      <c r="G397">
        <v>1785</v>
      </c>
    </row>
    <row r="398" spans="6:7" x14ac:dyDescent="0.2">
      <c r="F398" t="s">
        <v>20</v>
      </c>
      <c r="G398">
        <v>157</v>
      </c>
    </row>
    <row r="399" spans="6:7" x14ac:dyDescent="0.2">
      <c r="F399" t="s">
        <v>20</v>
      </c>
      <c r="G399">
        <v>555</v>
      </c>
    </row>
    <row r="400" spans="6:7" x14ac:dyDescent="0.2">
      <c r="F400" t="s">
        <v>20</v>
      </c>
      <c r="G400">
        <v>297</v>
      </c>
    </row>
    <row r="401" spans="6:7" x14ac:dyDescent="0.2">
      <c r="F401" t="s">
        <v>20</v>
      </c>
      <c r="G401">
        <v>123</v>
      </c>
    </row>
    <row r="402" spans="6:7" x14ac:dyDescent="0.2">
      <c r="F402" t="s">
        <v>20</v>
      </c>
      <c r="G402">
        <v>3036</v>
      </c>
    </row>
    <row r="403" spans="6:7" x14ac:dyDescent="0.2">
      <c r="F403" t="s">
        <v>20</v>
      </c>
      <c r="G403">
        <v>144</v>
      </c>
    </row>
    <row r="404" spans="6:7" x14ac:dyDescent="0.2">
      <c r="F404" t="s">
        <v>20</v>
      </c>
      <c r="G404">
        <v>121</v>
      </c>
    </row>
    <row r="405" spans="6:7" x14ac:dyDescent="0.2">
      <c r="F405" t="s">
        <v>20</v>
      </c>
      <c r="G405">
        <v>181</v>
      </c>
    </row>
    <row r="406" spans="6:7" x14ac:dyDescent="0.2">
      <c r="F406" t="s">
        <v>20</v>
      </c>
      <c r="G406">
        <v>122</v>
      </c>
    </row>
    <row r="407" spans="6:7" x14ac:dyDescent="0.2">
      <c r="F407" t="s">
        <v>20</v>
      </c>
      <c r="G407">
        <v>1071</v>
      </c>
    </row>
    <row r="408" spans="6:7" x14ac:dyDescent="0.2">
      <c r="F408" t="s">
        <v>20</v>
      </c>
      <c r="G408">
        <v>980</v>
      </c>
    </row>
    <row r="409" spans="6:7" x14ac:dyDescent="0.2">
      <c r="F409" t="s">
        <v>20</v>
      </c>
      <c r="G409">
        <v>536</v>
      </c>
    </row>
    <row r="410" spans="6:7" x14ac:dyDescent="0.2">
      <c r="F410" t="s">
        <v>20</v>
      </c>
      <c r="G410">
        <v>1991</v>
      </c>
    </row>
    <row r="411" spans="6:7" x14ac:dyDescent="0.2">
      <c r="F411" t="s">
        <v>20</v>
      </c>
      <c r="G411">
        <v>180</v>
      </c>
    </row>
    <row r="412" spans="6:7" x14ac:dyDescent="0.2">
      <c r="F412" t="s">
        <v>20</v>
      </c>
      <c r="G412">
        <v>130</v>
      </c>
    </row>
    <row r="413" spans="6:7" x14ac:dyDescent="0.2">
      <c r="F413" t="s">
        <v>20</v>
      </c>
      <c r="G413">
        <v>122</v>
      </c>
    </row>
    <row r="414" spans="6:7" x14ac:dyDescent="0.2">
      <c r="F414" t="s">
        <v>20</v>
      </c>
      <c r="G414">
        <v>140</v>
      </c>
    </row>
    <row r="415" spans="6:7" x14ac:dyDescent="0.2">
      <c r="F415" t="s">
        <v>20</v>
      </c>
      <c r="G415">
        <v>3388</v>
      </c>
    </row>
    <row r="416" spans="6:7" x14ac:dyDescent="0.2">
      <c r="F416" t="s">
        <v>20</v>
      </c>
      <c r="G416">
        <v>280</v>
      </c>
    </row>
    <row r="417" spans="6:7" x14ac:dyDescent="0.2">
      <c r="F417" t="s">
        <v>20</v>
      </c>
      <c r="G417">
        <v>366</v>
      </c>
    </row>
    <row r="418" spans="6:7" x14ac:dyDescent="0.2">
      <c r="F418" t="s">
        <v>20</v>
      </c>
      <c r="G418">
        <v>270</v>
      </c>
    </row>
    <row r="419" spans="6:7" x14ac:dyDescent="0.2">
      <c r="F419" t="s">
        <v>20</v>
      </c>
      <c r="G419">
        <v>137</v>
      </c>
    </row>
    <row r="420" spans="6:7" x14ac:dyDescent="0.2">
      <c r="F420" t="s">
        <v>20</v>
      </c>
      <c r="G420">
        <v>3205</v>
      </c>
    </row>
    <row r="421" spans="6:7" x14ac:dyDescent="0.2">
      <c r="F421" t="s">
        <v>20</v>
      </c>
      <c r="G421">
        <v>288</v>
      </c>
    </row>
    <row r="422" spans="6:7" x14ac:dyDescent="0.2">
      <c r="F422" t="s">
        <v>20</v>
      </c>
      <c r="G422">
        <v>148</v>
      </c>
    </row>
    <row r="423" spans="6:7" x14ac:dyDescent="0.2">
      <c r="F423" t="s">
        <v>20</v>
      </c>
      <c r="G423">
        <v>114</v>
      </c>
    </row>
    <row r="424" spans="6:7" x14ac:dyDescent="0.2">
      <c r="F424" t="s">
        <v>20</v>
      </c>
      <c r="G424">
        <v>1518</v>
      </c>
    </row>
    <row r="425" spans="6:7" x14ac:dyDescent="0.2">
      <c r="F425" t="s">
        <v>20</v>
      </c>
      <c r="G425">
        <v>166</v>
      </c>
    </row>
    <row r="426" spans="6:7" x14ac:dyDescent="0.2">
      <c r="F426" t="s">
        <v>20</v>
      </c>
      <c r="G426">
        <v>100</v>
      </c>
    </row>
    <row r="427" spans="6:7" x14ac:dyDescent="0.2">
      <c r="F427" t="s">
        <v>20</v>
      </c>
      <c r="G427">
        <v>235</v>
      </c>
    </row>
    <row r="428" spans="6:7" x14ac:dyDescent="0.2">
      <c r="F428" t="s">
        <v>20</v>
      </c>
      <c r="G428">
        <v>148</v>
      </c>
    </row>
    <row r="429" spans="6:7" x14ac:dyDescent="0.2">
      <c r="F429" t="s">
        <v>20</v>
      </c>
      <c r="G429">
        <v>198</v>
      </c>
    </row>
    <row r="430" spans="6:7" x14ac:dyDescent="0.2">
      <c r="F430" t="s">
        <v>20</v>
      </c>
      <c r="G430">
        <v>150</v>
      </c>
    </row>
    <row r="431" spans="6:7" x14ac:dyDescent="0.2">
      <c r="F431" t="s">
        <v>20</v>
      </c>
      <c r="G431">
        <v>216</v>
      </c>
    </row>
    <row r="432" spans="6:7" x14ac:dyDescent="0.2">
      <c r="F432" t="s">
        <v>20</v>
      </c>
      <c r="G432">
        <v>5139</v>
      </c>
    </row>
    <row r="433" spans="6:7" x14ac:dyDescent="0.2">
      <c r="F433" t="s">
        <v>20</v>
      </c>
      <c r="G433">
        <v>2353</v>
      </c>
    </row>
    <row r="434" spans="6:7" x14ac:dyDescent="0.2">
      <c r="F434" t="s">
        <v>20</v>
      </c>
      <c r="G434">
        <v>78</v>
      </c>
    </row>
    <row r="435" spans="6:7" x14ac:dyDescent="0.2">
      <c r="F435" t="s">
        <v>20</v>
      </c>
      <c r="G435">
        <v>174</v>
      </c>
    </row>
    <row r="436" spans="6:7" x14ac:dyDescent="0.2">
      <c r="F436" t="s">
        <v>20</v>
      </c>
      <c r="G436">
        <v>164</v>
      </c>
    </row>
    <row r="437" spans="6:7" x14ac:dyDescent="0.2">
      <c r="F437" t="s">
        <v>20</v>
      </c>
      <c r="G437">
        <v>161</v>
      </c>
    </row>
    <row r="438" spans="6:7" x14ac:dyDescent="0.2">
      <c r="F438" t="s">
        <v>20</v>
      </c>
      <c r="G438">
        <v>138</v>
      </c>
    </row>
    <row r="439" spans="6:7" x14ac:dyDescent="0.2">
      <c r="F439" t="s">
        <v>20</v>
      </c>
      <c r="G439">
        <v>3308</v>
      </c>
    </row>
    <row r="440" spans="6:7" x14ac:dyDescent="0.2">
      <c r="F440" t="s">
        <v>20</v>
      </c>
      <c r="G440">
        <v>127</v>
      </c>
    </row>
    <row r="441" spans="6:7" x14ac:dyDescent="0.2">
      <c r="F441" t="s">
        <v>20</v>
      </c>
      <c r="G441">
        <v>207</v>
      </c>
    </row>
    <row r="442" spans="6:7" x14ac:dyDescent="0.2">
      <c r="F442" t="s">
        <v>20</v>
      </c>
      <c r="G442">
        <v>181</v>
      </c>
    </row>
    <row r="443" spans="6:7" x14ac:dyDescent="0.2">
      <c r="F443" t="s">
        <v>20</v>
      </c>
      <c r="G443">
        <v>110</v>
      </c>
    </row>
    <row r="444" spans="6:7" x14ac:dyDescent="0.2">
      <c r="F444" t="s">
        <v>20</v>
      </c>
      <c r="G444">
        <v>185</v>
      </c>
    </row>
    <row r="445" spans="6:7" x14ac:dyDescent="0.2">
      <c r="F445" t="s">
        <v>20</v>
      </c>
      <c r="G445">
        <v>121</v>
      </c>
    </row>
    <row r="446" spans="6:7" x14ac:dyDescent="0.2">
      <c r="F446" t="s">
        <v>20</v>
      </c>
      <c r="G446">
        <v>106</v>
      </c>
    </row>
    <row r="447" spans="6:7" x14ac:dyDescent="0.2">
      <c r="F447" t="s">
        <v>20</v>
      </c>
      <c r="G447">
        <v>142</v>
      </c>
    </row>
    <row r="448" spans="6:7" x14ac:dyDescent="0.2">
      <c r="F448" t="s">
        <v>20</v>
      </c>
      <c r="G448">
        <v>233</v>
      </c>
    </row>
    <row r="449" spans="6:7" x14ac:dyDescent="0.2">
      <c r="F449" t="s">
        <v>20</v>
      </c>
      <c r="G449">
        <v>218</v>
      </c>
    </row>
    <row r="450" spans="6:7" x14ac:dyDescent="0.2">
      <c r="F450" t="s">
        <v>20</v>
      </c>
      <c r="G450">
        <v>76</v>
      </c>
    </row>
    <row r="451" spans="6:7" x14ac:dyDescent="0.2">
      <c r="F451" t="s">
        <v>20</v>
      </c>
      <c r="G451">
        <v>43</v>
      </c>
    </row>
    <row r="452" spans="6:7" x14ac:dyDescent="0.2">
      <c r="F452" t="s">
        <v>20</v>
      </c>
      <c r="G452">
        <v>221</v>
      </c>
    </row>
    <row r="453" spans="6:7" x14ac:dyDescent="0.2">
      <c r="F453" t="s">
        <v>20</v>
      </c>
      <c r="G453">
        <v>2805</v>
      </c>
    </row>
    <row r="454" spans="6:7" x14ac:dyDescent="0.2">
      <c r="F454" t="s">
        <v>20</v>
      </c>
      <c r="G454">
        <v>68</v>
      </c>
    </row>
    <row r="455" spans="6:7" x14ac:dyDescent="0.2">
      <c r="F455" t="s">
        <v>20</v>
      </c>
      <c r="G455">
        <v>183</v>
      </c>
    </row>
    <row r="456" spans="6:7" x14ac:dyDescent="0.2">
      <c r="F456" t="s">
        <v>20</v>
      </c>
      <c r="G456">
        <v>133</v>
      </c>
    </row>
    <row r="457" spans="6:7" x14ac:dyDescent="0.2">
      <c r="F457" t="s">
        <v>20</v>
      </c>
      <c r="G457">
        <v>2489</v>
      </c>
    </row>
    <row r="458" spans="6:7" x14ac:dyDescent="0.2">
      <c r="F458" t="s">
        <v>20</v>
      </c>
      <c r="G458">
        <v>69</v>
      </c>
    </row>
    <row r="459" spans="6:7" x14ac:dyDescent="0.2">
      <c r="F459" t="s">
        <v>20</v>
      </c>
      <c r="G459">
        <v>279</v>
      </c>
    </row>
    <row r="460" spans="6:7" x14ac:dyDescent="0.2">
      <c r="F460" t="s">
        <v>20</v>
      </c>
      <c r="G460">
        <v>210</v>
      </c>
    </row>
    <row r="461" spans="6:7" x14ac:dyDescent="0.2">
      <c r="F461" t="s">
        <v>20</v>
      </c>
      <c r="G461">
        <v>2100</v>
      </c>
    </row>
    <row r="462" spans="6:7" x14ac:dyDescent="0.2">
      <c r="F462" t="s">
        <v>20</v>
      </c>
      <c r="G462">
        <v>252</v>
      </c>
    </row>
    <row r="463" spans="6:7" x14ac:dyDescent="0.2">
      <c r="F463" t="s">
        <v>20</v>
      </c>
      <c r="G463">
        <v>1280</v>
      </c>
    </row>
    <row r="464" spans="6:7" x14ac:dyDescent="0.2">
      <c r="F464" t="s">
        <v>20</v>
      </c>
      <c r="G464">
        <v>157</v>
      </c>
    </row>
    <row r="465" spans="6:7" x14ac:dyDescent="0.2">
      <c r="F465" t="s">
        <v>20</v>
      </c>
      <c r="G465">
        <v>194</v>
      </c>
    </row>
    <row r="466" spans="6:7" x14ac:dyDescent="0.2">
      <c r="F466" t="s">
        <v>20</v>
      </c>
      <c r="G466">
        <v>82</v>
      </c>
    </row>
    <row r="467" spans="6:7" x14ac:dyDescent="0.2">
      <c r="F467" t="s">
        <v>20</v>
      </c>
      <c r="G467">
        <v>4233</v>
      </c>
    </row>
    <row r="468" spans="6:7" x14ac:dyDescent="0.2">
      <c r="F468" t="s">
        <v>20</v>
      </c>
      <c r="G468">
        <v>1297</v>
      </c>
    </row>
    <row r="469" spans="6:7" x14ac:dyDescent="0.2">
      <c r="F469" t="s">
        <v>20</v>
      </c>
      <c r="G469">
        <v>165</v>
      </c>
    </row>
    <row r="470" spans="6:7" x14ac:dyDescent="0.2">
      <c r="F470" t="s">
        <v>20</v>
      </c>
      <c r="G470">
        <v>119</v>
      </c>
    </row>
    <row r="471" spans="6:7" x14ac:dyDescent="0.2">
      <c r="F471" t="s">
        <v>20</v>
      </c>
      <c r="G471">
        <v>1797</v>
      </c>
    </row>
    <row r="472" spans="6:7" x14ac:dyDescent="0.2">
      <c r="F472" t="s">
        <v>20</v>
      </c>
      <c r="G472">
        <v>261</v>
      </c>
    </row>
    <row r="473" spans="6:7" x14ac:dyDescent="0.2">
      <c r="F473" t="s">
        <v>20</v>
      </c>
      <c r="G473">
        <v>157</v>
      </c>
    </row>
    <row r="474" spans="6:7" x14ac:dyDescent="0.2">
      <c r="F474" t="s">
        <v>20</v>
      </c>
      <c r="G474">
        <v>3533</v>
      </c>
    </row>
    <row r="475" spans="6:7" x14ac:dyDescent="0.2">
      <c r="F475" t="s">
        <v>20</v>
      </c>
      <c r="G475">
        <v>155</v>
      </c>
    </row>
    <row r="476" spans="6:7" x14ac:dyDescent="0.2">
      <c r="F476" t="s">
        <v>20</v>
      </c>
      <c r="G476">
        <v>132</v>
      </c>
    </row>
    <row r="477" spans="6:7" x14ac:dyDescent="0.2">
      <c r="F477" t="s">
        <v>20</v>
      </c>
      <c r="G477">
        <v>1354</v>
      </c>
    </row>
    <row r="478" spans="6:7" x14ac:dyDescent="0.2">
      <c r="F478" t="s">
        <v>20</v>
      </c>
      <c r="G478">
        <v>48</v>
      </c>
    </row>
    <row r="479" spans="6:7" x14ac:dyDescent="0.2">
      <c r="F479" t="s">
        <v>20</v>
      </c>
      <c r="G479">
        <v>110</v>
      </c>
    </row>
    <row r="480" spans="6:7" x14ac:dyDescent="0.2">
      <c r="F480" t="s">
        <v>20</v>
      </c>
      <c r="G480">
        <v>172</v>
      </c>
    </row>
    <row r="481" spans="6:7" x14ac:dyDescent="0.2">
      <c r="F481" t="s">
        <v>20</v>
      </c>
      <c r="G481">
        <v>307</v>
      </c>
    </row>
    <row r="482" spans="6:7" x14ac:dyDescent="0.2">
      <c r="F482" t="s">
        <v>20</v>
      </c>
      <c r="G482">
        <v>160</v>
      </c>
    </row>
    <row r="483" spans="6:7" x14ac:dyDescent="0.2">
      <c r="F483" t="s">
        <v>20</v>
      </c>
      <c r="G483">
        <v>1467</v>
      </c>
    </row>
    <row r="484" spans="6:7" x14ac:dyDescent="0.2">
      <c r="F484" t="s">
        <v>20</v>
      </c>
      <c r="G484">
        <v>2662</v>
      </c>
    </row>
    <row r="485" spans="6:7" x14ac:dyDescent="0.2">
      <c r="F485" t="s">
        <v>20</v>
      </c>
      <c r="G485">
        <v>452</v>
      </c>
    </row>
    <row r="486" spans="6:7" x14ac:dyDescent="0.2">
      <c r="F486" t="s">
        <v>20</v>
      </c>
      <c r="G486">
        <v>158</v>
      </c>
    </row>
    <row r="487" spans="6:7" x14ac:dyDescent="0.2">
      <c r="F487" t="s">
        <v>20</v>
      </c>
      <c r="G487">
        <v>225</v>
      </c>
    </row>
    <row r="488" spans="6:7" x14ac:dyDescent="0.2">
      <c r="F488" t="s">
        <v>20</v>
      </c>
      <c r="G488">
        <v>65</v>
      </c>
    </row>
    <row r="489" spans="6:7" x14ac:dyDescent="0.2">
      <c r="F489" t="s">
        <v>20</v>
      </c>
      <c r="G489">
        <v>163</v>
      </c>
    </row>
    <row r="490" spans="6:7" x14ac:dyDescent="0.2">
      <c r="F490" t="s">
        <v>20</v>
      </c>
      <c r="G490">
        <v>85</v>
      </c>
    </row>
    <row r="491" spans="6:7" x14ac:dyDescent="0.2">
      <c r="F491" t="s">
        <v>20</v>
      </c>
      <c r="G491">
        <v>217</v>
      </c>
    </row>
    <row r="492" spans="6:7" x14ac:dyDescent="0.2">
      <c r="F492" t="s">
        <v>20</v>
      </c>
      <c r="G492">
        <v>150</v>
      </c>
    </row>
    <row r="493" spans="6:7" x14ac:dyDescent="0.2">
      <c r="F493" t="s">
        <v>20</v>
      </c>
      <c r="G493">
        <v>3272</v>
      </c>
    </row>
    <row r="494" spans="6:7" x14ac:dyDescent="0.2">
      <c r="F494" t="s">
        <v>20</v>
      </c>
      <c r="G494">
        <v>300</v>
      </c>
    </row>
    <row r="495" spans="6:7" x14ac:dyDescent="0.2">
      <c r="F495" t="s">
        <v>20</v>
      </c>
      <c r="G495">
        <v>126</v>
      </c>
    </row>
    <row r="496" spans="6:7" x14ac:dyDescent="0.2">
      <c r="F496" t="s">
        <v>20</v>
      </c>
      <c r="G496">
        <v>2320</v>
      </c>
    </row>
    <row r="497" spans="6:7" x14ac:dyDescent="0.2">
      <c r="F497" t="s">
        <v>20</v>
      </c>
      <c r="G497">
        <v>81</v>
      </c>
    </row>
    <row r="498" spans="6:7" x14ac:dyDescent="0.2">
      <c r="F498" t="s">
        <v>20</v>
      </c>
      <c r="G498">
        <v>1887</v>
      </c>
    </row>
    <row r="499" spans="6:7" x14ac:dyDescent="0.2">
      <c r="F499" t="s">
        <v>20</v>
      </c>
      <c r="G499">
        <v>4358</v>
      </c>
    </row>
    <row r="500" spans="6:7" x14ac:dyDescent="0.2">
      <c r="F500" t="s">
        <v>20</v>
      </c>
      <c r="G500">
        <v>53</v>
      </c>
    </row>
    <row r="501" spans="6:7" x14ac:dyDescent="0.2">
      <c r="F501" t="s">
        <v>20</v>
      </c>
      <c r="G501">
        <v>2414</v>
      </c>
    </row>
    <row r="502" spans="6:7" x14ac:dyDescent="0.2">
      <c r="F502" t="s">
        <v>20</v>
      </c>
      <c r="G502">
        <v>80</v>
      </c>
    </row>
    <row r="503" spans="6:7" x14ac:dyDescent="0.2">
      <c r="F503" t="s">
        <v>20</v>
      </c>
      <c r="G503">
        <v>193</v>
      </c>
    </row>
    <row r="504" spans="6:7" x14ac:dyDescent="0.2">
      <c r="F504" t="s">
        <v>20</v>
      </c>
      <c r="G504">
        <v>52</v>
      </c>
    </row>
    <row r="505" spans="6:7" x14ac:dyDescent="0.2">
      <c r="F505" t="s">
        <v>20</v>
      </c>
      <c r="G505">
        <v>290</v>
      </c>
    </row>
    <row r="506" spans="6:7" x14ac:dyDescent="0.2">
      <c r="F506" t="s">
        <v>20</v>
      </c>
      <c r="G506">
        <v>122</v>
      </c>
    </row>
    <row r="507" spans="6:7" x14ac:dyDescent="0.2">
      <c r="F507" t="s">
        <v>20</v>
      </c>
      <c r="G507">
        <v>1470</v>
      </c>
    </row>
    <row r="508" spans="6:7" x14ac:dyDescent="0.2">
      <c r="F508" t="s">
        <v>20</v>
      </c>
      <c r="G508">
        <v>165</v>
      </c>
    </row>
    <row r="509" spans="6:7" x14ac:dyDescent="0.2">
      <c r="F509" t="s">
        <v>20</v>
      </c>
      <c r="G509">
        <v>182</v>
      </c>
    </row>
    <row r="510" spans="6:7" x14ac:dyDescent="0.2">
      <c r="F510" t="s">
        <v>20</v>
      </c>
      <c r="G510">
        <v>199</v>
      </c>
    </row>
    <row r="511" spans="6:7" x14ac:dyDescent="0.2">
      <c r="F511" t="s">
        <v>20</v>
      </c>
      <c r="G511">
        <v>56</v>
      </c>
    </row>
    <row r="512" spans="6:7" x14ac:dyDescent="0.2">
      <c r="F512" t="s">
        <v>20</v>
      </c>
      <c r="G512">
        <v>1460</v>
      </c>
    </row>
    <row r="513" spans="6:7" x14ac:dyDescent="0.2">
      <c r="F513" t="s">
        <v>20</v>
      </c>
      <c r="G513">
        <v>123</v>
      </c>
    </row>
    <row r="514" spans="6:7" x14ac:dyDescent="0.2">
      <c r="F514" t="s">
        <v>20</v>
      </c>
      <c r="G514">
        <v>159</v>
      </c>
    </row>
    <row r="515" spans="6:7" x14ac:dyDescent="0.2">
      <c r="F515" t="s">
        <v>20</v>
      </c>
      <c r="G515">
        <v>110</v>
      </c>
    </row>
    <row r="516" spans="6:7" x14ac:dyDescent="0.2">
      <c r="F516" t="s">
        <v>20</v>
      </c>
      <c r="G516">
        <v>236</v>
      </c>
    </row>
    <row r="517" spans="6:7" x14ac:dyDescent="0.2">
      <c r="F517" t="s">
        <v>20</v>
      </c>
      <c r="G517">
        <v>191</v>
      </c>
    </row>
    <row r="518" spans="6:7" x14ac:dyDescent="0.2">
      <c r="F518" t="s">
        <v>20</v>
      </c>
      <c r="G518">
        <v>3934</v>
      </c>
    </row>
    <row r="519" spans="6:7" x14ac:dyDescent="0.2">
      <c r="F519" t="s">
        <v>20</v>
      </c>
      <c r="G519">
        <v>80</v>
      </c>
    </row>
    <row r="520" spans="6:7" x14ac:dyDescent="0.2">
      <c r="F520" t="s">
        <v>20</v>
      </c>
      <c r="G520">
        <v>462</v>
      </c>
    </row>
    <row r="521" spans="6:7" x14ac:dyDescent="0.2">
      <c r="F521" t="s">
        <v>20</v>
      </c>
      <c r="G521">
        <v>179</v>
      </c>
    </row>
    <row r="522" spans="6:7" x14ac:dyDescent="0.2">
      <c r="F522" t="s">
        <v>20</v>
      </c>
      <c r="G522">
        <v>1866</v>
      </c>
    </row>
    <row r="523" spans="6:7" x14ac:dyDescent="0.2">
      <c r="F523" t="s">
        <v>20</v>
      </c>
      <c r="G523">
        <v>156</v>
      </c>
    </row>
    <row r="524" spans="6:7" x14ac:dyDescent="0.2">
      <c r="F524" t="s">
        <v>20</v>
      </c>
      <c r="G524">
        <v>255</v>
      </c>
    </row>
    <row r="525" spans="6:7" x14ac:dyDescent="0.2">
      <c r="F525" t="s">
        <v>20</v>
      </c>
      <c r="G525">
        <v>2261</v>
      </c>
    </row>
    <row r="526" spans="6:7" x14ac:dyDescent="0.2">
      <c r="F526" t="s">
        <v>20</v>
      </c>
      <c r="G526">
        <v>40</v>
      </c>
    </row>
    <row r="527" spans="6:7" x14ac:dyDescent="0.2">
      <c r="F527" t="s">
        <v>20</v>
      </c>
      <c r="G527">
        <v>2289</v>
      </c>
    </row>
    <row r="528" spans="6:7" x14ac:dyDescent="0.2">
      <c r="F528" t="s">
        <v>20</v>
      </c>
      <c r="G528">
        <v>65</v>
      </c>
    </row>
    <row r="529" spans="6:7" x14ac:dyDescent="0.2">
      <c r="F529" t="s">
        <v>20</v>
      </c>
      <c r="G529">
        <v>3777</v>
      </c>
    </row>
    <row r="530" spans="6:7" x14ac:dyDescent="0.2">
      <c r="F530" t="s">
        <v>20</v>
      </c>
      <c r="G530">
        <v>184</v>
      </c>
    </row>
    <row r="531" spans="6:7" x14ac:dyDescent="0.2">
      <c r="F531" t="s">
        <v>20</v>
      </c>
      <c r="G531">
        <v>85</v>
      </c>
    </row>
    <row r="532" spans="6:7" x14ac:dyDescent="0.2">
      <c r="F532" t="s">
        <v>20</v>
      </c>
      <c r="G532">
        <v>144</v>
      </c>
    </row>
    <row r="533" spans="6:7" x14ac:dyDescent="0.2">
      <c r="F533" t="s">
        <v>20</v>
      </c>
      <c r="G533">
        <v>1902</v>
      </c>
    </row>
    <row r="534" spans="6:7" x14ac:dyDescent="0.2">
      <c r="F534" t="s">
        <v>20</v>
      </c>
      <c r="G534">
        <v>105</v>
      </c>
    </row>
    <row r="535" spans="6:7" x14ac:dyDescent="0.2">
      <c r="F535" t="s">
        <v>20</v>
      </c>
      <c r="G535">
        <v>132</v>
      </c>
    </row>
    <row r="536" spans="6:7" x14ac:dyDescent="0.2">
      <c r="F536" t="s">
        <v>20</v>
      </c>
      <c r="G536">
        <v>96</v>
      </c>
    </row>
    <row r="537" spans="6:7" x14ac:dyDescent="0.2">
      <c r="F537" t="s">
        <v>20</v>
      </c>
      <c r="G537">
        <v>114</v>
      </c>
    </row>
    <row r="538" spans="6:7" x14ac:dyDescent="0.2">
      <c r="F538" t="s">
        <v>20</v>
      </c>
      <c r="G538">
        <v>203</v>
      </c>
    </row>
    <row r="539" spans="6:7" x14ac:dyDescent="0.2">
      <c r="F539" t="s">
        <v>20</v>
      </c>
      <c r="G539">
        <v>1559</v>
      </c>
    </row>
    <row r="540" spans="6:7" x14ac:dyDescent="0.2">
      <c r="F540" t="s">
        <v>20</v>
      </c>
      <c r="G540">
        <v>1548</v>
      </c>
    </row>
    <row r="541" spans="6:7" x14ac:dyDescent="0.2">
      <c r="F541" t="s">
        <v>20</v>
      </c>
      <c r="G541">
        <v>80</v>
      </c>
    </row>
    <row r="542" spans="6:7" x14ac:dyDescent="0.2">
      <c r="F542" t="s">
        <v>20</v>
      </c>
      <c r="G542">
        <v>131</v>
      </c>
    </row>
    <row r="543" spans="6:7" x14ac:dyDescent="0.2">
      <c r="F543" t="s">
        <v>20</v>
      </c>
      <c r="G543">
        <v>112</v>
      </c>
    </row>
    <row r="544" spans="6:7" x14ac:dyDescent="0.2">
      <c r="F544" t="s">
        <v>20</v>
      </c>
      <c r="G544">
        <v>155</v>
      </c>
    </row>
    <row r="545" spans="6:7" x14ac:dyDescent="0.2">
      <c r="F545" t="s">
        <v>20</v>
      </c>
      <c r="G545">
        <v>266</v>
      </c>
    </row>
    <row r="546" spans="6:7" x14ac:dyDescent="0.2">
      <c r="F546" t="s">
        <v>20</v>
      </c>
      <c r="G546">
        <v>155</v>
      </c>
    </row>
    <row r="547" spans="6:7" x14ac:dyDescent="0.2">
      <c r="F547" t="s">
        <v>20</v>
      </c>
      <c r="G547">
        <v>207</v>
      </c>
    </row>
    <row r="548" spans="6:7" x14ac:dyDescent="0.2">
      <c r="F548" t="s">
        <v>20</v>
      </c>
      <c r="G548">
        <v>245</v>
      </c>
    </row>
    <row r="549" spans="6:7" x14ac:dyDescent="0.2">
      <c r="F549" t="s">
        <v>20</v>
      </c>
      <c r="G549">
        <v>1573</v>
      </c>
    </row>
    <row r="550" spans="6:7" x14ac:dyDescent="0.2">
      <c r="F550" t="s">
        <v>20</v>
      </c>
      <c r="G550">
        <v>114</v>
      </c>
    </row>
    <row r="551" spans="6:7" x14ac:dyDescent="0.2">
      <c r="F551" t="s">
        <v>20</v>
      </c>
      <c r="G551">
        <v>93</v>
      </c>
    </row>
    <row r="552" spans="6:7" x14ac:dyDescent="0.2">
      <c r="F552" t="s">
        <v>20</v>
      </c>
      <c r="G552">
        <v>1681</v>
      </c>
    </row>
    <row r="553" spans="6:7" x14ac:dyDescent="0.2">
      <c r="F553" t="s">
        <v>20</v>
      </c>
      <c r="G553">
        <v>32</v>
      </c>
    </row>
    <row r="554" spans="6:7" x14ac:dyDescent="0.2">
      <c r="F554" t="s">
        <v>20</v>
      </c>
      <c r="G554">
        <v>135</v>
      </c>
    </row>
    <row r="555" spans="6:7" x14ac:dyDescent="0.2">
      <c r="F555" t="s">
        <v>20</v>
      </c>
      <c r="G555">
        <v>140</v>
      </c>
    </row>
    <row r="556" spans="6:7" x14ac:dyDescent="0.2">
      <c r="F556" t="s">
        <v>20</v>
      </c>
      <c r="G556">
        <v>92</v>
      </c>
    </row>
    <row r="557" spans="6:7" x14ac:dyDescent="0.2">
      <c r="F557" t="s">
        <v>20</v>
      </c>
      <c r="G557">
        <v>1015</v>
      </c>
    </row>
    <row r="558" spans="6:7" x14ac:dyDescent="0.2">
      <c r="F558" t="s">
        <v>20</v>
      </c>
      <c r="G558">
        <v>323</v>
      </c>
    </row>
    <row r="559" spans="6:7" x14ac:dyDescent="0.2">
      <c r="F559" t="s">
        <v>20</v>
      </c>
      <c r="G559">
        <v>2326</v>
      </c>
    </row>
    <row r="560" spans="6:7" x14ac:dyDescent="0.2">
      <c r="F560" t="s">
        <v>20</v>
      </c>
      <c r="G560">
        <v>381</v>
      </c>
    </row>
    <row r="561" spans="6:7" x14ac:dyDescent="0.2">
      <c r="F561" t="s">
        <v>20</v>
      </c>
      <c r="G561">
        <v>480</v>
      </c>
    </row>
    <row r="562" spans="6:7" x14ac:dyDescent="0.2">
      <c r="F562" t="s">
        <v>20</v>
      </c>
      <c r="G562">
        <v>226</v>
      </c>
    </row>
    <row r="563" spans="6:7" x14ac:dyDescent="0.2">
      <c r="F563" t="s">
        <v>20</v>
      </c>
      <c r="G563">
        <v>241</v>
      </c>
    </row>
    <row r="564" spans="6:7" x14ac:dyDescent="0.2">
      <c r="F564" t="s">
        <v>20</v>
      </c>
      <c r="G564">
        <v>132</v>
      </c>
    </row>
    <row r="565" spans="6:7" x14ac:dyDescent="0.2">
      <c r="F565" t="s">
        <v>20</v>
      </c>
      <c r="G565">
        <v>2043</v>
      </c>
    </row>
  </sheetData>
  <sortState xmlns:xlrd2="http://schemas.microsoft.com/office/spreadsheetml/2017/richdata2" ref="A2:B1222">
    <sortCondition ref="A1:A1222"/>
  </sortState>
  <conditionalFormatting sqref="A930:A1048576 F1:F565 A1:A364">
    <cfRule type="containsText" dxfId="10" priority="1" operator="containsText" text="live">
      <formula>NOT(ISERROR(SEARCH("live",A1)))</formula>
    </cfRule>
    <cfRule type="containsText" dxfId="9" priority="2" operator="containsText" text="canceled">
      <formula>NOT(ISERROR(SEARCH("canceled",A1)))</formula>
    </cfRule>
    <cfRule type="containsText" dxfId="8" priority="3" operator="containsText" text="successful">
      <formula>NOT(ISERROR(SEARCH("successful",A1)))</formula>
    </cfRule>
    <cfRule type="containsText" dxfId="7" priority="4" operator="containsText" text="failed">
      <formula>NOT(ISERROR(SEARCH("failed",A1)))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Crowdfunding</vt:lpstr>
      <vt:lpstr>Crowdfunding (2)</vt:lpstr>
      <vt:lpstr>Campaign by Month</vt:lpstr>
      <vt:lpstr>Campaign by Parent Category</vt:lpstr>
      <vt:lpstr>Campaign by sub category</vt:lpstr>
      <vt:lpstr>Percent Success By Goal</vt:lpstr>
      <vt:lpstr>Backers</vt:lpstr>
      <vt:lpstr>'Crowdfunding (2)'!category</vt:lpstr>
      <vt:lpstr>category</vt:lpstr>
      <vt:lpstr>failedbackers</vt:lpstr>
      <vt:lpstr>goal</vt:lpstr>
      <vt:lpstr>outcome</vt:lpstr>
      <vt:lpstr>successfulbackers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2023-03-23T04:25:48Z</dcterms:modified>
</cp:coreProperties>
</file>