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enta/Dropbox/まさもん素材/"/>
    </mc:Choice>
  </mc:AlternateContent>
  <bookViews>
    <workbookView xWindow="0" yWindow="460" windowWidth="28800" windowHeight="16340"/>
  </bookViews>
  <sheets>
    <sheet name="H27.10月" sheetId="1" r:id="rId1"/>
  </sheets>
  <definedNames>
    <definedName name="kokokok" localSheetId="0">#REF!</definedName>
    <definedName name="kokokok">#REF!</definedName>
    <definedName name="_xlnm.Print_Area" localSheetId="0">H27.10月!$E$1:$AU$40</definedName>
    <definedName name="ｓｗ" localSheetId="0">#REF!</definedName>
    <definedName name="ｓｗ">#REF!</definedName>
    <definedName name="yuukyuu">#REF!</definedName>
    <definedName name="あいうえお" localSheetId="0">#REF!,#REF!,#REF!,#REF!</definedName>
    <definedName name="あいうえお">#REF!,#REF!,#REF!,#REF!</definedName>
    <definedName name="クエリ1" localSheetId="0">#REF!</definedName>
    <definedName name="クエリ1">#REF!</definedName>
    <definedName name="リスト" localSheetId="0">#REF!</definedName>
    <definedName name="リスト">#REF!</definedName>
    <definedName name="開始時刻" localSheetId="0">#REF!</definedName>
    <definedName name="開始時刻">#REF!</definedName>
    <definedName name="休み" localSheetId="0">#REF!,#REF!,#REF!,#REF!</definedName>
    <definedName name="休み">#REF!,#REF!,#REF!,#REF!</definedName>
    <definedName name="休み①" localSheetId="0">#REF!,#REF!,#REF!,#REF!,#REF!</definedName>
    <definedName name="休み①">#REF!,#REF!,#REF!,#REF!,#REF!</definedName>
    <definedName name="休み②">#REF!,#REF!,#REF!,#REF!,#REF!</definedName>
    <definedName name="勤務区分" localSheetId="0">#REF!</definedName>
    <definedName name="勤務区分">#REF!</definedName>
    <definedName name="終了時刻" localSheetId="0">#REF!</definedName>
    <definedName name="終了時刻">#REF!</definedName>
    <definedName name="店長勤務" localSheetId="0">#REF!</definedName>
    <definedName name="店長勤務">#REF!</definedName>
    <definedName name="役職" localSheetId="0">#REF!</definedName>
    <definedName name="役職">#REF!</definedName>
    <definedName name="役職②" localSheetId="0">#REF!</definedName>
    <definedName name="役職②">#REF!</definedName>
    <definedName name="有休" localSheetId="0">#REF!</definedName>
    <definedName name="有休">#REF!</definedName>
    <definedName name="有休１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0" i="1" l="1"/>
  <c r="AA39" i="1"/>
  <c r="AA38" i="1"/>
  <c r="AA37" i="1"/>
  <c r="AA36" i="1"/>
  <c r="AK40" i="1"/>
  <c r="AJ40" i="1"/>
  <c r="AI40" i="1"/>
  <c r="AH40" i="1"/>
  <c r="AG40" i="1"/>
  <c r="AF40" i="1"/>
  <c r="AE40" i="1"/>
  <c r="AD40" i="1"/>
  <c r="AC40" i="1"/>
  <c r="AB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K39" i="1"/>
  <c r="AJ39" i="1"/>
  <c r="AI39" i="1"/>
  <c r="AH39" i="1"/>
  <c r="AG39" i="1"/>
  <c r="AF39" i="1"/>
  <c r="AE39" i="1"/>
  <c r="AD39" i="1"/>
  <c r="AC39" i="1"/>
  <c r="AB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K38" i="1"/>
  <c r="AJ38" i="1"/>
  <c r="AI38" i="1"/>
  <c r="AH38" i="1"/>
  <c r="AG38" i="1"/>
  <c r="AF38" i="1"/>
  <c r="AE38" i="1"/>
  <c r="AD38" i="1"/>
  <c r="AC38" i="1"/>
  <c r="AB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K37" i="1"/>
  <c r="AJ37" i="1"/>
  <c r="AI37" i="1"/>
  <c r="AH37" i="1"/>
  <c r="AG37" i="1"/>
  <c r="AF37" i="1"/>
  <c r="AE37" i="1"/>
  <c r="AD37" i="1"/>
  <c r="AC37" i="1"/>
  <c r="AB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K36" i="1"/>
  <c r="AJ36" i="1"/>
  <c r="AI36" i="1"/>
  <c r="AH36" i="1"/>
  <c r="AG36" i="1"/>
  <c r="AF36" i="1"/>
  <c r="AE36" i="1"/>
  <c r="AD36" i="1"/>
  <c r="AC36" i="1"/>
  <c r="AB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Q34" i="1"/>
  <c r="AO34" i="1"/>
  <c r="AN34" i="1"/>
  <c r="AM34" i="1"/>
  <c r="AP34" i="1"/>
  <c r="AR34" i="1"/>
  <c r="AL34" i="1"/>
  <c r="AQ33" i="1"/>
  <c r="AO33" i="1"/>
  <c r="AN33" i="1"/>
  <c r="AM33" i="1"/>
  <c r="AP33" i="1"/>
  <c r="AR33" i="1"/>
  <c r="AL33" i="1"/>
  <c r="AQ32" i="1"/>
  <c r="AO32" i="1"/>
  <c r="AN32" i="1"/>
  <c r="AM32" i="1"/>
  <c r="AP32" i="1"/>
  <c r="AR32" i="1"/>
  <c r="AL32" i="1"/>
  <c r="AQ31" i="1"/>
  <c r="AO31" i="1"/>
  <c r="AN31" i="1"/>
  <c r="AM31" i="1"/>
  <c r="AP31" i="1"/>
  <c r="AR31" i="1"/>
  <c r="AL31" i="1"/>
  <c r="AQ30" i="1"/>
  <c r="AO30" i="1"/>
  <c r="AN30" i="1"/>
  <c r="AM30" i="1"/>
  <c r="AP30" i="1"/>
  <c r="AR30" i="1"/>
  <c r="AL30" i="1"/>
  <c r="AQ29" i="1"/>
  <c r="AO29" i="1"/>
  <c r="AN29" i="1"/>
  <c r="AM29" i="1"/>
  <c r="AP29" i="1"/>
  <c r="AR29" i="1"/>
  <c r="AL29" i="1"/>
  <c r="AQ28" i="1"/>
  <c r="AO28" i="1"/>
  <c r="AN28" i="1"/>
  <c r="AM28" i="1"/>
  <c r="AP28" i="1"/>
  <c r="AR28" i="1"/>
  <c r="AL28" i="1"/>
  <c r="AQ27" i="1"/>
  <c r="AO27" i="1"/>
  <c r="AN27" i="1"/>
  <c r="AM27" i="1"/>
  <c r="AP27" i="1"/>
  <c r="AR27" i="1"/>
  <c r="AL27" i="1"/>
  <c r="AQ26" i="1"/>
  <c r="AO26" i="1"/>
  <c r="AN26" i="1"/>
  <c r="AM26" i="1"/>
  <c r="AP26" i="1"/>
  <c r="AR26" i="1"/>
  <c r="AL26" i="1"/>
  <c r="AQ25" i="1"/>
  <c r="AO25" i="1"/>
  <c r="AN25" i="1"/>
  <c r="AM25" i="1"/>
  <c r="AP25" i="1"/>
  <c r="AR25" i="1"/>
  <c r="AL25" i="1"/>
  <c r="AQ24" i="1"/>
  <c r="AO24" i="1"/>
  <c r="AN24" i="1"/>
  <c r="AM24" i="1"/>
  <c r="AP24" i="1"/>
  <c r="AR24" i="1"/>
  <c r="AL24" i="1"/>
  <c r="AQ23" i="1"/>
  <c r="AO23" i="1"/>
  <c r="AN23" i="1"/>
  <c r="AM23" i="1"/>
  <c r="AP23" i="1"/>
  <c r="AR23" i="1"/>
  <c r="AL23" i="1"/>
  <c r="AQ22" i="1"/>
  <c r="AO22" i="1"/>
  <c r="AN22" i="1"/>
  <c r="AM22" i="1"/>
  <c r="AP22" i="1"/>
  <c r="AR22" i="1"/>
  <c r="AL22" i="1"/>
  <c r="AQ21" i="1"/>
  <c r="AO21" i="1"/>
  <c r="AN21" i="1"/>
  <c r="AM21" i="1"/>
  <c r="AP21" i="1"/>
  <c r="AR21" i="1"/>
  <c r="AL21" i="1"/>
  <c r="AQ20" i="1"/>
  <c r="AO20" i="1"/>
  <c r="AN20" i="1"/>
  <c r="AM20" i="1"/>
  <c r="AP20" i="1"/>
  <c r="AR20" i="1"/>
  <c r="AL20" i="1"/>
  <c r="AQ19" i="1"/>
  <c r="AO19" i="1"/>
  <c r="AN19" i="1"/>
  <c r="AM19" i="1"/>
  <c r="AP19" i="1"/>
  <c r="AR19" i="1"/>
  <c r="AL19" i="1"/>
  <c r="AQ18" i="1"/>
  <c r="AO18" i="1"/>
  <c r="AN18" i="1"/>
  <c r="AM18" i="1"/>
  <c r="AP18" i="1"/>
  <c r="AR18" i="1"/>
  <c r="AL18" i="1"/>
  <c r="AQ17" i="1"/>
  <c r="AO17" i="1"/>
  <c r="AN17" i="1"/>
  <c r="AM17" i="1"/>
  <c r="AP17" i="1"/>
  <c r="AR17" i="1"/>
  <c r="AL17" i="1"/>
  <c r="AQ16" i="1"/>
  <c r="AO16" i="1"/>
  <c r="AN16" i="1"/>
  <c r="AM16" i="1"/>
  <c r="AP16" i="1"/>
  <c r="AR16" i="1"/>
  <c r="AL16" i="1"/>
  <c r="AR14" i="1"/>
  <c r="AQ14" i="1"/>
  <c r="AO14" i="1"/>
  <c r="AN14" i="1"/>
  <c r="AM14" i="1"/>
  <c r="AP14" i="1"/>
  <c r="AL14" i="1"/>
  <c r="AR13" i="1"/>
  <c r="AQ13" i="1"/>
  <c r="AO13" i="1"/>
  <c r="AN13" i="1"/>
  <c r="AM13" i="1"/>
  <c r="AP13" i="1"/>
  <c r="AL13" i="1"/>
  <c r="AR12" i="1"/>
  <c r="AQ12" i="1"/>
  <c r="AO12" i="1"/>
  <c r="AN12" i="1"/>
  <c r="AM12" i="1"/>
  <c r="AP12" i="1"/>
  <c r="AL12" i="1"/>
  <c r="AR11" i="1"/>
  <c r="AQ11" i="1"/>
  <c r="AO11" i="1"/>
  <c r="AN11" i="1"/>
  <c r="AM11" i="1"/>
  <c r="AP11" i="1"/>
  <c r="AL11" i="1"/>
  <c r="AR10" i="1"/>
  <c r="AQ10" i="1"/>
  <c r="AO10" i="1"/>
  <c r="AN10" i="1"/>
  <c r="AM10" i="1"/>
  <c r="AP10" i="1"/>
  <c r="AL10" i="1"/>
  <c r="AR9" i="1"/>
  <c r="AQ9" i="1"/>
  <c r="AO9" i="1"/>
  <c r="AN9" i="1"/>
  <c r="AM9" i="1"/>
  <c r="AP9" i="1"/>
  <c r="AL9" i="1"/>
  <c r="AR8" i="1"/>
  <c r="AQ8" i="1"/>
  <c r="AO8" i="1"/>
  <c r="AN8" i="1"/>
  <c r="AM8" i="1"/>
  <c r="AP8" i="1"/>
  <c r="AL8" i="1"/>
  <c r="AR7" i="1"/>
  <c r="AQ7" i="1"/>
  <c r="AO7" i="1"/>
  <c r="AN7" i="1"/>
  <c r="AM7" i="1"/>
  <c r="AP7" i="1"/>
  <c r="AL7" i="1"/>
  <c r="AR6" i="1"/>
  <c r="AQ6" i="1"/>
  <c r="AO6" i="1"/>
  <c r="AN6" i="1"/>
  <c r="AM6" i="1"/>
  <c r="AP6" i="1"/>
  <c r="AL6" i="1"/>
  <c r="AL1" i="1"/>
</calcChain>
</file>

<file path=xl/comments1.xml><?xml version="1.0" encoding="utf-8"?>
<comments xmlns="http://schemas.openxmlformats.org/spreadsheetml/2006/main">
  <authors>
    <author>長谷川　太郎(1020878)</author>
    <author>1020878</author>
    <author>1053256</author>
    <author>桜井　由美(1050105)</author>
  </authors>
  <commentList>
    <comment ref="O8" authorId="0">
      <text>
        <r>
          <rPr>
            <b/>
            <sz val="9"/>
            <color indexed="81"/>
            <rFont val="ＭＳ Ｐゴシック"/>
            <family val="3"/>
            <charset val="128"/>
          </rPr>
          <t>家族で札幌に行きます。</t>
        </r>
      </text>
    </comment>
    <comment ref="P8" authorId="0">
      <text>
        <r>
          <rPr>
            <b/>
            <sz val="9"/>
            <color indexed="81"/>
            <rFont val="ＭＳ Ｐゴシック"/>
            <family val="3"/>
            <charset val="128"/>
          </rPr>
          <t>家族で札幌に行きます。</t>
        </r>
      </text>
    </comment>
    <comment ref="V8" authorId="1">
      <text>
        <r>
          <rPr>
            <b/>
            <sz val="9"/>
            <color indexed="81"/>
            <rFont val="ＭＳ Ｐゴシック"/>
            <family val="3"/>
            <charset val="128"/>
          </rPr>
          <t>子供の幼稚園行事</t>
        </r>
      </text>
    </comment>
    <comment ref="T9" authorId="2">
      <text>
        <r>
          <rPr>
            <b/>
            <sz val="9"/>
            <color indexed="81"/>
            <rFont val="ＭＳ Ｐゴシック"/>
            <family val="3"/>
            <charset val="128"/>
          </rPr>
          <t>嫁の親襲来</t>
        </r>
      </text>
    </comment>
    <comment ref="U9" authorId="2">
      <text>
        <r>
          <rPr>
            <b/>
            <sz val="9"/>
            <color indexed="81"/>
            <rFont val="ＭＳ Ｐゴシック"/>
            <family val="3"/>
            <charset val="128"/>
          </rPr>
          <t>嫁の親襲来</t>
        </r>
      </text>
    </comment>
    <comment ref="AD10" authorId="3">
      <text>
        <r>
          <rPr>
            <b/>
            <sz val="9"/>
            <color indexed="81"/>
            <rFont val="ＭＳ Ｐゴシック"/>
            <family val="3"/>
            <charset val="128"/>
          </rPr>
          <t>両親が札幌に来るので会いに行きます</t>
        </r>
      </text>
    </comment>
    <comment ref="R33" authorId="3">
      <text>
        <r>
          <rPr>
            <b/>
            <sz val="9"/>
            <color indexed="81"/>
            <rFont val="ＭＳ Ｐゴシック"/>
            <family val="3"/>
            <charset val="128"/>
          </rPr>
          <t>出勤途中で
総付シュークリーム購入</t>
        </r>
      </text>
    </comment>
  </commentList>
</comments>
</file>

<file path=xl/sharedStrings.xml><?xml version="1.0" encoding="utf-8"?>
<sst xmlns="http://schemas.openxmlformats.org/spreadsheetml/2006/main" count="942" uniqueCount="79">
  <si>
    <t>中</t>
    <rPh sb="0" eb="1">
      <t>ナカ</t>
    </rPh>
    <phoneticPr fontId="2"/>
  </si>
  <si>
    <t>12：00～20：30</t>
    <phoneticPr fontId="2"/>
  </si>
  <si>
    <t>※赤背景+黒文字＝シフト変更</t>
    <rPh sb="1" eb="2">
      <t>アカ</t>
    </rPh>
    <rPh sb="2" eb="4">
      <t>ハイケイ</t>
    </rPh>
    <rPh sb="5" eb="6">
      <t>クロ</t>
    </rPh>
    <rPh sb="6" eb="8">
      <t>モジ</t>
    </rPh>
    <rPh sb="12" eb="14">
      <t>ヘンコウ</t>
    </rPh>
    <phoneticPr fontId="2"/>
  </si>
  <si>
    <t>更新</t>
    <rPh sb="0" eb="2">
      <t>コウシン</t>
    </rPh>
    <phoneticPr fontId="2"/>
  </si>
  <si>
    <t>中２</t>
    <rPh sb="0" eb="1">
      <t>ナカ</t>
    </rPh>
    <phoneticPr fontId="2"/>
  </si>
  <si>
    <t>13：30～22：00</t>
    <phoneticPr fontId="2"/>
  </si>
  <si>
    <t>※黄背景+赤文字＝公休希望</t>
    <rPh sb="1" eb="2">
      <t>キ</t>
    </rPh>
    <rPh sb="2" eb="4">
      <t>ハイケイ</t>
    </rPh>
    <rPh sb="5" eb="6">
      <t>アカ</t>
    </rPh>
    <rPh sb="6" eb="8">
      <t>モジ</t>
    </rPh>
    <rPh sb="9" eb="11">
      <t>コウキュウ</t>
    </rPh>
    <rPh sb="11" eb="13">
      <t>キボウ</t>
    </rPh>
    <phoneticPr fontId="2"/>
  </si>
  <si>
    <t>中３</t>
    <rPh sb="0" eb="1">
      <t>ナカ</t>
    </rPh>
    <phoneticPr fontId="2"/>
  </si>
  <si>
    <t>14：30～23：00</t>
    <phoneticPr fontId="2"/>
  </si>
  <si>
    <t>※白背景+赤文字＝なるべく動かさない</t>
    <rPh sb="1" eb="2">
      <t>シロ</t>
    </rPh>
    <rPh sb="2" eb="4">
      <t>ハイケイ</t>
    </rPh>
    <rPh sb="5" eb="6">
      <t>アカ</t>
    </rPh>
    <rPh sb="6" eb="8">
      <t>モジ</t>
    </rPh>
    <rPh sb="13" eb="14">
      <t>ウゴ</t>
    </rPh>
    <phoneticPr fontId="2"/>
  </si>
  <si>
    <t>金</t>
    <rPh sb="0" eb="1">
      <t>キン</t>
    </rPh>
    <phoneticPr fontId="2"/>
  </si>
  <si>
    <t>土</t>
  </si>
  <si>
    <t>日</t>
  </si>
  <si>
    <t>月</t>
  </si>
  <si>
    <t>火</t>
  </si>
  <si>
    <t>水</t>
  </si>
  <si>
    <t>木</t>
  </si>
  <si>
    <t>金</t>
  </si>
  <si>
    <t>公</t>
  </si>
  <si>
    <t>早</t>
  </si>
  <si>
    <t>遅</t>
  </si>
  <si>
    <t>出</t>
  </si>
  <si>
    <t>有</t>
  </si>
  <si>
    <t>季</t>
    <rPh sb="0" eb="1">
      <t>キ</t>
    </rPh>
    <phoneticPr fontId="2"/>
  </si>
  <si>
    <t>誕生日</t>
    <rPh sb="0" eb="2">
      <t>タンジョウ</t>
    </rPh>
    <rPh sb="2" eb="3">
      <t>ヒ</t>
    </rPh>
    <phoneticPr fontId="2"/>
  </si>
  <si>
    <t>店長</t>
    <rPh sb="0" eb="2">
      <t>テンチョウ</t>
    </rPh>
    <phoneticPr fontId="2"/>
  </si>
  <si>
    <t>公</t>
    <rPh sb="0" eb="1">
      <t>コウ</t>
    </rPh>
    <phoneticPr fontId="2"/>
  </si>
  <si>
    <t>入替</t>
    <rPh sb="0" eb="2">
      <t>イレカエ</t>
    </rPh>
    <phoneticPr fontId="2"/>
  </si>
  <si>
    <t>棚卸</t>
    <rPh sb="0" eb="1">
      <t>タナ</t>
    </rPh>
    <rPh sb="1" eb="2">
      <t>オロシ</t>
    </rPh>
    <phoneticPr fontId="2"/>
  </si>
  <si>
    <t>遅Ｍ</t>
    <rPh sb="0" eb="1">
      <t>オソ</t>
    </rPh>
    <phoneticPr fontId="2"/>
  </si>
  <si>
    <t>早Ｍ</t>
    <rPh sb="0" eb="1">
      <t>ハヤ</t>
    </rPh>
    <phoneticPr fontId="2"/>
  </si>
  <si>
    <t>早Ｍ</t>
    <phoneticPr fontId="2"/>
  </si>
  <si>
    <t>早</t>
    <phoneticPr fontId="2"/>
  </si>
  <si>
    <t>遅</t>
    <rPh sb="0" eb="1">
      <t>オソ</t>
    </rPh>
    <phoneticPr fontId="2"/>
  </si>
  <si>
    <t>早</t>
    <rPh sb="0" eb="1">
      <t>ハヤ</t>
    </rPh>
    <phoneticPr fontId="2"/>
  </si>
  <si>
    <t>遅</t>
    <rPh sb="0" eb="1">
      <t>チ</t>
    </rPh>
    <phoneticPr fontId="2"/>
  </si>
  <si>
    <t>遅カ</t>
    <rPh sb="0" eb="1">
      <t>オソ</t>
    </rPh>
    <phoneticPr fontId="2"/>
  </si>
  <si>
    <t>中2</t>
    <rPh sb="0" eb="1">
      <t>ナカ</t>
    </rPh>
    <phoneticPr fontId="2"/>
  </si>
  <si>
    <t>公</t>
    <phoneticPr fontId="2"/>
  </si>
  <si>
    <t>時間</t>
    <rPh sb="0" eb="2">
      <t>ジカン</t>
    </rPh>
    <phoneticPr fontId="2"/>
  </si>
  <si>
    <t>週労</t>
    <rPh sb="0" eb="1">
      <t>シュウ</t>
    </rPh>
    <rPh sb="1" eb="2">
      <t>ロウ</t>
    </rPh>
    <phoneticPr fontId="2"/>
  </si>
  <si>
    <t>早カ</t>
    <rPh sb="0" eb="1">
      <t>ハヤ</t>
    </rPh>
    <phoneticPr fontId="2"/>
  </si>
  <si>
    <t>有</t>
    <rPh sb="0" eb="1">
      <t>ユウ</t>
    </rPh>
    <phoneticPr fontId="2"/>
  </si>
  <si>
    <t>中3</t>
    <rPh sb="0" eb="1">
      <t>ナカ</t>
    </rPh>
    <phoneticPr fontId="2"/>
  </si>
  <si>
    <t>早</t>
    <phoneticPr fontId="2"/>
  </si>
  <si>
    <t>早</t>
    <phoneticPr fontId="2"/>
  </si>
  <si>
    <t>早</t>
    <phoneticPr fontId="2"/>
  </si>
  <si>
    <t>早番</t>
    <rPh sb="0" eb="2">
      <t>ハヤバン</t>
    </rPh>
    <phoneticPr fontId="2"/>
  </si>
  <si>
    <t>中番</t>
    <rPh sb="0" eb="1">
      <t>ナカ</t>
    </rPh>
    <rPh sb="1" eb="2">
      <t>バン</t>
    </rPh>
    <phoneticPr fontId="2"/>
  </si>
  <si>
    <t>遅番</t>
    <rPh sb="0" eb="2">
      <t>オソバン</t>
    </rPh>
    <phoneticPr fontId="2"/>
  </si>
  <si>
    <t>Aさん</t>
    <phoneticPr fontId="2"/>
  </si>
  <si>
    <t>Bさん</t>
    <phoneticPr fontId="2"/>
  </si>
  <si>
    <t>Cさん</t>
    <phoneticPr fontId="2"/>
  </si>
  <si>
    <t>Dさん</t>
    <phoneticPr fontId="2"/>
  </si>
  <si>
    <t>Eさん</t>
    <phoneticPr fontId="2"/>
  </si>
  <si>
    <t>Fさん</t>
    <phoneticPr fontId="2"/>
  </si>
  <si>
    <t>Gさん</t>
    <phoneticPr fontId="2"/>
  </si>
  <si>
    <t>Hさん</t>
    <phoneticPr fontId="2"/>
  </si>
  <si>
    <t>Iさん</t>
    <phoneticPr fontId="2"/>
  </si>
  <si>
    <t>Jさん</t>
    <phoneticPr fontId="2"/>
  </si>
  <si>
    <t>Kさん</t>
    <phoneticPr fontId="2"/>
  </si>
  <si>
    <t>Lさん</t>
    <phoneticPr fontId="2"/>
  </si>
  <si>
    <t>Mさん</t>
    <phoneticPr fontId="2"/>
  </si>
  <si>
    <t>Nさん</t>
    <phoneticPr fontId="2"/>
  </si>
  <si>
    <t>Oさん</t>
    <phoneticPr fontId="2"/>
  </si>
  <si>
    <t>Pさん</t>
    <phoneticPr fontId="2"/>
  </si>
  <si>
    <t>Qさん</t>
    <phoneticPr fontId="2"/>
  </si>
  <si>
    <t>Rさん</t>
    <phoneticPr fontId="2"/>
  </si>
  <si>
    <t>Sさん</t>
    <phoneticPr fontId="2"/>
  </si>
  <si>
    <t>Tさん</t>
    <phoneticPr fontId="2"/>
  </si>
  <si>
    <t>Uさん</t>
    <phoneticPr fontId="2"/>
  </si>
  <si>
    <t>Vさん</t>
    <phoneticPr fontId="2"/>
  </si>
  <si>
    <t>Wさん</t>
    <phoneticPr fontId="2"/>
  </si>
  <si>
    <t>Xさん</t>
    <phoneticPr fontId="2"/>
  </si>
  <si>
    <t>Yさん</t>
    <phoneticPr fontId="2"/>
  </si>
  <si>
    <t>Zさん</t>
    <phoneticPr fontId="2"/>
  </si>
  <si>
    <t>ああ</t>
    <phoneticPr fontId="2"/>
  </si>
  <si>
    <t>遅カ</t>
    <rPh sb="0" eb="1">
      <t>チ</t>
    </rPh>
    <phoneticPr fontId="2"/>
  </si>
  <si>
    <t>平成27年度　2月度　1/11～2/10(8休）</t>
    <rPh sb="0" eb="2">
      <t>ヘイセイ</t>
    </rPh>
    <rPh sb="4" eb="6">
      <t>ネンド</t>
    </rPh>
    <rPh sb="8" eb="10">
      <t>ガツド</t>
    </rPh>
    <rPh sb="22" eb="23">
      <t>ヤス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</si>
</sst>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0000FF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4"/>
      <color theme="1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FF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255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 shrinkToFit="1"/>
    </xf>
    <xf numFmtId="0" fontId="5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0" xfId="1" applyFont="1" applyFill="1" applyBorder="1" applyAlignment="1">
      <alignment horizontal="center" vertical="center" shrinkToFit="1"/>
    </xf>
    <xf numFmtId="0" fontId="0" fillId="0" borderId="9" xfId="0" applyFill="1" applyBorder="1" applyAlignment="1">
      <alignment vertical="center" textRotation="255" shrinkToFit="1"/>
    </xf>
    <xf numFmtId="0" fontId="0" fillId="0" borderId="10" xfId="0" applyFill="1" applyBorder="1" applyAlignment="1">
      <alignment vertical="center" textRotation="255"/>
    </xf>
    <xf numFmtId="0" fontId="11" fillId="4" borderId="9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 shrinkToFit="1"/>
    </xf>
    <xf numFmtId="0" fontId="7" fillId="8" borderId="9" xfId="0" applyFont="1" applyFill="1" applyBorder="1" applyAlignment="1">
      <alignment horizontal="center" vertical="center" shrinkToFit="1"/>
    </xf>
    <xf numFmtId="0" fontId="12" fillId="4" borderId="8" xfId="0" applyFont="1" applyFill="1" applyBorder="1" applyAlignment="1">
      <alignment horizontal="center" vertical="center" shrinkToFit="1"/>
    </xf>
    <xf numFmtId="0" fontId="13" fillId="4" borderId="0" xfId="0" applyFont="1" applyFill="1" applyAlignment="1">
      <alignment horizontal="center" vertical="center"/>
    </xf>
    <xf numFmtId="0" fontId="12" fillId="4" borderId="9" xfId="0" applyFont="1" applyFill="1" applyBorder="1" applyAlignment="1">
      <alignment horizontal="center" vertical="center" shrinkToFit="1"/>
    </xf>
    <xf numFmtId="0" fontId="9" fillId="10" borderId="0" xfId="0" applyFont="1" applyFill="1" applyAlignment="1">
      <alignment horizontal="center" vertical="center"/>
    </xf>
    <xf numFmtId="0" fontId="12" fillId="4" borderId="8" xfId="0" applyFont="1" applyFill="1" applyBorder="1" applyAlignment="1">
      <alignment vertical="center" shrinkToFit="1"/>
    </xf>
    <xf numFmtId="0" fontId="10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3" fillId="0" borderId="0" xfId="0" applyFont="1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shrinkToFit="1"/>
    </xf>
    <xf numFmtId="0" fontId="7" fillId="9" borderId="13" xfId="0" applyFont="1" applyFill="1" applyBorder="1" applyAlignment="1">
      <alignment horizontal="center" vertical="center" shrinkToFit="1"/>
    </xf>
    <xf numFmtId="0" fontId="9" fillId="4" borderId="13" xfId="0" applyFont="1" applyFill="1" applyBorder="1" applyAlignment="1">
      <alignment horizontal="center" vertical="center" shrinkToFit="1"/>
    </xf>
    <xf numFmtId="0" fontId="9" fillId="7" borderId="13" xfId="1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shrinkToFit="1"/>
    </xf>
    <xf numFmtId="0" fontId="10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shrinkToFit="1"/>
    </xf>
    <xf numFmtId="0" fontId="7" fillId="7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shrinkToFit="1"/>
    </xf>
    <xf numFmtId="0" fontId="7" fillId="9" borderId="9" xfId="0" applyFont="1" applyFill="1" applyBorder="1" applyAlignment="1">
      <alignment horizontal="center" vertical="center" shrinkToFit="1"/>
    </xf>
    <xf numFmtId="0" fontId="9" fillId="7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 vertical="center" shrinkToFit="1"/>
    </xf>
    <xf numFmtId="0" fontId="7" fillId="4" borderId="12" xfId="0" applyFont="1" applyFill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center" vertical="center" shrinkToFit="1"/>
    </xf>
    <xf numFmtId="0" fontId="7" fillId="9" borderId="12" xfId="0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8" borderId="13" xfId="0" applyFont="1" applyFill="1" applyBorder="1" applyAlignment="1">
      <alignment horizontal="center" vertical="center" shrinkToFit="1"/>
    </xf>
    <xf numFmtId="0" fontId="7" fillId="11" borderId="13" xfId="0" applyFont="1" applyFill="1" applyBorder="1" applyAlignment="1">
      <alignment horizontal="center" vertical="center" shrinkToFit="1"/>
    </xf>
    <xf numFmtId="0" fontId="10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4" borderId="16" xfId="0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7" fillId="8" borderId="8" xfId="0" applyFont="1" applyFill="1" applyBorder="1" applyAlignment="1">
      <alignment horizontal="center" vertical="center" shrinkToFit="1"/>
    </xf>
    <xf numFmtId="0" fontId="10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vertical="center" shrinkToFit="1"/>
    </xf>
    <xf numFmtId="0" fontId="7" fillId="4" borderId="19" xfId="0" applyFont="1" applyFill="1" applyBorder="1" applyAlignment="1">
      <alignment horizontal="center" vertical="center" shrinkToFit="1"/>
    </xf>
    <xf numFmtId="0" fontId="7" fillId="9" borderId="19" xfId="0" applyFont="1" applyFill="1" applyBorder="1" applyAlignment="1">
      <alignment horizontal="center" vertical="center" shrinkToFit="1"/>
    </xf>
    <xf numFmtId="0" fontId="7" fillId="4" borderId="19" xfId="0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 shrinkToFit="1"/>
    </xf>
    <xf numFmtId="0" fontId="3" fillId="5" borderId="8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6" borderId="8" xfId="0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vertical="center"/>
    </xf>
    <xf numFmtId="0" fontId="0" fillId="0" borderId="16" xfId="0" applyFill="1" applyBorder="1" applyAlignment="1">
      <alignment horizontal="center" vertical="center" shrinkToFit="1"/>
    </xf>
    <xf numFmtId="0" fontId="7" fillId="11" borderId="8" xfId="0" applyFont="1" applyFill="1" applyBorder="1" applyAlignment="1">
      <alignment horizontal="center" vertical="center" shrinkToFit="1"/>
    </xf>
    <xf numFmtId="0" fontId="0" fillId="4" borderId="22" xfId="0" applyFill="1" applyBorder="1" applyAlignment="1">
      <alignment horizontal="center" vertical="center" shrinkToFit="1"/>
    </xf>
    <xf numFmtId="0" fontId="9" fillId="9" borderId="1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vertical="center"/>
    </xf>
    <xf numFmtId="0" fontId="0" fillId="0" borderId="23" xfId="0" applyFill="1" applyBorder="1" applyAlignment="1">
      <alignment horizontal="center" vertical="center" shrinkToFit="1"/>
    </xf>
    <xf numFmtId="0" fontId="7" fillId="9" borderId="8" xfId="0" applyFont="1" applyFill="1" applyBorder="1" applyAlignment="1">
      <alignment horizontal="center" vertical="center" shrinkToFit="1"/>
    </xf>
    <xf numFmtId="0" fontId="9" fillId="9" borderId="13" xfId="0" applyFont="1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vertical="center"/>
    </xf>
    <xf numFmtId="0" fontId="0" fillId="0" borderId="25" xfId="0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shrinkToFit="1"/>
    </xf>
    <xf numFmtId="0" fontId="1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66"/>
  <sheetViews>
    <sheetView tabSelected="1" workbookViewId="0">
      <selection activeCell="AX11" sqref="AX11"/>
    </sheetView>
  </sheetViews>
  <sheetFormatPr baseColWidth="12" defaultColWidth="8.83203125" defaultRowHeight="14" x14ac:dyDescent="0.15"/>
  <cols>
    <col min="1" max="1" width="0.1640625" style="1" customWidth="1"/>
    <col min="2" max="2" width="5.33203125" style="4" hidden="1" customWidth="1"/>
    <col min="3" max="3" width="3.6640625" style="4" hidden="1" customWidth="1"/>
    <col min="4" max="4" width="1" style="4" customWidth="1"/>
    <col min="5" max="5" width="3" style="3" customWidth="1"/>
    <col min="6" max="6" width="5.33203125" style="4" customWidth="1"/>
    <col min="7" max="37" width="3.6640625" style="4" customWidth="1"/>
    <col min="38" max="38" width="3.1640625" style="1" customWidth="1"/>
    <col min="39" max="39" width="2.83203125" style="1" customWidth="1"/>
    <col min="40" max="50" width="3.1640625" style="1" customWidth="1"/>
    <col min="51" max="16384" width="8.83203125" style="1"/>
  </cols>
  <sheetData>
    <row r="1" spans="1:51" ht="13" customHeight="1" x14ac:dyDescent="0.15">
      <c r="B1" s="2"/>
      <c r="C1" s="2"/>
      <c r="D1" s="2"/>
      <c r="G1" s="5" t="s">
        <v>0</v>
      </c>
      <c r="H1" s="5" t="s">
        <v>0</v>
      </c>
      <c r="I1" s="146" t="s">
        <v>1</v>
      </c>
      <c r="J1" s="147"/>
      <c r="K1" s="147"/>
      <c r="L1" s="147"/>
      <c r="M1" s="147"/>
      <c r="N1" s="147"/>
      <c r="O1" s="148"/>
      <c r="P1" s="149" t="s">
        <v>78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6"/>
      <c r="AD1" s="7" t="s">
        <v>2</v>
      </c>
      <c r="AE1" s="8"/>
      <c r="AF1" s="8"/>
      <c r="AG1" s="8"/>
      <c r="AH1" s="8"/>
      <c r="AI1" s="8"/>
      <c r="AJ1" s="8"/>
      <c r="AK1" s="8"/>
      <c r="AL1" s="153">
        <f ca="1">TODAY()</f>
        <v>42430</v>
      </c>
      <c r="AM1" s="153"/>
      <c r="AN1" s="153"/>
      <c r="AO1" s="153"/>
      <c r="AP1" s="154" t="s">
        <v>3</v>
      </c>
      <c r="AQ1" s="154"/>
      <c r="AR1" s="154"/>
      <c r="AS1" s="9"/>
      <c r="AT1" s="9"/>
      <c r="AU1" s="9"/>
    </row>
    <row r="2" spans="1:51" ht="13" customHeight="1" x14ac:dyDescent="0.15">
      <c r="B2" s="2"/>
      <c r="C2" s="2"/>
      <c r="D2" s="2"/>
      <c r="G2" s="5" t="s">
        <v>4</v>
      </c>
      <c r="H2" s="5" t="s">
        <v>4</v>
      </c>
      <c r="I2" s="155" t="s">
        <v>5</v>
      </c>
      <c r="J2" s="156"/>
      <c r="K2" s="156"/>
      <c r="L2" s="156"/>
      <c r="M2" s="156"/>
      <c r="N2" s="156"/>
      <c r="O2" s="157"/>
      <c r="P2" s="149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6"/>
      <c r="AD2" s="10" t="s">
        <v>6</v>
      </c>
      <c r="AE2" s="11"/>
      <c r="AF2" s="11"/>
      <c r="AG2" s="11"/>
      <c r="AH2" s="11"/>
      <c r="AI2" s="11"/>
      <c r="AJ2" s="11"/>
      <c r="AK2" s="11"/>
      <c r="AL2" s="153"/>
      <c r="AM2" s="153"/>
      <c r="AN2" s="153"/>
      <c r="AO2" s="153"/>
      <c r="AP2" s="154"/>
      <c r="AQ2" s="154"/>
      <c r="AR2" s="154"/>
      <c r="AS2" s="9"/>
      <c r="AT2" s="9"/>
      <c r="AU2" s="9"/>
    </row>
    <row r="3" spans="1:51" ht="13" customHeight="1" x14ac:dyDescent="0.15">
      <c r="B3" s="2"/>
      <c r="C3" s="2"/>
      <c r="D3" s="2"/>
      <c r="G3" s="5" t="s">
        <v>7</v>
      </c>
      <c r="H3" s="5" t="s">
        <v>7</v>
      </c>
      <c r="I3" s="155" t="s">
        <v>8</v>
      </c>
      <c r="J3" s="156"/>
      <c r="K3" s="156"/>
      <c r="L3" s="156"/>
      <c r="M3" s="156"/>
      <c r="N3" s="156"/>
      <c r="O3" s="157"/>
      <c r="P3" s="151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6"/>
      <c r="AD3" s="158" t="s">
        <v>9</v>
      </c>
      <c r="AE3" s="158"/>
      <c r="AF3" s="158"/>
      <c r="AG3" s="158"/>
      <c r="AH3" s="158"/>
      <c r="AI3" s="158"/>
      <c r="AJ3" s="158"/>
      <c r="AK3" s="12"/>
      <c r="AL3" s="12"/>
      <c r="AM3" s="12"/>
      <c r="AN3" s="12"/>
    </row>
    <row r="4" spans="1:51" ht="12" customHeight="1" x14ac:dyDescent="0.15">
      <c r="A4" s="6"/>
      <c r="B4" s="13"/>
      <c r="C4" s="13"/>
      <c r="D4" s="2"/>
      <c r="E4" s="14"/>
      <c r="F4" s="15"/>
      <c r="G4" s="16">
        <v>11</v>
      </c>
      <c r="H4" s="17">
        <v>12</v>
      </c>
      <c r="I4" s="17">
        <v>13</v>
      </c>
      <c r="J4" s="17">
        <v>14</v>
      </c>
      <c r="K4" s="17">
        <v>15</v>
      </c>
      <c r="L4" s="17">
        <v>16</v>
      </c>
      <c r="M4" s="17">
        <v>17</v>
      </c>
      <c r="N4" s="17">
        <v>18</v>
      </c>
      <c r="O4" s="17">
        <v>19</v>
      </c>
      <c r="P4" s="17">
        <v>20</v>
      </c>
      <c r="Q4" s="17">
        <v>21</v>
      </c>
      <c r="R4" s="17">
        <v>22</v>
      </c>
      <c r="S4" s="17">
        <v>23</v>
      </c>
      <c r="T4" s="18">
        <v>24</v>
      </c>
      <c r="U4" s="17">
        <v>25</v>
      </c>
      <c r="V4" s="17">
        <v>26</v>
      </c>
      <c r="W4" s="17">
        <v>27</v>
      </c>
      <c r="X4" s="17">
        <v>28</v>
      </c>
      <c r="Y4" s="17">
        <v>29</v>
      </c>
      <c r="Z4" s="17">
        <v>30</v>
      </c>
      <c r="AA4" s="17">
        <v>31</v>
      </c>
      <c r="AB4" s="17">
        <v>1</v>
      </c>
      <c r="AC4" s="17">
        <v>2</v>
      </c>
      <c r="AD4" s="17">
        <v>3</v>
      </c>
      <c r="AE4" s="16">
        <v>4</v>
      </c>
      <c r="AF4" s="16">
        <v>5</v>
      </c>
      <c r="AG4" s="16">
        <v>6</v>
      </c>
      <c r="AH4" s="16">
        <v>7</v>
      </c>
      <c r="AI4" s="16">
        <v>8</v>
      </c>
      <c r="AJ4" s="16">
        <v>9</v>
      </c>
      <c r="AK4" s="16">
        <v>10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7"/>
      <c r="AW4" s="7"/>
      <c r="AX4" s="7"/>
      <c r="AY4" s="7"/>
    </row>
    <row r="5" spans="1:51" ht="12" customHeight="1" thickBot="1" x14ac:dyDescent="0.2">
      <c r="A5" s="6"/>
      <c r="B5" s="13"/>
      <c r="C5" s="13"/>
      <c r="D5" s="2"/>
      <c r="E5" s="14"/>
      <c r="F5" s="14"/>
      <c r="G5" s="20" t="s">
        <v>10</v>
      </c>
      <c r="H5" s="21" t="s">
        <v>11</v>
      </c>
      <c r="I5" s="22" t="s">
        <v>12</v>
      </c>
      <c r="J5" s="20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1" t="s">
        <v>11</v>
      </c>
      <c r="P5" s="22" t="s">
        <v>12</v>
      </c>
      <c r="Q5" s="22" t="s">
        <v>13</v>
      </c>
      <c r="R5" s="22" t="s">
        <v>14</v>
      </c>
      <c r="S5" s="22" t="s">
        <v>15</v>
      </c>
      <c r="T5" s="20" t="s">
        <v>16</v>
      </c>
      <c r="U5" s="20" t="s">
        <v>17</v>
      </c>
      <c r="V5" s="21" t="s">
        <v>11</v>
      </c>
      <c r="W5" s="22" t="s">
        <v>12</v>
      </c>
      <c r="X5" s="20" t="s">
        <v>13</v>
      </c>
      <c r="Y5" s="20" t="s">
        <v>14</v>
      </c>
      <c r="Z5" s="20" t="s">
        <v>15</v>
      </c>
      <c r="AA5" s="20" t="s">
        <v>16</v>
      </c>
      <c r="AB5" s="20" t="s">
        <v>17</v>
      </c>
      <c r="AC5" s="21" t="s">
        <v>11</v>
      </c>
      <c r="AD5" s="22" t="s">
        <v>12</v>
      </c>
      <c r="AE5" s="20" t="s">
        <v>13</v>
      </c>
      <c r="AF5" s="20" t="s">
        <v>14</v>
      </c>
      <c r="AG5" s="20" t="s">
        <v>15</v>
      </c>
      <c r="AH5" s="20" t="s">
        <v>16</v>
      </c>
      <c r="AI5" s="20" t="s">
        <v>17</v>
      </c>
      <c r="AJ5" s="21" t="s">
        <v>11</v>
      </c>
      <c r="AK5" s="22" t="s">
        <v>12</v>
      </c>
      <c r="AL5" s="23" t="s">
        <v>18</v>
      </c>
      <c r="AM5" s="24" t="s">
        <v>19</v>
      </c>
      <c r="AN5" s="25" t="s">
        <v>0</v>
      </c>
      <c r="AO5" s="26" t="s">
        <v>20</v>
      </c>
      <c r="AP5" s="27" t="s">
        <v>21</v>
      </c>
      <c r="AQ5" s="23" t="s">
        <v>22</v>
      </c>
      <c r="AR5" s="23" t="s">
        <v>23</v>
      </c>
      <c r="AS5" s="23"/>
      <c r="AT5" s="142" t="s">
        <v>24</v>
      </c>
      <c r="AU5" s="143"/>
      <c r="AV5" s="7"/>
      <c r="AW5" s="7"/>
      <c r="AX5" s="7"/>
      <c r="AY5" s="7"/>
    </row>
    <row r="6" spans="1:51" ht="13.5" customHeight="1" x14ac:dyDescent="0.15">
      <c r="A6" s="6"/>
      <c r="B6" s="13"/>
      <c r="C6" s="13"/>
      <c r="D6" s="2"/>
      <c r="E6" s="28">
        <v>1</v>
      </c>
      <c r="F6" s="29" t="s">
        <v>25</v>
      </c>
      <c r="G6" s="30" t="s">
        <v>34</v>
      </c>
      <c r="H6" s="31" t="s">
        <v>33</v>
      </c>
      <c r="I6" s="31" t="s">
        <v>26</v>
      </c>
      <c r="J6" s="76" t="s">
        <v>33</v>
      </c>
      <c r="K6" s="76" t="s">
        <v>33</v>
      </c>
      <c r="L6" s="76" t="s">
        <v>33</v>
      </c>
      <c r="M6" s="76" t="s">
        <v>34</v>
      </c>
      <c r="N6" s="76" t="s">
        <v>34</v>
      </c>
      <c r="O6" s="31" t="s">
        <v>26</v>
      </c>
      <c r="P6" s="31" t="s">
        <v>26</v>
      </c>
      <c r="Q6" s="76" t="s">
        <v>34</v>
      </c>
      <c r="R6" s="76" t="s">
        <v>34</v>
      </c>
      <c r="S6" s="87" t="s">
        <v>33</v>
      </c>
      <c r="T6" s="87" t="s">
        <v>33</v>
      </c>
      <c r="U6" s="87" t="s">
        <v>33</v>
      </c>
      <c r="V6" s="31" t="s">
        <v>26</v>
      </c>
      <c r="W6" s="79" t="s">
        <v>33</v>
      </c>
      <c r="X6" s="79" t="s">
        <v>33</v>
      </c>
      <c r="Y6" s="79" t="s">
        <v>33</v>
      </c>
      <c r="Z6" s="31" t="s">
        <v>34</v>
      </c>
      <c r="AA6" s="31" t="s">
        <v>34</v>
      </c>
      <c r="AB6" s="31" t="s">
        <v>34</v>
      </c>
      <c r="AC6" s="31" t="s">
        <v>26</v>
      </c>
      <c r="AD6" s="31" t="s">
        <v>26</v>
      </c>
      <c r="AE6" s="31" t="s">
        <v>26</v>
      </c>
      <c r="AF6" s="31" t="s">
        <v>33</v>
      </c>
      <c r="AG6" s="31" t="s">
        <v>33</v>
      </c>
      <c r="AH6" s="31" t="s">
        <v>34</v>
      </c>
      <c r="AI6" s="31" t="s">
        <v>26</v>
      </c>
      <c r="AJ6" s="31" t="s">
        <v>34</v>
      </c>
      <c r="AK6" s="31" t="s">
        <v>34</v>
      </c>
      <c r="AL6" s="32">
        <f>COUNTIF(G6:AK6,"公")</f>
        <v>8</v>
      </c>
      <c r="AM6" s="33">
        <f>COUNTIF(G6:AK6,"早")</f>
        <v>11</v>
      </c>
      <c r="AN6" s="33">
        <f>COUNTIF(I6:AK6,"中")</f>
        <v>0</v>
      </c>
      <c r="AO6" s="33">
        <f>COUNTIF(G6:AK6,"遅")</f>
        <v>12</v>
      </c>
      <c r="AP6" s="33">
        <f t="shared" ref="AP6:AP14" si="0">SUM(AM6:AO6)</f>
        <v>23</v>
      </c>
      <c r="AQ6" s="32">
        <f>COUNTIF(G6:AK6,"有")</f>
        <v>0</v>
      </c>
      <c r="AR6" s="32">
        <f>COUNTIF(G6:AK6,"冬")+COUNTIF(G6:AK6,"夏")</f>
        <v>0</v>
      </c>
      <c r="AS6" s="32"/>
      <c r="AT6" s="34">
        <v>0</v>
      </c>
      <c r="AU6" s="34">
        <v>0</v>
      </c>
      <c r="AV6" s="7"/>
      <c r="AW6" s="7"/>
      <c r="AX6" s="7"/>
      <c r="AY6" s="7"/>
    </row>
    <row r="7" spans="1:51" ht="13.5" customHeight="1" thickBot="1" x14ac:dyDescent="0.2">
      <c r="A7" s="6"/>
      <c r="B7" s="35"/>
      <c r="C7" s="36"/>
      <c r="D7" s="2"/>
      <c r="E7" s="37"/>
      <c r="F7" s="38"/>
      <c r="G7" s="39"/>
      <c r="H7" s="39"/>
      <c r="I7" s="40"/>
      <c r="J7" s="40"/>
      <c r="K7" s="41"/>
      <c r="L7" s="39"/>
      <c r="M7" s="39"/>
      <c r="N7" s="43"/>
      <c r="O7" s="39"/>
      <c r="P7" s="39"/>
      <c r="Q7" s="39"/>
      <c r="R7" s="39"/>
      <c r="S7" s="39"/>
      <c r="T7" s="44"/>
      <c r="U7" s="45"/>
      <c r="V7" s="41"/>
      <c r="W7" s="41"/>
      <c r="X7" s="43"/>
      <c r="Y7" s="42" t="s">
        <v>27</v>
      </c>
      <c r="Z7" s="46" t="s">
        <v>28</v>
      </c>
      <c r="AA7" s="46" t="s">
        <v>28</v>
      </c>
      <c r="AB7" s="41"/>
      <c r="AC7" s="45"/>
      <c r="AD7" s="45"/>
      <c r="AE7" s="45"/>
      <c r="AF7" s="39"/>
      <c r="AG7" s="44"/>
      <c r="AH7" s="43"/>
      <c r="AI7" s="43"/>
      <c r="AJ7" s="47"/>
      <c r="AK7" s="47"/>
      <c r="AL7" s="48">
        <f>COUNTIF(G7:AK7,"公")</f>
        <v>0</v>
      </c>
      <c r="AM7" s="49">
        <f>COUNTIF(G7:AK7,"早M")</f>
        <v>0</v>
      </c>
      <c r="AN7" s="49">
        <f>COUNTIF(H7:AK7,"中")</f>
        <v>0</v>
      </c>
      <c r="AO7" s="49">
        <f>COUNTIF(G7:AK7,"遅M")</f>
        <v>0</v>
      </c>
      <c r="AP7" s="49">
        <f t="shared" si="0"/>
        <v>0</v>
      </c>
      <c r="AQ7" s="48">
        <f>COUNTIF(G7:AK7,"有")</f>
        <v>0</v>
      </c>
      <c r="AR7" s="48">
        <f>COUNTIF(G7:AK7,"冬")+COUNTIF(G7:AK7,"夏")</f>
        <v>0</v>
      </c>
      <c r="AS7" s="48"/>
      <c r="AT7" s="50"/>
      <c r="AU7" s="51"/>
      <c r="AV7" s="7"/>
      <c r="AW7" s="7"/>
      <c r="AX7" s="7"/>
      <c r="AY7" s="7"/>
    </row>
    <row r="8" spans="1:51" ht="13.5" customHeight="1" x14ac:dyDescent="0.15">
      <c r="A8" s="6"/>
      <c r="B8" s="52"/>
      <c r="C8" s="52"/>
      <c r="D8" s="2"/>
      <c r="E8" s="53">
        <v>2</v>
      </c>
      <c r="F8" s="54" t="s">
        <v>50</v>
      </c>
      <c r="G8" s="55" t="s">
        <v>29</v>
      </c>
      <c r="H8" s="55" t="s">
        <v>29</v>
      </c>
      <c r="I8" s="55" t="s">
        <v>26</v>
      </c>
      <c r="J8" s="55" t="s">
        <v>30</v>
      </c>
      <c r="K8" s="31" t="s">
        <v>30</v>
      </c>
      <c r="L8" s="31" t="s">
        <v>30</v>
      </c>
      <c r="M8" s="56" t="s">
        <v>30</v>
      </c>
      <c r="N8" s="31" t="s">
        <v>26</v>
      </c>
      <c r="O8" s="58" t="s">
        <v>26</v>
      </c>
      <c r="P8" s="58" t="s">
        <v>26</v>
      </c>
      <c r="Q8" s="55" t="s">
        <v>29</v>
      </c>
      <c r="R8" s="55" t="s">
        <v>29</v>
      </c>
      <c r="S8" s="55" t="s">
        <v>26</v>
      </c>
      <c r="T8" s="55" t="s">
        <v>30</v>
      </c>
      <c r="U8" s="55" t="s">
        <v>30</v>
      </c>
      <c r="V8" s="59" t="s">
        <v>26</v>
      </c>
      <c r="W8" s="55" t="s">
        <v>29</v>
      </c>
      <c r="X8" s="55" t="s">
        <v>29</v>
      </c>
      <c r="Y8" s="55" t="s">
        <v>29</v>
      </c>
      <c r="Z8" s="55" t="s">
        <v>26</v>
      </c>
      <c r="AA8" s="55" t="s">
        <v>26</v>
      </c>
      <c r="AB8" s="55" t="s">
        <v>26</v>
      </c>
      <c r="AC8" s="55" t="s">
        <v>30</v>
      </c>
      <c r="AD8" s="55" t="s">
        <v>30</v>
      </c>
      <c r="AE8" s="55" t="s">
        <v>30</v>
      </c>
      <c r="AF8" s="55" t="s">
        <v>26</v>
      </c>
      <c r="AG8" s="55" t="s">
        <v>29</v>
      </c>
      <c r="AH8" s="55" t="s">
        <v>29</v>
      </c>
      <c r="AI8" s="55" t="s">
        <v>29</v>
      </c>
      <c r="AJ8" s="60" t="s">
        <v>26</v>
      </c>
      <c r="AK8" s="55" t="s">
        <v>30</v>
      </c>
      <c r="AL8" s="61">
        <f>COUNTIF(G8:AK8,"公")</f>
        <v>11</v>
      </c>
      <c r="AM8" s="62">
        <f>COUNTIF(G8:AK8,"早Ｍ")+COUNTIF(G8:AK8,"10時")</f>
        <v>10</v>
      </c>
      <c r="AN8" s="62">
        <f>COUNTIF(H8:AK8,"超早")</f>
        <v>0</v>
      </c>
      <c r="AO8" s="62">
        <f>COUNTIF(G8:AK8,"遅Ｍ")+COUNTIF(G8:AK8,"入替")</f>
        <v>10</v>
      </c>
      <c r="AP8" s="62">
        <f t="shared" si="0"/>
        <v>20</v>
      </c>
      <c r="AQ8" s="61">
        <f>COUNTIF(G8:AK8,"有")</f>
        <v>0</v>
      </c>
      <c r="AR8" s="61">
        <f>COUNTIF(G8:AK8,"冬")+COUNTIF(G8:AK8,"夏")</f>
        <v>0</v>
      </c>
      <c r="AS8" s="61"/>
      <c r="AT8" s="34">
        <v>0</v>
      </c>
      <c r="AU8" s="34">
        <v>0</v>
      </c>
      <c r="AV8" s="63"/>
      <c r="AW8" s="7"/>
      <c r="AX8" s="7"/>
      <c r="AY8" s="7"/>
    </row>
    <row r="9" spans="1:51" ht="13.5" customHeight="1" x14ac:dyDescent="0.15">
      <c r="A9" s="6"/>
      <c r="B9" s="35"/>
      <c r="C9" s="35"/>
      <c r="D9" s="2"/>
      <c r="E9" s="14">
        <v>3</v>
      </c>
      <c r="F9" s="64" t="s">
        <v>51</v>
      </c>
      <c r="G9" s="31" t="s">
        <v>26</v>
      </c>
      <c r="H9" s="31" t="s">
        <v>30</v>
      </c>
      <c r="I9" s="31" t="s">
        <v>29</v>
      </c>
      <c r="J9" s="31" t="s">
        <v>29</v>
      </c>
      <c r="K9" s="31" t="s">
        <v>29</v>
      </c>
      <c r="L9" s="31" t="s">
        <v>26</v>
      </c>
      <c r="M9" s="65" t="s">
        <v>29</v>
      </c>
      <c r="N9" s="31" t="s">
        <v>29</v>
      </c>
      <c r="O9" s="31" t="s">
        <v>29</v>
      </c>
      <c r="P9" s="31" t="s">
        <v>29</v>
      </c>
      <c r="Q9" s="31" t="s">
        <v>26</v>
      </c>
      <c r="R9" s="31" t="s">
        <v>30</v>
      </c>
      <c r="S9" s="31" t="s">
        <v>30</v>
      </c>
      <c r="T9" s="66" t="s">
        <v>26</v>
      </c>
      <c r="U9" s="66" t="s">
        <v>26</v>
      </c>
      <c r="V9" s="31" t="s">
        <v>30</v>
      </c>
      <c r="W9" s="31" t="s">
        <v>30</v>
      </c>
      <c r="X9" s="31" t="s">
        <v>30</v>
      </c>
      <c r="Y9" s="31" t="s">
        <v>26</v>
      </c>
      <c r="Z9" s="31" t="s">
        <v>29</v>
      </c>
      <c r="AA9" s="31" t="s">
        <v>29</v>
      </c>
      <c r="AB9" s="31" t="s">
        <v>29</v>
      </c>
      <c r="AC9" s="31" t="s">
        <v>29</v>
      </c>
      <c r="AD9" s="31" t="s">
        <v>29</v>
      </c>
      <c r="AE9" s="31" t="s">
        <v>26</v>
      </c>
      <c r="AF9" s="31" t="s">
        <v>30</v>
      </c>
      <c r="AG9" s="40" t="s">
        <v>30</v>
      </c>
      <c r="AH9" s="40" t="s">
        <v>30</v>
      </c>
      <c r="AI9" s="31" t="s">
        <v>26</v>
      </c>
      <c r="AJ9" s="31" t="s">
        <v>30</v>
      </c>
      <c r="AK9" s="67" t="s">
        <v>29</v>
      </c>
      <c r="AL9" s="68">
        <f>COUNTIF(G9:AK9,"公")</f>
        <v>8</v>
      </c>
      <c r="AM9" s="62">
        <f>COUNTIF(G9:AK9,"早Ｍ")+COUNTIF(G9:AK9,"10時")</f>
        <v>10</v>
      </c>
      <c r="AN9" s="69">
        <f>COUNTIF(H9:AK9,"超早")</f>
        <v>0</v>
      </c>
      <c r="AO9" s="62">
        <f>COUNTIF(G9:AK9,"遅Ｍ")+COUNTIF(G9:AK9,"入替")</f>
        <v>13</v>
      </c>
      <c r="AP9" s="33">
        <f t="shared" si="0"/>
        <v>23</v>
      </c>
      <c r="AQ9" s="68">
        <f>COUNTIF(G9:AK9,"有")</f>
        <v>0</v>
      </c>
      <c r="AR9" s="68">
        <f>COUNTIF(G9:AK9,"冬")+COUNTIF(G9:AK9,"夏")</f>
        <v>0</v>
      </c>
      <c r="AS9" s="68"/>
      <c r="AT9" s="34">
        <v>0</v>
      </c>
      <c r="AU9" s="34">
        <v>0</v>
      </c>
      <c r="AV9" s="63"/>
      <c r="AW9" s="7"/>
      <c r="AX9" s="7"/>
      <c r="AY9" s="7"/>
    </row>
    <row r="10" spans="1:51" ht="13.5" customHeight="1" thickBot="1" x14ac:dyDescent="0.2">
      <c r="A10" s="6"/>
      <c r="B10" s="35"/>
      <c r="C10" s="35"/>
      <c r="D10" s="2"/>
      <c r="E10" s="14">
        <v>4</v>
      </c>
      <c r="F10" s="70" t="s">
        <v>52</v>
      </c>
      <c r="G10" s="71" t="s">
        <v>31</v>
      </c>
      <c r="H10" s="71" t="s">
        <v>26</v>
      </c>
      <c r="I10" s="71" t="s">
        <v>30</v>
      </c>
      <c r="J10" s="31" t="s">
        <v>29</v>
      </c>
      <c r="K10" s="31" t="s">
        <v>29</v>
      </c>
      <c r="L10" s="71" t="s">
        <v>29</v>
      </c>
      <c r="M10" s="72" t="s">
        <v>26</v>
      </c>
      <c r="N10" s="41" t="s">
        <v>30</v>
      </c>
      <c r="O10" s="41" t="s">
        <v>30</v>
      </c>
      <c r="P10" s="41" t="s">
        <v>30</v>
      </c>
      <c r="Q10" s="71" t="s">
        <v>30</v>
      </c>
      <c r="R10" s="71" t="s">
        <v>26</v>
      </c>
      <c r="S10" s="71" t="s">
        <v>29</v>
      </c>
      <c r="T10" s="71" t="s">
        <v>29</v>
      </c>
      <c r="U10" s="71" t="s">
        <v>29</v>
      </c>
      <c r="V10" s="71" t="s">
        <v>29</v>
      </c>
      <c r="W10" s="41" t="s">
        <v>26</v>
      </c>
      <c r="X10" s="40" t="s">
        <v>26</v>
      </c>
      <c r="Y10" s="40" t="s">
        <v>30</v>
      </c>
      <c r="Z10" s="41" t="s">
        <v>30</v>
      </c>
      <c r="AA10" s="41" t="s">
        <v>30</v>
      </c>
      <c r="AB10" s="41" t="s">
        <v>30</v>
      </c>
      <c r="AC10" s="73" t="s">
        <v>26</v>
      </c>
      <c r="AD10" s="73" t="s">
        <v>26</v>
      </c>
      <c r="AE10" s="41" t="s">
        <v>29</v>
      </c>
      <c r="AF10" s="41" t="s">
        <v>29</v>
      </c>
      <c r="AG10" s="41" t="s">
        <v>26</v>
      </c>
      <c r="AH10" s="71" t="s">
        <v>30</v>
      </c>
      <c r="AI10" s="71" t="s">
        <v>30</v>
      </c>
      <c r="AJ10" s="71" t="s">
        <v>29</v>
      </c>
      <c r="AK10" s="71" t="s">
        <v>29</v>
      </c>
      <c r="AL10" s="32">
        <f>COUNTIF(G10:AK10,"公")</f>
        <v>8</v>
      </c>
      <c r="AM10" s="33">
        <f>COUNTIF(G10:AK10,"早Ｍ")+COUNTIF(G10:AK10,"10時")</f>
        <v>12</v>
      </c>
      <c r="AN10" s="33">
        <f>COUNTIF(H10:AK10,"超早")</f>
        <v>0</v>
      </c>
      <c r="AO10" s="74">
        <f>COUNTIF(G10:AK10,"遅Ｍ")+COUNTIF(G10:AK10,"入替")</f>
        <v>11</v>
      </c>
      <c r="AP10" s="33">
        <f t="shared" si="0"/>
        <v>23</v>
      </c>
      <c r="AQ10" s="32">
        <f>COUNTIF(G10:AK10,"有")</f>
        <v>0</v>
      </c>
      <c r="AR10" s="32">
        <f>COUNTIF(G10:AK10,"冬")+COUNTIF(G10:AK10,"夏")</f>
        <v>0</v>
      </c>
      <c r="AS10" s="32"/>
      <c r="AT10" s="34">
        <v>0</v>
      </c>
      <c r="AU10" s="34">
        <v>0</v>
      </c>
      <c r="AV10" s="63"/>
      <c r="AW10" s="7"/>
      <c r="AX10" s="7"/>
      <c r="AY10" s="7"/>
    </row>
    <row r="11" spans="1:51" ht="13.5" customHeight="1" x14ac:dyDescent="0.15">
      <c r="A11" s="6"/>
      <c r="B11" s="35"/>
      <c r="C11" s="35"/>
      <c r="D11" s="2"/>
      <c r="E11" s="75">
        <v>5</v>
      </c>
      <c r="F11" s="70" t="s">
        <v>53</v>
      </c>
      <c r="G11" s="31" t="s">
        <v>32</v>
      </c>
      <c r="H11" s="76" t="s">
        <v>26</v>
      </c>
      <c r="I11" s="31" t="s">
        <v>33</v>
      </c>
      <c r="J11" s="76" t="s">
        <v>33</v>
      </c>
      <c r="K11" s="77" t="s">
        <v>33</v>
      </c>
      <c r="L11" s="76" t="s">
        <v>26</v>
      </c>
      <c r="M11" s="78" t="s">
        <v>34</v>
      </c>
      <c r="N11" s="76" t="s">
        <v>34</v>
      </c>
      <c r="O11" s="76" t="s">
        <v>34</v>
      </c>
      <c r="P11" s="76" t="s">
        <v>34</v>
      </c>
      <c r="Q11" s="31" t="s">
        <v>26</v>
      </c>
      <c r="R11" s="55" t="s">
        <v>26</v>
      </c>
      <c r="S11" s="55" t="s">
        <v>33</v>
      </c>
      <c r="T11" s="55" t="s">
        <v>33</v>
      </c>
      <c r="U11" s="55" t="s">
        <v>33</v>
      </c>
      <c r="V11" s="55" t="s">
        <v>26</v>
      </c>
      <c r="W11" s="79" t="s">
        <v>33</v>
      </c>
      <c r="X11" s="80" t="s">
        <v>33</v>
      </c>
      <c r="Y11" s="55" t="s">
        <v>33</v>
      </c>
      <c r="Z11" s="55" t="s">
        <v>33</v>
      </c>
      <c r="AA11" s="55" t="s">
        <v>33</v>
      </c>
      <c r="AB11" s="55" t="s">
        <v>26</v>
      </c>
      <c r="AC11" s="55" t="s">
        <v>33</v>
      </c>
      <c r="AD11" s="55" t="s">
        <v>33</v>
      </c>
      <c r="AE11" s="80" t="s">
        <v>33</v>
      </c>
      <c r="AF11" s="55" t="s">
        <v>26</v>
      </c>
      <c r="AG11" s="81" t="s">
        <v>34</v>
      </c>
      <c r="AH11" s="31" t="s">
        <v>34</v>
      </c>
      <c r="AI11" s="55" t="s">
        <v>26</v>
      </c>
      <c r="AJ11" s="55" t="s">
        <v>34</v>
      </c>
      <c r="AK11" s="55" t="s">
        <v>34</v>
      </c>
      <c r="AL11" s="82">
        <f>COUNTIF(G11:AK11,"公")</f>
        <v>8</v>
      </c>
      <c r="AM11" s="83">
        <f>COUNTIF(G11:AK11,"早")+COUNTIF(G11:AK11,"10時")</f>
        <v>9</v>
      </c>
      <c r="AN11" s="83">
        <f>COUNTIF(G11:AK11,"中")</f>
        <v>0</v>
      </c>
      <c r="AO11" s="83">
        <f>COUNTIF(G11:AK11,"遅")+COUNTIF(G11:AK11,"入替")</f>
        <v>14</v>
      </c>
      <c r="AP11" s="83">
        <f t="shared" si="0"/>
        <v>23</v>
      </c>
      <c r="AQ11" s="82">
        <f>COUNTIF(G11:AK11,"有")</f>
        <v>0</v>
      </c>
      <c r="AR11" s="82">
        <f>COUNTIF(G11:AK11,"冬")+COUNTIF(G11:AK11,"夏")</f>
        <v>0</v>
      </c>
      <c r="AS11" s="82"/>
      <c r="AT11" s="34">
        <v>0</v>
      </c>
      <c r="AU11" s="34">
        <v>0</v>
      </c>
      <c r="AV11" s="63"/>
      <c r="AW11" s="84"/>
      <c r="AX11" s="7"/>
      <c r="AY11" s="7"/>
    </row>
    <row r="12" spans="1:51" ht="13.5" customHeight="1" x14ac:dyDescent="0.15">
      <c r="A12" s="6"/>
      <c r="B12" s="35"/>
      <c r="C12" s="35"/>
      <c r="D12" s="2"/>
      <c r="E12" s="85">
        <v>6</v>
      </c>
      <c r="F12" s="70" t="s">
        <v>54</v>
      </c>
      <c r="G12" s="31" t="s">
        <v>35</v>
      </c>
      <c r="H12" s="31" t="s">
        <v>33</v>
      </c>
      <c r="I12" s="31" t="s">
        <v>26</v>
      </c>
      <c r="J12" s="31" t="s">
        <v>26</v>
      </c>
      <c r="K12" s="27" t="s">
        <v>26</v>
      </c>
      <c r="L12" s="31" t="s">
        <v>33</v>
      </c>
      <c r="M12" s="86" t="s">
        <v>33</v>
      </c>
      <c r="N12" s="31" t="s">
        <v>26</v>
      </c>
      <c r="O12" s="31" t="s">
        <v>34</v>
      </c>
      <c r="P12" s="31" t="s">
        <v>33</v>
      </c>
      <c r="Q12" s="31" t="s">
        <v>33</v>
      </c>
      <c r="R12" s="87" t="s">
        <v>33</v>
      </c>
      <c r="S12" s="67" t="s">
        <v>26</v>
      </c>
      <c r="T12" s="31" t="s">
        <v>33</v>
      </c>
      <c r="U12" s="31" t="s">
        <v>33</v>
      </c>
      <c r="V12" s="31" t="s">
        <v>33</v>
      </c>
      <c r="W12" s="27" t="s">
        <v>26</v>
      </c>
      <c r="X12" s="31" t="s">
        <v>34</v>
      </c>
      <c r="Y12" s="31" t="s">
        <v>34</v>
      </c>
      <c r="Z12" s="31" t="s">
        <v>36</v>
      </c>
      <c r="AA12" s="31" t="s">
        <v>36</v>
      </c>
      <c r="AB12" s="76" t="s">
        <v>33</v>
      </c>
      <c r="AC12" s="76" t="s">
        <v>26</v>
      </c>
      <c r="AD12" s="31" t="s">
        <v>33</v>
      </c>
      <c r="AE12" s="31" t="s">
        <v>33</v>
      </c>
      <c r="AF12" s="31" t="s">
        <v>26</v>
      </c>
      <c r="AG12" s="31" t="s">
        <v>34</v>
      </c>
      <c r="AH12" s="31" t="s">
        <v>33</v>
      </c>
      <c r="AI12" s="31" t="s">
        <v>26</v>
      </c>
      <c r="AJ12" s="31" t="s">
        <v>34</v>
      </c>
      <c r="AK12" s="31" t="s">
        <v>34</v>
      </c>
      <c r="AL12" s="68">
        <f>COUNTIF(G12:AK12,"公")</f>
        <v>9</v>
      </c>
      <c r="AM12" s="69">
        <f>COUNTIF(G12:AK12,"早")+COUNTIF(G12:AK12,"10時")</f>
        <v>6</v>
      </c>
      <c r="AN12" s="69">
        <f>COUNTIF(G12:AK12,"中")</f>
        <v>0</v>
      </c>
      <c r="AO12" s="69">
        <f>COUNTIF(G12:AK12,"遅")+COUNTIF(G12:AK12,"入替")</f>
        <v>14</v>
      </c>
      <c r="AP12" s="69">
        <f t="shared" si="0"/>
        <v>20</v>
      </c>
      <c r="AQ12" s="68">
        <f>COUNTIF(G12:AK12,"有")</f>
        <v>0</v>
      </c>
      <c r="AR12" s="68">
        <f>COUNTIF(G12:AK12,"冬")+COUNTIF(G12:AK12,"夏")</f>
        <v>0</v>
      </c>
      <c r="AS12" s="68"/>
      <c r="AT12" s="34">
        <v>0</v>
      </c>
      <c r="AU12" s="34">
        <v>0</v>
      </c>
      <c r="AV12" s="63"/>
      <c r="AW12" s="7"/>
      <c r="AX12" s="7"/>
      <c r="AY12" s="7"/>
    </row>
    <row r="13" spans="1:51" ht="13.5" customHeight="1" x14ac:dyDescent="0.15">
      <c r="A13" s="6"/>
      <c r="B13" s="88"/>
      <c r="C13" s="35"/>
      <c r="D13" s="2"/>
      <c r="E13" s="85">
        <v>7</v>
      </c>
      <c r="F13" s="70" t="s">
        <v>55</v>
      </c>
      <c r="G13" s="31" t="s">
        <v>26</v>
      </c>
      <c r="H13" s="89" t="s">
        <v>37</v>
      </c>
      <c r="I13" s="31" t="s">
        <v>33</v>
      </c>
      <c r="J13" s="31" t="s">
        <v>26</v>
      </c>
      <c r="K13" s="77" t="s">
        <v>33</v>
      </c>
      <c r="L13" s="31" t="s">
        <v>33</v>
      </c>
      <c r="M13" s="86" t="s">
        <v>33</v>
      </c>
      <c r="N13" s="31" t="s">
        <v>26</v>
      </c>
      <c r="O13" s="31" t="s">
        <v>26</v>
      </c>
      <c r="P13" s="31" t="s">
        <v>33</v>
      </c>
      <c r="Q13" s="31" t="s">
        <v>33</v>
      </c>
      <c r="R13" s="31" t="s">
        <v>33</v>
      </c>
      <c r="S13" s="67" t="s">
        <v>33</v>
      </c>
      <c r="T13" s="31" t="s">
        <v>26</v>
      </c>
      <c r="U13" s="31" t="s">
        <v>34</v>
      </c>
      <c r="V13" s="31" t="s">
        <v>34</v>
      </c>
      <c r="W13" s="87" t="s">
        <v>34</v>
      </c>
      <c r="X13" s="40" t="s">
        <v>26</v>
      </c>
      <c r="Y13" s="40" t="s">
        <v>33</v>
      </c>
      <c r="Z13" s="89" t="s">
        <v>33</v>
      </c>
      <c r="AA13" s="89" t="s">
        <v>33</v>
      </c>
      <c r="AB13" s="31" t="s">
        <v>33</v>
      </c>
      <c r="AC13" s="31" t="s">
        <v>33</v>
      </c>
      <c r="AD13" s="31" t="s">
        <v>26</v>
      </c>
      <c r="AE13" s="77" t="s">
        <v>33</v>
      </c>
      <c r="AF13" s="31" t="s">
        <v>33</v>
      </c>
      <c r="AG13" s="31" t="s">
        <v>33</v>
      </c>
      <c r="AH13" s="31" t="s">
        <v>26</v>
      </c>
      <c r="AI13" s="31" t="s">
        <v>33</v>
      </c>
      <c r="AJ13" s="31" t="s">
        <v>33</v>
      </c>
      <c r="AK13" s="31" t="s">
        <v>33</v>
      </c>
      <c r="AL13" s="68">
        <f>COUNTIF(G13:AK13,"公")</f>
        <v>8</v>
      </c>
      <c r="AM13" s="69">
        <f>COUNTIF(G13:AK13,"早")+COUNTIF(G13:AK13,"10時")</f>
        <v>3</v>
      </c>
      <c r="AN13" s="69">
        <f>COUNTIF(G13:AK13,"中")</f>
        <v>0</v>
      </c>
      <c r="AO13" s="69">
        <f>COUNTIF(G13:AK13,"遅")+COUNTIF(G13:AK13,"入替")</f>
        <v>19</v>
      </c>
      <c r="AP13" s="69">
        <f t="shared" si="0"/>
        <v>22</v>
      </c>
      <c r="AQ13" s="68">
        <f>COUNTIF(G13:AK13,"有")</f>
        <v>0</v>
      </c>
      <c r="AR13" s="68">
        <f>COUNTIF(G13:AK13,"冬")+COUNTIF(G13:AK13,"夏")</f>
        <v>0</v>
      </c>
      <c r="AS13" s="68"/>
      <c r="AT13" s="34">
        <v>0</v>
      </c>
      <c r="AU13" s="34">
        <v>0</v>
      </c>
      <c r="AV13" s="63"/>
      <c r="AW13" s="6"/>
      <c r="AX13" s="7"/>
      <c r="AY13" s="7"/>
    </row>
    <row r="14" spans="1:51" ht="15" thickBot="1" x14ac:dyDescent="0.2">
      <c r="A14" s="6"/>
      <c r="B14" s="35"/>
      <c r="C14" s="35"/>
      <c r="D14" s="2"/>
      <c r="E14" s="90">
        <v>8</v>
      </c>
      <c r="F14" s="70" t="s">
        <v>56</v>
      </c>
      <c r="G14" s="31" t="s">
        <v>26</v>
      </c>
      <c r="H14" s="31" t="s">
        <v>34</v>
      </c>
      <c r="I14" s="67" t="s">
        <v>34</v>
      </c>
      <c r="J14" s="31" t="s">
        <v>34</v>
      </c>
      <c r="K14" s="27" t="s">
        <v>26</v>
      </c>
      <c r="L14" s="31" t="s">
        <v>26</v>
      </c>
      <c r="M14" s="86" t="s">
        <v>37</v>
      </c>
      <c r="N14" s="31" t="s">
        <v>33</v>
      </c>
      <c r="O14" s="31" t="s">
        <v>33</v>
      </c>
      <c r="P14" s="31" t="s">
        <v>26</v>
      </c>
      <c r="Q14" s="31" t="s">
        <v>34</v>
      </c>
      <c r="R14" s="31" t="s">
        <v>34</v>
      </c>
      <c r="S14" s="67" t="s">
        <v>34</v>
      </c>
      <c r="T14" s="31" t="s">
        <v>26</v>
      </c>
      <c r="U14" s="31" t="s">
        <v>26</v>
      </c>
      <c r="V14" s="31" t="s">
        <v>33</v>
      </c>
      <c r="W14" s="31" t="s">
        <v>33</v>
      </c>
      <c r="X14" s="91" t="s">
        <v>33</v>
      </c>
      <c r="Y14" s="40" t="s">
        <v>26</v>
      </c>
      <c r="Z14" s="31" t="s">
        <v>26</v>
      </c>
      <c r="AA14" s="31" t="s">
        <v>26</v>
      </c>
      <c r="AB14" s="31" t="s">
        <v>34</v>
      </c>
      <c r="AC14" s="31" t="s">
        <v>34</v>
      </c>
      <c r="AD14" s="31" t="s">
        <v>34</v>
      </c>
      <c r="AE14" s="31" t="s">
        <v>34</v>
      </c>
      <c r="AF14" s="31" t="s">
        <v>26</v>
      </c>
      <c r="AG14" s="31" t="s">
        <v>26</v>
      </c>
      <c r="AH14" s="31" t="s">
        <v>33</v>
      </c>
      <c r="AI14" s="31" t="s">
        <v>33</v>
      </c>
      <c r="AJ14" s="31" t="s">
        <v>33</v>
      </c>
      <c r="AK14" s="31" t="s">
        <v>33</v>
      </c>
      <c r="AL14" s="92">
        <f>COUNTIF(G14:AK14,"公")</f>
        <v>11</v>
      </c>
      <c r="AM14" s="93">
        <f>COUNTIF(G14:AK14,"早")+COUNTIF(G14:AK14,"10時")</f>
        <v>10</v>
      </c>
      <c r="AN14" s="93">
        <f>COUNTIF(G14:AK14,"中")</f>
        <v>0</v>
      </c>
      <c r="AO14" s="93">
        <f>COUNTIF(G14:AK14,"遅")+COUNTIF(G14:AK14,"入替")</f>
        <v>9</v>
      </c>
      <c r="AP14" s="93">
        <f t="shared" si="0"/>
        <v>19</v>
      </c>
      <c r="AQ14" s="92">
        <f>COUNTIF(G14:AK14,"有")</f>
        <v>0</v>
      </c>
      <c r="AR14" s="92">
        <f>COUNTIF(G14:AK14,"冬")+COUNTIF(G14:AK14,"夏")</f>
        <v>0</v>
      </c>
      <c r="AS14" s="92"/>
      <c r="AT14" s="34">
        <v>0</v>
      </c>
      <c r="AU14" s="34">
        <v>0</v>
      </c>
      <c r="AV14" s="63"/>
      <c r="AW14" s="7"/>
      <c r="AX14" s="7"/>
      <c r="AY14" s="7"/>
    </row>
    <row r="15" spans="1:51" s="105" customFormat="1" ht="13.5" customHeight="1" thickBot="1" x14ac:dyDescent="0.2">
      <c r="A15" s="84"/>
      <c r="B15" s="13"/>
      <c r="C15" s="13"/>
      <c r="D15" s="13"/>
      <c r="E15" s="94"/>
      <c r="F15" s="95"/>
      <c r="G15" s="96"/>
      <c r="H15" s="96"/>
      <c r="I15" s="96"/>
      <c r="J15" s="96"/>
      <c r="K15" s="96"/>
      <c r="L15" s="96"/>
      <c r="M15" s="97"/>
      <c r="N15" s="96"/>
      <c r="O15" s="96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29" t="s">
        <v>38</v>
      </c>
      <c r="AM15" s="100" t="s">
        <v>19</v>
      </c>
      <c r="AN15" s="101" t="s">
        <v>0</v>
      </c>
      <c r="AO15" s="102" t="s">
        <v>33</v>
      </c>
      <c r="AP15" s="29" t="s">
        <v>21</v>
      </c>
      <c r="AQ15" s="103" t="s">
        <v>22</v>
      </c>
      <c r="AR15" s="29" t="s">
        <v>39</v>
      </c>
      <c r="AS15" s="29" t="s">
        <v>40</v>
      </c>
      <c r="AT15" s="144" t="s">
        <v>24</v>
      </c>
      <c r="AU15" s="145"/>
      <c r="AV15" s="104"/>
      <c r="AW15" s="104"/>
      <c r="AX15" s="104"/>
      <c r="AY15" s="104"/>
    </row>
    <row r="16" spans="1:51" ht="13.5" customHeight="1" x14ac:dyDescent="0.15">
      <c r="A16" s="6"/>
      <c r="B16" s="88"/>
      <c r="C16" s="88"/>
      <c r="D16" s="52"/>
      <c r="E16" s="75">
        <v>9</v>
      </c>
      <c r="F16" s="70" t="s">
        <v>57</v>
      </c>
      <c r="G16" s="31" t="s">
        <v>41</v>
      </c>
      <c r="H16" s="31" t="s">
        <v>34</v>
      </c>
      <c r="I16" s="31" t="s">
        <v>34</v>
      </c>
      <c r="J16" s="31" t="s">
        <v>26</v>
      </c>
      <c r="K16" s="31" t="s">
        <v>34</v>
      </c>
      <c r="L16" s="31" t="s">
        <v>34</v>
      </c>
      <c r="M16" s="86" t="s">
        <v>34</v>
      </c>
      <c r="N16" s="89" t="s">
        <v>34</v>
      </c>
      <c r="O16" s="30" t="s">
        <v>18</v>
      </c>
      <c r="P16" s="40" t="s">
        <v>34</v>
      </c>
      <c r="Q16" s="31" t="s">
        <v>34</v>
      </c>
      <c r="R16" s="30" t="s">
        <v>18</v>
      </c>
      <c r="S16" s="30" t="s">
        <v>18</v>
      </c>
      <c r="T16" s="31" t="s">
        <v>34</v>
      </c>
      <c r="U16" s="31" t="s">
        <v>34</v>
      </c>
      <c r="V16" s="31" t="s">
        <v>26</v>
      </c>
      <c r="W16" s="30" t="s">
        <v>18</v>
      </c>
      <c r="X16" s="31" t="s">
        <v>34</v>
      </c>
      <c r="Y16" s="31" t="s">
        <v>34</v>
      </c>
      <c r="Z16" s="31" t="s">
        <v>34</v>
      </c>
      <c r="AA16" s="31" t="s">
        <v>34</v>
      </c>
      <c r="AB16" s="31" t="s">
        <v>26</v>
      </c>
      <c r="AC16" s="31" t="s">
        <v>26</v>
      </c>
      <c r="AD16" s="31" t="s">
        <v>34</v>
      </c>
      <c r="AE16" s="31" t="s">
        <v>34</v>
      </c>
      <c r="AF16" s="31" t="s">
        <v>34</v>
      </c>
      <c r="AG16" s="31" t="s">
        <v>26</v>
      </c>
      <c r="AH16" s="31" t="s">
        <v>26</v>
      </c>
      <c r="AI16" s="31" t="s">
        <v>34</v>
      </c>
      <c r="AJ16" s="40" t="s">
        <v>26</v>
      </c>
      <c r="AK16" s="30" t="s">
        <v>18</v>
      </c>
      <c r="AL16" s="82">
        <f>COUNTIF(G16:AK16,"公")</f>
        <v>12</v>
      </c>
      <c r="AM16" s="83">
        <f>COUNTIF(G16:AK16,"早")+COUNTIF(G16:AK16,"早カ")</f>
        <v>19</v>
      </c>
      <c r="AN16" s="83">
        <f>COUNTIF(G16:AK16,"中")+COUNTIF(G16:AK16,"中2")+COUNTIF(G16:AK16,"中3")</f>
        <v>0</v>
      </c>
      <c r="AO16" s="83">
        <f>COUNTIF(G16:AK16,"遅")+COUNTIF(J16:AK16,"遅カ")</f>
        <v>0</v>
      </c>
      <c r="AP16" s="83">
        <f t="shared" ref="AP16:AP34" si="1">SUM(AM16:AO16)</f>
        <v>19</v>
      </c>
      <c r="AQ16" s="82">
        <f>COUNTIF(G16:AK16,"有")</f>
        <v>0</v>
      </c>
      <c r="AR16" s="106">
        <f t="shared" ref="AR16:AR34" si="2">AP16*7.5</f>
        <v>142.5</v>
      </c>
      <c r="AS16" s="34">
        <v>0</v>
      </c>
      <c r="AT16" s="34">
        <v>0</v>
      </c>
      <c r="AU16" s="34">
        <v>0</v>
      </c>
      <c r="AV16" s="7"/>
      <c r="AW16" s="7"/>
      <c r="AX16" s="7"/>
      <c r="AY16" s="7"/>
    </row>
    <row r="17" spans="1:51" ht="13.5" customHeight="1" x14ac:dyDescent="0.15">
      <c r="A17" s="6"/>
      <c r="B17" s="88"/>
      <c r="C17" s="88"/>
      <c r="D17" s="52"/>
      <c r="E17" s="85">
        <v>10</v>
      </c>
      <c r="F17" s="70" t="s">
        <v>58</v>
      </c>
      <c r="G17" s="31" t="s">
        <v>34</v>
      </c>
      <c r="H17" s="31" t="s">
        <v>26</v>
      </c>
      <c r="I17" s="31" t="s">
        <v>26</v>
      </c>
      <c r="J17" s="31" t="s">
        <v>34</v>
      </c>
      <c r="K17" s="31" t="s">
        <v>34</v>
      </c>
      <c r="L17" s="31" t="s">
        <v>34</v>
      </c>
      <c r="M17" s="86" t="s">
        <v>26</v>
      </c>
      <c r="N17" s="31" t="s">
        <v>34</v>
      </c>
      <c r="O17" s="31" t="s">
        <v>34</v>
      </c>
      <c r="P17" s="30" t="s">
        <v>18</v>
      </c>
      <c r="Q17" s="31" t="s">
        <v>34</v>
      </c>
      <c r="R17" s="87" t="s">
        <v>34</v>
      </c>
      <c r="S17" s="31" t="s">
        <v>34</v>
      </c>
      <c r="T17" s="30" t="s">
        <v>18</v>
      </c>
      <c r="U17" s="30" t="s">
        <v>42</v>
      </c>
      <c r="V17" s="89" t="s">
        <v>34</v>
      </c>
      <c r="W17" s="30" t="s">
        <v>18</v>
      </c>
      <c r="X17" s="31" t="s">
        <v>26</v>
      </c>
      <c r="Y17" s="31" t="s">
        <v>34</v>
      </c>
      <c r="Z17" s="31" t="s">
        <v>34</v>
      </c>
      <c r="AA17" s="31" t="s">
        <v>34</v>
      </c>
      <c r="AB17" s="31" t="s">
        <v>34</v>
      </c>
      <c r="AC17" s="31" t="s">
        <v>34</v>
      </c>
      <c r="AD17" s="30" t="s">
        <v>18</v>
      </c>
      <c r="AE17" s="31" t="s">
        <v>34</v>
      </c>
      <c r="AF17" s="31" t="s">
        <v>34</v>
      </c>
      <c r="AG17" s="31" t="s">
        <v>26</v>
      </c>
      <c r="AH17" s="31" t="s">
        <v>41</v>
      </c>
      <c r="AI17" s="31" t="s">
        <v>34</v>
      </c>
      <c r="AJ17" s="31" t="s">
        <v>41</v>
      </c>
      <c r="AK17" s="31" t="s">
        <v>41</v>
      </c>
      <c r="AL17" s="68">
        <f>COUNTIF(G17:AK17,"公")</f>
        <v>9</v>
      </c>
      <c r="AM17" s="69">
        <f>COUNTIF(G17:AK17,"早")+COUNTIF(G17:AK17,"早カ")</f>
        <v>21</v>
      </c>
      <c r="AN17" s="69">
        <f>COUNTIF(G17:AK17,"中")+COUNTIF(G17:AK17,"中2")+COUNTIF(G17:AK17,"中3")</f>
        <v>0</v>
      </c>
      <c r="AO17" s="69">
        <f>COUNTIF(G17:AK17,"遅")+COUNTIF(J17:AK17,"遅カ")</f>
        <v>0</v>
      </c>
      <c r="AP17" s="69">
        <f t="shared" si="1"/>
        <v>21</v>
      </c>
      <c r="AQ17" s="68">
        <f>COUNTIF(G17:AK17,"有")</f>
        <v>1</v>
      </c>
      <c r="AR17" s="108">
        <f t="shared" si="2"/>
        <v>157.5</v>
      </c>
      <c r="AS17" s="34">
        <v>0</v>
      </c>
      <c r="AT17" s="34">
        <v>0</v>
      </c>
      <c r="AU17" s="34">
        <v>0</v>
      </c>
      <c r="AV17" s="7"/>
      <c r="AW17" s="109"/>
      <c r="AX17" s="7"/>
      <c r="AY17" s="7"/>
    </row>
    <row r="18" spans="1:51" ht="13.5" customHeight="1" x14ac:dyDescent="0.15">
      <c r="A18" s="6"/>
      <c r="B18" s="35"/>
      <c r="C18" s="88"/>
      <c r="D18" s="52"/>
      <c r="E18" s="85">
        <v>11</v>
      </c>
      <c r="F18" s="70" t="s">
        <v>59</v>
      </c>
      <c r="G18" s="31" t="s">
        <v>26</v>
      </c>
      <c r="H18" s="31" t="s">
        <v>41</v>
      </c>
      <c r="I18" s="31" t="s">
        <v>41</v>
      </c>
      <c r="J18" s="31" t="s">
        <v>41</v>
      </c>
      <c r="K18" s="31" t="s">
        <v>26</v>
      </c>
      <c r="L18" s="40" t="s">
        <v>41</v>
      </c>
      <c r="M18" s="86" t="s">
        <v>41</v>
      </c>
      <c r="N18" s="31" t="s">
        <v>41</v>
      </c>
      <c r="O18" s="31" t="s">
        <v>26</v>
      </c>
      <c r="P18" s="31" t="s">
        <v>41</v>
      </c>
      <c r="Q18" s="31" t="s">
        <v>41</v>
      </c>
      <c r="R18" s="31" t="s">
        <v>41</v>
      </c>
      <c r="S18" s="31" t="s">
        <v>26</v>
      </c>
      <c r="T18" s="31" t="s">
        <v>26</v>
      </c>
      <c r="U18" s="31" t="s">
        <v>41</v>
      </c>
      <c r="V18" s="31" t="s">
        <v>41</v>
      </c>
      <c r="W18" s="31" t="s">
        <v>26</v>
      </c>
      <c r="X18" s="31" t="s">
        <v>26</v>
      </c>
      <c r="Y18" s="31" t="s">
        <v>41</v>
      </c>
      <c r="Z18" s="31" t="s">
        <v>41</v>
      </c>
      <c r="AA18" s="31" t="s">
        <v>41</v>
      </c>
      <c r="AB18" s="31" t="s">
        <v>41</v>
      </c>
      <c r="AC18" s="31" t="s">
        <v>26</v>
      </c>
      <c r="AD18" s="31" t="s">
        <v>41</v>
      </c>
      <c r="AE18" s="31" t="s">
        <v>41</v>
      </c>
      <c r="AF18" s="31" t="s">
        <v>41</v>
      </c>
      <c r="AG18" s="31" t="s">
        <v>41</v>
      </c>
      <c r="AH18" s="31" t="s">
        <v>26</v>
      </c>
      <c r="AI18" s="31" t="s">
        <v>41</v>
      </c>
      <c r="AJ18" s="31" t="s">
        <v>26</v>
      </c>
      <c r="AK18" s="31" t="s">
        <v>26</v>
      </c>
      <c r="AL18" s="68">
        <f>COUNTIF(G18:AK18,"公")</f>
        <v>11</v>
      </c>
      <c r="AM18" s="69">
        <f>COUNTIF(G18:AK18,"早")+COUNTIF(G18:AK18,"早カ")</f>
        <v>20</v>
      </c>
      <c r="AN18" s="69">
        <f>COUNTIF(G18:AK18,"中")+COUNTIF(G18:AK18,"中2")+COUNTIF(G18:AK18,"中3")</f>
        <v>0</v>
      </c>
      <c r="AO18" s="69">
        <f>COUNTIF(G18:AK18,"遅")+COUNTIF(J18:AK18,"遅カ")</f>
        <v>0</v>
      </c>
      <c r="AP18" s="69">
        <f t="shared" si="1"/>
        <v>20</v>
      </c>
      <c r="AQ18" s="68">
        <f>COUNTIF(G18:AK18,"有")</f>
        <v>0</v>
      </c>
      <c r="AR18" s="108">
        <f>AP18*7.5</f>
        <v>150</v>
      </c>
      <c r="AS18" s="34">
        <v>0</v>
      </c>
      <c r="AT18" s="34">
        <v>0</v>
      </c>
      <c r="AU18" s="34">
        <v>0</v>
      </c>
      <c r="AV18" s="7"/>
      <c r="AW18" s="7"/>
      <c r="AX18" s="7"/>
      <c r="AY18" s="7"/>
    </row>
    <row r="19" spans="1:51" ht="14" customHeight="1" x14ac:dyDescent="0.15">
      <c r="A19" s="6"/>
      <c r="B19" s="52"/>
      <c r="C19" s="52"/>
      <c r="D19" s="52"/>
      <c r="E19" s="85">
        <v>12</v>
      </c>
      <c r="F19" s="70" t="s">
        <v>60</v>
      </c>
      <c r="G19" s="31" t="s">
        <v>36</v>
      </c>
      <c r="H19" s="31" t="s">
        <v>36</v>
      </c>
      <c r="I19" s="31" t="s">
        <v>26</v>
      </c>
      <c r="J19" s="31" t="s">
        <v>26</v>
      </c>
      <c r="K19" s="31" t="s">
        <v>41</v>
      </c>
      <c r="L19" s="31" t="s">
        <v>26</v>
      </c>
      <c r="M19" s="86" t="s">
        <v>36</v>
      </c>
      <c r="N19" s="89" t="s">
        <v>36</v>
      </c>
      <c r="O19" s="31" t="s">
        <v>36</v>
      </c>
      <c r="P19" s="31" t="s">
        <v>26</v>
      </c>
      <c r="Q19" s="31" t="s">
        <v>26</v>
      </c>
      <c r="R19" s="31" t="s">
        <v>36</v>
      </c>
      <c r="S19" s="31" t="s">
        <v>36</v>
      </c>
      <c r="T19" s="31" t="s">
        <v>36</v>
      </c>
      <c r="U19" s="31" t="s">
        <v>26</v>
      </c>
      <c r="V19" s="89" t="s">
        <v>36</v>
      </c>
      <c r="W19" s="31" t="s">
        <v>36</v>
      </c>
      <c r="X19" s="40" t="s">
        <v>36</v>
      </c>
      <c r="Y19" s="31" t="s">
        <v>26</v>
      </c>
      <c r="Z19" s="31" t="s">
        <v>41</v>
      </c>
      <c r="AA19" s="31" t="s">
        <v>41</v>
      </c>
      <c r="AB19" s="31" t="s">
        <v>36</v>
      </c>
      <c r="AC19" s="31" t="s">
        <v>36</v>
      </c>
      <c r="AD19" s="40" t="s">
        <v>26</v>
      </c>
      <c r="AE19" s="31" t="s">
        <v>37</v>
      </c>
      <c r="AF19" s="31" t="s">
        <v>37</v>
      </c>
      <c r="AG19" s="31" t="s">
        <v>36</v>
      </c>
      <c r="AH19" s="31" t="s">
        <v>26</v>
      </c>
      <c r="AI19" s="31" t="s">
        <v>33</v>
      </c>
      <c r="AJ19" s="31" t="s">
        <v>26</v>
      </c>
      <c r="AK19" s="30" t="s">
        <v>18</v>
      </c>
      <c r="AL19" s="110">
        <f>COUNTIF(G19:AK19,"公")</f>
        <v>11</v>
      </c>
      <c r="AM19" s="74">
        <f>COUNTIF(G19:AK19,"早")+COUNTIF(G19:AK19,"早カ")</f>
        <v>3</v>
      </c>
      <c r="AN19" s="74">
        <f>COUNTIF(G19:AK19,"中")+COUNTIF(G19:AK19,"中2")+COUNTIF(G19:AK19,"中3")</f>
        <v>2</v>
      </c>
      <c r="AO19" s="74">
        <f>COUNTIF(G19:AK19,"遅")+COUNTIF(J19:AK19,"遅カ")</f>
        <v>13</v>
      </c>
      <c r="AP19" s="74">
        <f t="shared" si="1"/>
        <v>18</v>
      </c>
      <c r="AQ19" s="110">
        <f>COUNTIF(G19:AK19,"有")</f>
        <v>0</v>
      </c>
      <c r="AR19" s="111">
        <f t="shared" si="2"/>
        <v>135</v>
      </c>
      <c r="AS19" s="34">
        <v>0</v>
      </c>
      <c r="AT19" s="34">
        <v>0</v>
      </c>
      <c r="AU19" s="34">
        <v>0</v>
      </c>
      <c r="AV19" s="7"/>
      <c r="AW19" s="7"/>
      <c r="AX19" s="7"/>
      <c r="AY19" s="7"/>
    </row>
    <row r="20" spans="1:51" ht="14" customHeight="1" x14ac:dyDescent="0.15">
      <c r="A20" s="6"/>
      <c r="B20" s="52"/>
      <c r="C20" s="52"/>
      <c r="D20" s="52"/>
      <c r="E20" s="112">
        <v>13</v>
      </c>
      <c r="F20" s="70" t="s">
        <v>61</v>
      </c>
      <c r="G20" s="31" t="s">
        <v>26</v>
      </c>
      <c r="H20" s="31" t="s">
        <v>26</v>
      </c>
      <c r="I20" s="31" t="s">
        <v>36</v>
      </c>
      <c r="J20" s="31" t="s">
        <v>36</v>
      </c>
      <c r="K20" s="31" t="s">
        <v>36</v>
      </c>
      <c r="L20" s="31" t="s">
        <v>36</v>
      </c>
      <c r="M20" s="86" t="s">
        <v>26</v>
      </c>
      <c r="N20" s="31" t="s">
        <v>26</v>
      </c>
      <c r="O20" s="31" t="s">
        <v>41</v>
      </c>
      <c r="P20" s="31" t="s">
        <v>36</v>
      </c>
      <c r="Q20" s="31" t="s">
        <v>36</v>
      </c>
      <c r="R20" s="31" t="s">
        <v>26</v>
      </c>
      <c r="S20" s="31" t="s">
        <v>41</v>
      </c>
      <c r="T20" s="31" t="s">
        <v>41</v>
      </c>
      <c r="U20" s="31" t="s">
        <v>36</v>
      </c>
      <c r="V20" s="31" t="s">
        <v>26</v>
      </c>
      <c r="W20" s="31" t="s">
        <v>41</v>
      </c>
      <c r="X20" s="31" t="s">
        <v>41</v>
      </c>
      <c r="Y20" s="31" t="s">
        <v>36</v>
      </c>
      <c r="Z20" s="31" t="s">
        <v>41</v>
      </c>
      <c r="AA20" s="31" t="s">
        <v>41</v>
      </c>
      <c r="AB20" s="31" t="s">
        <v>26</v>
      </c>
      <c r="AC20" s="31" t="s">
        <v>41</v>
      </c>
      <c r="AD20" s="31" t="s">
        <v>36</v>
      </c>
      <c r="AE20" s="31" t="s">
        <v>36</v>
      </c>
      <c r="AF20" s="31" t="s">
        <v>36</v>
      </c>
      <c r="AG20" s="31" t="s">
        <v>26</v>
      </c>
      <c r="AH20" s="31" t="s">
        <v>36</v>
      </c>
      <c r="AI20" s="31" t="s">
        <v>36</v>
      </c>
      <c r="AJ20" s="31" t="s">
        <v>36</v>
      </c>
      <c r="AK20" s="31" t="s">
        <v>36</v>
      </c>
      <c r="AL20" s="68">
        <f>COUNTIF(G20:AK20,"公")</f>
        <v>8</v>
      </c>
      <c r="AM20" s="69">
        <f>COUNTIF(G20:AK20,"早")+COUNTIF(G20:AK20,"早カ")</f>
        <v>8</v>
      </c>
      <c r="AN20" s="69">
        <f>COUNTIF(G20:AK20,"中")+COUNTIF(G20:AK20,"中2")+COUNTIF(G20:AK20,"中3")</f>
        <v>0</v>
      </c>
      <c r="AO20" s="69">
        <f>COUNTIF(G20:AK20,"遅")+COUNTIF(J20:AK20,"遅カ")</f>
        <v>14</v>
      </c>
      <c r="AP20" s="69">
        <f t="shared" si="1"/>
        <v>22</v>
      </c>
      <c r="AQ20" s="68">
        <f>COUNTIF(G20:AK20,"有")</f>
        <v>0</v>
      </c>
      <c r="AR20" s="108">
        <f t="shared" si="2"/>
        <v>165</v>
      </c>
      <c r="AS20" s="34">
        <v>0</v>
      </c>
      <c r="AT20" s="34">
        <v>0</v>
      </c>
      <c r="AU20" s="34">
        <v>0</v>
      </c>
      <c r="AV20" s="7"/>
      <c r="AW20" s="7"/>
      <c r="AX20" s="7"/>
      <c r="AY20" s="7"/>
    </row>
    <row r="21" spans="1:51" ht="14" customHeight="1" x14ac:dyDescent="0.15">
      <c r="A21" s="6"/>
      <c r="B21" s="52"/>
      <c r="C21" s="52"/>
      <c r="D21" s="52"/>
      <c r="E21" s="85">
        <v>14</v>
      </c>
      <c r="F21" s="70" t="s">
        <v>62</v>
      </c>
      <c r="G21" s="40" t="s">
        <v>33</v>
      </c>
      <c r="H21" s="40" t="s">
        <v>26</v>
      </c>
      <c r="I21" s="31" t="s">
        <v>26</v>
      </c>
      <c r="J21" s="40" t="s">
        <v>33</v>
      </c>
      <c r="K21" s="40" t="s">
        <v>33</v>
      </c>
      <c r="L21" s="31" t="s">
        <v>26</v>
      </c>
      <c r="M21" s="86" t="s">
        <v>26</v>
      </c>
      <c r="N21" s="40" t="s">
        <v>33</v>
      </c>
      <c r="O21" s="40" t="s">
        <v>33</v>
      </c>
      <c r="P21" s="31" t="s">
        <v>26</v>
      </c>
      <c r="Q21" s="31" t="s">
        <v>26</v>
      </c>
      <c r="R21" s="31" t="s">
        <v>26</v>
      </c>
      <c r="S21" s="40" t="s">
        <v>33</v>
      </c>
      <c r="T21" s="40" t="s">
        <v>33</v>
      </c>
      <c r="U21" s="31" t="s">
        <v>26</v>
      </c>
      <c r="V21" s="40" t="s">
        <v>33</v>
      </c>
      <c r="W21" s="40" t="s">
        <v>33</v>
      </c>
      <c r="X21" s="31" t="s">
        <v>26</v>
      </c>
      <c r="Y21" s="31" t="s">
        <v>26</v>
      </c>
      <c r="Z21" s="40" t="s">
        <v>33</v>
      </c>
      <c r="AA21" s="40" t="s">
        <v>33</v>
      </c>
      <c r="AB21" s="40" t="s">
        <v>33</v>
      </c>
      <c r="AC21" s="31" t="s">
        <v>26</v>
      </c>
      <c r="AD21" s="31" t="s">
        <v>26</v>
      </c>
      <c r="AE21" s="31" t="s">
        <v>26</v>
      </c>
      <c r="AF21" s="40" t="s">
        <v>33</v>
      </c>
      <c r="AG21" s="40" t="s">
        <v>33</v>
      </c>
      <c r="AH21" s="76" t="s">
        <v>26</v>
      </c>
      <c r="AI21" s="31" t="s">
        <v>26</v>
      </c>
      <c r="AJ21" s="40" t="s">
        <v>33</v>
      </c>
      <c r="AK21" s="40" t="s">
        <v>33</v>
      </c>
      <c r="AL21" s="68">
        <f>COUNTIF(G21:AK21,"公")</f>
        <v>15</v>
      </c>
      <c r="AM21" s="69">
        <f>COUNTIF(G21:AK21,"早")+COUNTIF(G21:AK21,"早カ")</f>
        <v>0</v>
      </c>
      <c r="AN21" s="69">
        <f>COUNTIF(G21:AK21,"中")+COUNTIF(G21:AK21,"中2")+COUNTIF(G21:AK21,"中3")</f>
        <v>0</v>
      </c>
      <c r="AO21" s="69">
        <f>COUNTIF(G21:AK21,"遅")+COUNTIF(J21:AK21,"遅カ")</f>
        <v>16</v>
      </c>
      <c r="AP21" s="69">
        <f t="shared" si="1"/>
        <v>16</v>
      </c>
      <c r="AQ21" s="68">
        <f>COUNTIF(G21:AK21,"有")</f>
        <v>0</v>
      </c>
      <c r="AR21" s="108">
        <f>AP21*7.5</f>
        <v>120</v>
      </c>
      <c r="AS21" s="34">
        <v>0</v>
      </c>
      <c r="AT21" s="34">
        <v>0</v>
      </c>
      <c r="AU21" s="34">
        <v>0</v>
      </c>
      <c r="AV21" s="7"/>
      <c r="AW21" s="7"/>
      <c r="AX21" s="7"/>
      <c r="AY21" s="7"/>
    </row>
    <row r="22" spans="1:51" ht="14" customHeight="1" x14ac:dyDescent="0.15">
      <c r="A22" s="6">
        <v>1</v>
      </c>
      <c r="B22" s="52"/>
      <c r="C22" s="52"/>
      <c r="D22" s="52"/>
      <c r="E22" s="85">
        <v>15</v>
      </c>
      <c r="F22" s="70" t="s">
        <v>63</v>
      </c>
      <c r="G22" s="31" t="s">
        <v>34</v>
      </c>
      <c r="H22" s="31" t="s">
        <v>26</v>
      </c>
      <c r="I22" s="31" t="s">
        <v>33</v>
      </c>
      <c r="J22" s="31" t="s">
        <v>33</v>
      </c>
      <c r="K22" s="77" t="s">
        <v>33</v>
      </c>
      <c r="L22" s="31" t="s">
        <v>33</v>
      </c>
      <c r="M22" s="86" t="s">
        <v>26</v>
      </c>
      <c r="N22" s="31" t="s">
        <v>26</v>
      </c>
      <c r="O22" s="31" t="s">
        <v>37</v>
      </c>
      <c r="P22" s="31" t="s">
        <v>37</v>
      </c>
      <c r="Q22" s="89" t="s">
        <v>37</v>
      </c>
      <c r="R22" s="31" t="s">
        <v>26</v>
      </c>
      <c r="S22" s="31" t="s">
        <v>34</v>
      </c>
      <c r="T22" s="31" t="s">
        <v>34</v>
      </c>
      <c r="U22" s="31" t="s">
        <v>37</v>
      </c>
      <c r="V22" s="31" t="s">
        <v>26</v>
      </c>
      <c r="W22" s="31" t="s">
        <v>34</v>
      </c>
      <c r="X22" s="31" t="s">
        <v>34</v>
      </c>
      <c r="Y22" s="31" t="s">
        <v>26</v>
      </c>
      <c r="Z22" s="89" t="s">
        <v>34</v>
      </c>
      <c r="AA22" s="89" t="s">
        <v>34</v>
      </c>
      <c r="AB22" s="40" t="s">
        <v>33</v>
      </c>
      <c r="AC22" s="113" t="s">
        <v>37</v>
      </c>
      <c r="AD22" s="76" t="s">
        <v>26</v>
      </c>
      <c r="AE22" s="77" t="s">
        <v>33</v>
      </c>
      <c r="AF22" s="31" t="s">
        <v>33</v>
      </c>
      <c r="AG22" s="31" t="s">
        <v>26</v>
      </c>
      <c r="AH22" s="31" t="s">
        <v>34</v>
      </c>
      <c r="AI22" s="31" t="s">
        <v>34</v>
      </c>
      <c r="AJ22" s="31" t="s">
        <v>34</v>
      </c>
      <c r="AK22" s="31" t="s">
        <v>26</v>
      </c>
      <c r="AL22" s="68">
        <f>COUNTIF(G22:AK22,"公")</f>
        <v>9</v>
      </c>
      <c r="AM22" s="69">
        <f>COUNTIF(G22:AK22,"早")+COUNTIF(G22:AK22,"早カ")</f>
        <v>10</v>
      </c>
      <c r="AN22" s="69">
        <f>COUNTIF(G22:AK22,"中")+COUNTIF(G22:AK22,"中2")+COUNTIF(G22:AK22,"中3")</f>
        <v>5</v>
      </c>
      <c r="AO22" s="69">
        <f>COUNTIF(G22:AK22,"遅")+COUNTIF(J22:AK22,"遅カ")</f>
        <v>7</v>
      </c>
      <c r="AP22" s="69">
        <f t="shared" si="1"/>
        <v>22</v>
      </c>
      <c r="AQ22" s="68">
        <f>COUNTIF(G22:AK22,"有")</f>
        <v>0</v>
      </c>
      <c r="AR22" s="108">
        <f t="shared" si="2"/>
        <v>165</v>
      </c>
      <c r="AS22" s="34">
        <v>0</v>
      </c>
      <c r="AT22" s="34">
        <v>0</v>
      </c>
      <c r="AU22" s="34">
        <v>0</v>
      </c>
      <c r="AV22" s="7"/>
      <c r="AW22" s="7"/>
      <c r="AX22" s="7"/>
      <c r="AY22" s="7"/>
    </row>
    <row r="23" spans="1:51" ht="14" customHeight="1" x14ac:dyDescent="0.15">
      <c r="A23" s="6"/>
      <c r="B23" s="52"/>
      <c r="C23" s="52"/>
      <c r="D23" s="52"/>
      <c r="E23" s="114">
        <v>16</v>
      </c>
      <c r="F23" s="70" t="s">
        <v>64</v>
      </c>
      <c r="G23" s="31" t="s">
        <v>33</v>
      </c>
      <c r="H23" s="31" t="s">
        <v>33</v>
      </c>
      <c r="I23" s="31" t="s">
        <v>26</v>
      </c>
      <c r="J23" s="31" t="s">
        <v>43</v>
      </c>
      <c r="K23" s="77" t="s">
        <v>43</v>
      </c>
      <c r="L23" s="31" t="s">
        <v>43</v>
      </c>
      <c r="M23" s="86" t="s">
        <v>26</v>
      </c>
      <c r="N23" s="31" t="s">
        <v>34</v>
      </c>
      <c r="O23" s="76" t="s">
        <v>34</v>
      </c>
      <c r="P23" s="30" t="s">
        <v>18</v>
      </c>
      <c r="Q23" s="30" t="s">
        <v>18</v>
      </c>
      <c r="R23" s="31" t="s">
        <v>37</v>
      </c>
      <c r="S23" s="31" t="s">
        <v>37</v>
      </c>
      <c r="T23" s="31" t="s">
        <v>37</v>
      </c>
      <c r="U23" s="31" t="s">
        <v>26</v>
      </c>
      <c r="V23" s="76" t="s">
        <v>34</v>
      </c>
      <c r="W23" s="76" t="s">
        <v>33</v>
      </c>
      <c r="X23" s="77" t="s">
        <v>33</v>
      </c>
      <c r="Y23" s="31" t="s">
        <v>33</v>
      </c>
      <c r="Z23" s="31" t="s">
        <v>26</v>
      </c>
      <c r="AA23" s="31" t="s">
        <v>26</v>
      </c>
      <c r="AB23" s="76" t="s">
        <v>34</v>
      </c>
      <c r="AC23" s="30" t="s">
        <v>34</v>
      </c>
      <c r="AD23" s="30" t="s">
        <v>18</v>
      </c>
      <c r="AE23" s="30" t="s">
        <v>18</v>
      </c>
      <c r="AF23" s="30" t="s">
        <v>33</v>
      </c>
      <c r="AG23" s="89" t="s">
        <v>33</v>
      </c>
      <c r="AH23" s="31" t="s">
        <v>33</v>
      </c>
      <c r="AI23" s="31" t="s">
        <v>26</v>
      </c>
      <c r="AJ23" s="31" t="s">
        <v>43</v>
      </c>
      <c r="AK23" s="31" t="s">
        <v>43</v>
      </c>
      <c r="AL23" s="68">
        <f>COUNTIF(G23:AK23,"公")</f>
        <v>10</v>
      </c>
      <c r="AM23" s="69">
        <f>COUNTIF(G23:AK23,"早")+COUNTIF(G23:AK23,"早カ")</f>
        <v>5</v>
      </c>
      <c r="AN23" s="69">
        <f>COUNTIF(G23:AK23,"中")+COUNTIF(G23:AK23,"中2")+COUNTIF(G23:AK23,"中3")</f>
        <v>8</v>
      </c>
      <c r="AO23" s="69">
        <f>COUNTIF(G23:AK23,"遅")+COUNTIF(J23:AK23,"遅カ")</f>
        <v>8</v>
      </c>
      <c r="AP23" s="69">
        <f t="shared" si="1"/>
        <v>21</v>
      </c>
      <c r="AQ23" s="68">
        <f>COUNTIF(G23:AK23,"有")</f>
        <v>0</v>
      </c>
      <c r="AR23" s="108">
        <f t="shared" si="2"/>
        <v>157.5</v>
      </c>
      <c r="AS23" s="34">
        <v>0</v>
      </c>
      <c r="AT23" s="34">
        <v>0</v>
      </c>
      <c r="AU23" s="34">
        <v>0</v>
      </c>
      <c r="AV23" s="7"/>
      <c r="AW23" s="7"/>
      <c r="AX23" s="7"/>
      <c r="AY23" s="7"/>
    </row>
    <row r="24" spans="1:51" ht="14" customHeight="1" x14ac:dyDescent="0.15">
      <c r="A24" s="6"/>
      <c r="B24" s="52"/>
      <c r="C24" s="52"/>
      <c r="D24" s="52"/>
      <c r="E24" s="112">
        <v>17</v>
      </c>
      <c r="F24" s="70" t="s">
        <v>65</v>
      </c>
      <c r="G24" s="31" t="s">
        <v>33</v>
      </c>
      <c r="H24" s="40" t="s">
        <v>33</v>
      </c>
      <c r="I24" s="30" t="s">
        <v>42</v>
      </c>
      <c r="J24" s="30" t="s">
        <v>18</v>
      </c>
      <c r="K24" s="30" t="s">
        <v>18</v>
      </c>
      <c r="L24" s="31" t="s">
        <v>34</v>
      </c>
      <c r="M24" s="86" t="s">
        <v>34</v>
      </c>
      <c r="N24" s="31" t="s">
        <v>26</v>
      </c>
      <c r="O24" s="31" t="s">
        <v>37</v>
      </c>
      <c r="P24" s="31" t="s">
        <v>43</v>
      </c>
      <c r="Q24" s="31" t="s">
        <v>43</v>
      </c>
      <c r="R24" s="31" t="s">
        <v>33</v>
      </c>
      <c r="S24" s="30" t="s">
        <v>42</v>
      </c>
      <c r="T24" s="31" t="s">
        <v>26</v>
      </c>
      <c r="U24" s="31" t="s">
        <v>43</v>
      </c>
      <c r="V24" s="31" t="s">
        <v>43</v>
      </c>
      <c r="W24" s="31" t="s">
        <v>26</v>
      </c>
      <c r="X24" s="31" t="s">
        <v>26</v>
      </c>
      <c r="Y24" s="30" t="s">
        <v>42</v>
      </c>
      <c r="Z24" s="31" t="s">
        <v>43</v>
      </c>
      <c r="AA24" s="31" t="s">
        <v>43</v>
      </c>
      <c r="AB24" s="31" t="s">
        <v>43</v>
      </c>
      <c r="AC24" s="31" t="s">
        <v>43</v>
      </c>
      <c r="AD24" s="31" t="s">
        <v>43</v>
      </c>
      <c r="AE24" s="40" t="s">
        <v>26</v>
      </c>
      <c r="AF24" s="40" t="s">
        <v>34</v>
      </c>
      <c r="AG24" s="31" t="s">
        <v>26</v>
      </c>
      <c r="AH24" s="31" t="s">
        <v>26</v>
      </c>
      <c r="AI24" s="31" t="s">
        <v>33</v>
      </c>
      <c r="AJ24" s="31" t="s">
        <v>33</v>
      </c>
      <c r="AK24" s="40" t="s">
        <v>26</v>
      </c>
      <c r="AL24" s="68">
        <f>COUNTIF(G24:AK24,"公")</f>
        <v>10</v>
      </c>
      <c r="AM24" s="69">
        <f>COUNTIF(G24:AK24,"早")+COUNTIF(G24:AK24,"早カ")</f>
        <v>3</v>
      </c>
      <c r="AN24" s="69">
        <f>COUNTIF(G24:AK24,"中")+COUNTIF(G24:AK24,"中2")+COUNTIF(G24:AK24,"中3")</f>
        <v>10</v>
      </c>
      <c r="AO24" s="69">
        <f>COUNTIF(G24:AK24,"遅")+COUNTIF(J24:AK24,"遅カ")</f>
        <v>5</v>
      </c>
      <c r="AP24" s="69">
        <f t="shared" si="1"/>
        <v>18</v>
      </c>
      <c r="AQ24" s="68">
        <f>COUNTIF(G24:AK24,"有")</f>
        <v>3</v>
      </c>
      <c r="AR24" s="108">
        <f t="shared" si="2"/>
        <v>135</v>
      </c>
      <c r="AS24" s="34">
        <v>0</v>
      </c>
      <c r="AT24" s="34">
        <v>0</v>
      </c>
      <c r="AU24" s="34">
        <v>0</v>
      </c>
      <c r="AV24" s="7"/>
      <c r="AW24" s="7"/>
      <c r="AX24" s="7"/>
      <c r="AY24" s="7"/>
    </row>
    <row r="25" spans="1:51" ht="14" customHeight="1" x14ac:dyDescent="0.15">
      <c r="A25" s="6"/>
      <c r="B25" s="52"/>
      <c r="C25" s="52"/>
      <c r="D25" s="52"/>
      <c r="E25" s="112">
        <v>18</v>
      </c>
      <c r="F25" s="70" t="s">
        <v>66</v>
      </c>
      <c r="G25" s="31" t="s">
        <v>37</v>
      </c>
      <c r="H25" s="31" t="s">
        <v>37</v>
      </c>
      <c r="I25" s="31" t="s">
        <v>37</v>
      </c>
      <c r="J25" s="31" t="s">
        <v>37</v>
      </c>
      <c r="K25" s="31" t="s">
        <v>26</v>
      </c>
      <c r="L25" s="31" t="s">
        <v>26</v>
      </c>
      <c r="M25" s="86" t="s">
        <v>33</v>
      </c>
      <c r="N25" s="31" t="s">
        <v>33</v>
      </c>
      <c r="O25" s="31" t="s">
        <v>26</v>
      </c>
      <c r="P25" s="31" t="s">
        <v>34</v>
      </c>
      <c r="Q25" s="31" t="s">
        <v>0</v>
      </c>
      <c r="R25" s="31" t="s">
        <v>0</v>
      </c>
      <c r="S25" s="31" t="s">
        <v>26</v>
      </c>
      <c r="T25" s="31" t="s">
        <v>34</v>
      </c>
      <c r="U25" s="31" t="s">
        <v>34</v>
      </c>
      <c r="V25" s="31" t="s">
        <v>26</v>
      </c>
      <c r="W25" s="40" t="s">
        <v>34</v>
      </c>
      <c r="X25" s="40" t="s">
        <v>37</v>
      </c>
      <c r="Y25" s="31" t="s">
        <v>26</v>
      </c>
      <c r="Z25" s="31" t="s">
        <v>26</v>
      </c>
      <c r="AA25" s="31" t="s">
        <v>26</v>
      </c>
      <c r="AB25" s="31" t="s">
        <v>34</v>
      </c>
      <c r="AC25" s="31" t="s">
        <v>34</v>
      </c>
      <c r="AD25" s="31" t="s">
        <v>34</v>
      </c>
      <c r="AE25" s="31" t="s">
        <v>26</v>
      </c>
      <c r="AF25" s="31" t="s">
        <v>34</v>
      </c>
      <c r="AG25" s="40" t="s">
        <v>34</v>
      </c>
      <c r="AH25" s="40" t="s">
        <v>34</v>
      </c>
      <c r="AI25" s="40" t="s">
        <v>26</v>
      </c>
      <c r="AJ25" s="40" t="s">
        <v>34</v>
      </c>
      <c r="AK25" s="31" t="s">
        <v>34</v>
      </c>
      <c r="AL25" s="68">
        <f>COUNTIF(G25:AK25,"公")</f>
        <v>10</v>
      </c>
      <c r="AM25" s="69">
        <f>COUNTIF(G25:AK25,"早")+COUNTIF(G25:AK25,"早カ")</f>
        <v>12</v>
      </c>
      <c r="AN25" s="69">
        <f>COUNTIF(G25:AK25,"中")+COUNTIF(G25:AK25,"中2")+COUNTIF(G25:AK25,"中3")</f>
        <v>7</v>
      </c>
      <c r="AO25" s="69">
        <f>COUNTIF(G25:AK25,"遅")+COUNTIF(J25:AK25,"遅カ")</f>
        <v>2</v>
      </c>
      <c r="AP25" s="69">
        <f t="shared" si="1"/>
        <v>21</v>
      </c>
      <c r="AQ25" s="68">
        <f>COUNTIF(G25:AK25,"有")</f>
        <v>0</v>
      </c>
      <c r="AR25" s="108">
        <f t="shared" si="2"/>
        <v>157.5</v>
      </c>
      <c r="AS25" s="34">
        <v>0</v>
      </c>
      <c r="AT25" s="34">
        <v>0</v>
      </c>
      <c r="AU25" s="34">
        <v>0</v>
      </c>
      <c r="AV25" s="7"/>
      <c r="AW25" s="7"/>
      <c r="AX25" s="7"/>
      <c r="AY25" s="7"/>
    </row>
    <row r="26" spans="1:51" ht="14" customHeight="1" x14ac:dyDescent="0.15">
      <c r="A26" s="6"/>
      <c r="B26" s="52"/>
      <c r="C26" s="52"/>
      <c r="D26" s="52"/>
      <c r="E26" s="112">
        <v>19</v>
      </c>
      <c r="F26" s="70" t="s">
        <v>67</v>
      </c>
      <c r="G26" s="31" t="s">
        <v>26</v>
      </c>
      <c r="H26" s="31" t="s">
        <v>44</v>
      </c>
      <c r="I26" s="30" t="s">
        <v>34</v>
      </c>
      <c r="J26" s="30" t="s">
        <v>18</v>
      </c>
      <c r="K26" s="30" t="s">
        <v>18</v>
      </c>
      <c r="L26" s="30" t="s">
        <v>18</v>
      </c>
      <c r="M26" s="115" t="s">
        <v>18</v>
      </c>
      <c r="N26" s="30" t="s">
        <v>33</v>
      </c>
      <c r="O26" s="31" t="s">
        <v>33</v>
      </c>
      <c r="P26" s="31" t="s">
        <v>33</v>
      </c>
      <c r="Q26" s="31" t="s">
        <v>26</v>
      </c>
      <c r="R26" s="31" t="s">
        <v>34</v>
      </c>
      <c r="S26" s="31" t="s">
        <v>34</v>
      </c>
      <c r="T26" s="31" t="s">
        <v>34</v>
      </c>
      <c r="U26" s="31" t="s">
        <v>26</v>
      </c>
      <c r="V26" s="31" t="s">
        <v>37</v>
      </c>
      <c r="W26" s="31" t="s">
        <v>37</v>
      </c>
      <c r="X26" s="31" t="s">
        <v>37</v>
      </c>
      <c r="Y26" s="31" t="s">
        <v>26</v>
      </c>
      <c r="Z26" s="31" t="s">
        <v>37</v>
      </c>
      <c r="AA26" s="31" t="s">
        <v>37</v>
      </c>
      <c r="AB26" s="31" t="s">
        <v>37</v>
      </c>
      <c r="AC26" s="31" t="s">
        <v>37</v>
      </c>
      <c r="AD26" s="31" t="s">
        <v>37</v>
      </c>
      <c r="AE26" s="31" t="s">
        <v>26</v>
      </c>
      <c r="AF26" s="31" t="s">
        <v>0</v>
      </c>
      <c r="AG26" s="31" t="s">
        <v>0</v>
      </c>
      <c r="AH26" s="31" t="s">
        <v>0</v>
      </c>
      <c r="AI26" s="31" t="s">
        <v>26</v>
      </c>
      <c r="AJ26" s="31" t="s">
        <v>37</v>
      </c>
      <c r="AK26" s="31" t="s">
        <v>37</v>
      </c>
      <c r="AL26" s="68">
        <f>COUNTIF(G26:AK26,"公")</f>
        <v>10</v>
      </c>
      <c r="AM26" s="69">
        <f>COUNTIF(G26:AK26,"早")+COUNTIF(G26:AK26,"早カ")</f>
        <v>5</v>
      </c>
      <c r="AN26" s="69">
        <f>COUNTIF(G26:AK26,"中")+COUNTIF(G26:AK26,"中2")+COUNTIF(G26:AK26,"中3")</f>
        <v>13</v>
      </c>
      <c r="AO26" s="69">
        <f>COUNTIF(G26:AK26,"遅")+COUNTIF(J26:AK26,"遅カ")</f>
        <v>3</v>
      </c>
      <c r="AP26" s="69">
        <f t="shared" si="1"/>
        <v>21</v>
      </c>
      <c r="AQ26" s="68">
        <f>COUNTIF(G26:AK26,"有")</f>
        <v>0</v>
      </c>
      <c r="AR26" s="108">
        <f t="shared" si="2"/>
        <v>157.5</v>
      </c>
      <c r="AS26" s="34">
        <v>0</v>
      </c>
      <c r="AT26" s="34">
        <v>0</v>
      </c>
      <c r="AU26" s="34">
        <v>0</v>
      </c>
      <c r="AV26" s="7"/>
      <c r="AW26" s="7"/>
      <c r="AX26" s="7"/>
      <c r="AY26" s="7"/>
    </row>
    <row r="27" spans="1:51" ht="14" customHeight="1" x14ac:dyDescent="0.15">
      <c r="A27" s="6"/>
      <c r="B27" s="52"/>
      <c r="C27" s="52"/>
      <c r="D27" s="52"/>
      <c r="E27" s="112">
        <v>20</v>
      </c>
      <c r="F27" s="70" t="s">
        <v>68</v>
      </c>
      <c r="G27" s="31" t="s">
        <v>0</v>
      </c>
      <c r="H27" s="31" t="s">
        <v>26</v>
      </c>
      <c r="I27" s="31" t="s">
        <v>0</v>
      </c>
      <c r="J27" s="31" t="s">
        <v>0</v>
      </c>
      <c r="K27" s="40" t="s">
        <v>0</v>
      </c>
      <c r="L27" s="31" t="s">
        <v>26</v>
      </c>
      <c r="M27" s="86" t="s">
        <v>0</v>
      </c>
      <c r="N27" s="31" t="s">
        <v>37</v>
      </c>
      <c r="O27" s="31" t="s">
        <v>26</v>
      </c>
      <c r="P27" s="31" t="s">
        <v>33</v>
      </c>
      <c r="Q27" s="31" t="s">
        <v>33</v>
      </c>
      <c r="R27" s="31" t="s">
        <v>33</v>
      </c>
      <c r="S27" s="40" t="s">
        <v>26</v>
      </c>
      <c r="T27" s="40" t="s">
        <v>26</v>
      </c>
      <c r="U27" s="40" t="s">
        <v>33</v>
      </c>
      <c r="V27" s="30" t="s">
        <v>18</v>
      </c>
      <c r="W27" s="31" t="s">
        <v>43</v>
      </c>
      <c r="X27" s="31" t="s">
        <v>43</v>
      </c>
      <c r="Y27" s="31" t="s">
        <v>43</v>
      </c>
      <c r="Z27" s="31" t="s">
        <v>26</v>
      </c>
      <c r="AA27" s="31" t="s">
        <v>26</v>
      </c>
      <c r="AB27" s="31" t="s">
        <v>26</v>
      </c>
      <c r="AC27" s="31" t="s">
        <v>33</v>
      </c>
      <c r="AD27" s="31" t="s">
        <v>33</v>
      </c>
      <c r="AE27" s="31" t="s">
        <v>26</v>
      </c>
      <c r="AF27" s="31" t="s">
        <v>43</v>
      </c>
      <c r="AG27" s="31" t="s">
        <v>43</v>
      </c>
      <c r="AH27" s="31" t="s">
        <v>43</v>
      </c>
      <c r="AI27" s="31" t="s">
        <v>26</v>
      </c>
      <c r="AJ27" s="31" t="s">
        <v>26</v>
      </c>
      <c r="AK27" s="31" t="s">
        <v>34</v>
      </c>
      <c r="AL27" s="68">
        <f>COUNTIF(G27:AK27,"公")</f>
        <v>12</v>
      </c>
      <c r="AM27" s="69">
        <f>COUNTIF(G27:AK27,"早")+COUNTIF(G27:AK27,"早カ")</f>
        <v>1</v>
      </c>
      <c r="AN27" s="69">
        <f>COUNTIF(G27:AK27,"中")+COUNTIF(G27:AK27,"中2")+COUNTIF(G27:AK27,"中3")</f>
        <v>12</v>
      </c>
      <c r="AO27" s="69">
        <f>COUNTIF(G27:AK27,"遅")+COUNTIF(J27:AK27,"遅カ")</f>
        <v>6</v>
      </c>
      <c r="AP27" s="69">
        <f t="shared" si="1"/>
        <v>19</v>
      </c>
      <c r="AQ27" s="68">
        <f>COUNTIF(G27:AK27,"有")</f>
        <v>0</v>
      </c>
      <c r="AR27" s="108">
        <f t="shared" si="2"/>
        <v>142.5</v>
      </c>
      <c r="AS27" s="34">
        <v>0</v>
      </c>
      <c r="AT27" s="34">
        <v>0</v>
      </c>
      <c r="AU27" s="34">
        <v>0</v>
      </c>
      <c r="AV27" s="7"/>
      <c r="AW27" s="7"/>
      <c r="AX27" s="7"/>
      <c r="AY27" s="7"/>
    </row>
    <row r="28" spans="1:51" ht="14" customHeight="1" x14ac:dyDescent="0.15">
      <c r="A28" s="6"/>
      <c r="B28" s="52"/>
      <c r="C28" s="52"/>
      <c r="D28" s="52"/>
      <c r="E28" s="85">
        <v>21</v>
      </c>
      <c r="F28" s="70" t="s">
        <v>69</v>
      </c>
      <c r="G28" s="31" t="s">
        <v>34</v>
      </c>
      <c r="H28" s="31" t="s">
        <v>45</v>
      </c>
      <c r="I28" s="31" t="s">
        <v>26</v>
      </c>
      <c r="J28" s="31" t="s">
        <v>34</v>
      </c>
      <c r="K28" s="31" t="s">
        <v>34</v>
      </c>
      <c r="L28" s="31" t="s">
        <v>34</v>
      </c>
      <c r="M28" s="86" t="s">
        <v>34</v>
      </c>
      <c r="N28" s="31" t="s">
        <v>26</v>
      </c>
      <c r="O28" s="31" t="s">
        <v>26</v>
      </c>
      <c r="P28" s="31" t="s">
        <v>34</v>
      </c>
      <c r="Q28" s="31" t="s">
        <v>34</v>
      </c>
      <c r="R28" s="31" t="s">
        <v>34</v>
      </c>
      <c r="S28" s="31" t="s">
        <v>26</v>
      </c>
      <c r="T28" s="31" t="s">
        <v>26</v>
      </c>
      <c r="U28" s="31" t="s">
        <v>34</v>
      </c>
      <c r="V28" s="31" t="s">
        <v>34</v>
      </c>
      <c r="W28" s="40" t="s">
        <v>26</v>
      </c>
      <c r="X28" s="40" t="s">
        <v>26</v>
      </c>
      <c r="Y28" s="116" t="s">
        <v>34</v>
      </c>
      <c r="Z28" s="31" t="s">
        <v>34</v>
      </c>
      <c r="AA28" s="31" t="s">
        <v>34</v>
      </c>
      <c r="AB28" s="30" t="s">
        <v>18</v>
      </c>
      <c r="AC28" s="30" t="s">
        <v>18</v>
      </c>
      <c r="AD28" s="31" t="s">
        <v>34</v>
      </c>
      <c r="AE28" s="31" t="s">
        <v>34</v>
      </c>
      <c r="AF28" s="31" t="s">
        <v>26</v>
      </c>
      <c r="AG28" s="31" t="s">
        <v>34</v>
      </c>
      <c r="AH28" s="31" t="s">
        <v>26</v>
      </c>
      <c r="AI28" s="31" t="s">
        <v>34</v>
      </c>
      <c r="AJ28" s="30" t="s">
        <v>18</v>
      </c>
      <c r="AK28" s="31" t="s">
        <v>26</v>
      </c>
      <c r="AL28" s="32">
        <f>COUNTIF(G28:AK28,"公")</f>
        <v>13</v>
      </c>
      <c r="AM28" s="33">
        <f>COUNTIF(G28:AK28,"早")+COUNTIF(G28:AK28,"早カ")</f>
        <v>18</v>
      </c>
      <c r="AN28" s="33">
        <f>COUNTIF(G28:AK28,"中")+COUNTIF(G28:AK28,"中2")+COUNTIF(G28:AK28,"中3")</f>
        <v>0</v>
      </c>
      <c r="AO28" s="33">
        <f>COUNTIF(G28:AK28,"遅")+COUNTIF(J28:AK28,"遅カ")</f>
        <v>0</v>
      </c>
      <c r="AP28" s="33">
        <f t="shared" si="1"/>
        <v>18</v>
      </c>
      <c r="AQ28" s="32">
        <f>COUNTIF(G28:AK28,"有")</f>
        <v>0</v>
      </c>
      <c r="AR28" s="117">
        <f t="shared" si="2"/>
        <v>135</v>
      </c>
      <c r="AS28" s="34">
        <v>0</v>
      </c>
      <c r="AT28" s="34">
        <v>0</v>
      </c>
      <c r="AU28" s="34">
        <v>0</v>
      </c>
      <c r="AV28" s="7"/>
      <c r="AW28" s="7"/>
      <c r="AX28" s="7"/>
      <c r="AY28" s="7"/>
    </row>
    <row r="29" spans="1:51" ht="14" customHeight="1" x14ac:dyDescent="0.15">
      <c r="A29" s="6"/>
      <c r="B29" s="52"/>
      <c r="C29" s="52"/>
      <c r="D29" s="52"/>
      <c r="E29" s="118">
        <v>22</v>
      </c>
      <c r="F29" s="70" t="s">
        <v>70</v>
      </c>
      <c r="G29" s="31" t="s">
        <v>26</v>
      </c>
      <c r="H29" s="31" t="s">
        <v>33</v>
      </c>
      <c r="I29" s="40" t="s">
        <v>33</v>
      </c>
      <c r="J29" s="40" t="s">
        <v>33</v>
      </c>
      <c r="K29" s="40" t="s">
        <v>26</v>
      </c>
      <c r="L29" s="40" t="s">
        <v>33</v>
      </c>
      <c r="M29" s="119" t="s">
        <v>33</v>
      </c>
      <c r="N29" s="40" t="s">
        <v>26</v>
      </c>
      <c r="O29" s="40" t="s">
        <v>33</v>
      </c>
      <c r="P29" s="40" t="s">
        <v>33</v>
      </c>
      <c r="Q29" s="40" t="s">
        <v>33</v>
      </c>
      <c r="R29" s="40" t="s">
        <v>26</v>
      </c>
      <c r="S29" s="40" t="s">
        <v>35</v>
      </c>
      <c r="T29" s="40" t="s">
        <v>33</v>
      </c>
      <c r="U29" s="31" t="s">
        <v>33</v>
      </c>
      <c r="V29" s="31" t="s">
        <v>33</v>
      </c>
      <c r="W29" s="40" t="s">
        <v>26</v>
      </c>
      <c r="X29" s="40" t="s">
        <v>33</v>
      </c>
      <c r="Y29" s="40" t="s">
        <v>33</v>
      </c>
      <c r="Z29" s="31" t="s">
        <v>26</v>
      </c>
      <c r="AA29" s="31" t="s">
        <v>26</v>
      </c>
      <c r="AB29" s="31" t="s">
        <v>33</v>
      </c>
      <c r="AC29" s="31" t="s">
        <v>33</v>
      </c>
      <c r="AD29" s="30" t="s">
        <v>18</v>
      </c>
      <c r="AE29" s="31" t="s">
        <v>26</v>
      </c>
      <c r="AF29" s="31" t="s">
        <v>26</v>
      </c>
      <c r="AG29" s="31" t="s">
        <v>33</v>
      </c>
      <c r="AH29" s="31" t="s">
        <v>33</v>
      </c>
      <c r="AI29" s="31" t="s">
        <v>33</v>
      </c>
      <c r="AJ29" s="31" t="s">
        <v>26</v>
      </c>
      <c r="AK29" s="31" t="s">
        <v>33</v>
      </c>
      <c r="AL29" s="32">
        <f>COUNTIF(G29:AK29,"公")</f>
        <v>11</v>
      </c>
      <c r="AM29" s="33">
        <f>COUNTIF(G29:AK29,"早")+COUNTIF(G29:AK29,"早カ")</f>
        <v>0</v>
      </c>
      <c r="AN29" s="33">
        <f>COUNTIF(G29:AK29,"中")+COUNTIF(G29:AK29,"中2")+COUNTIF(G29:AK29,"中3")</f>
        <v>0</v>
      </c>
      <c r="AO29" s="33">
        <f>COUNTIF(G29:AK29,"遅")+COUNTIF(J29:AK29,"遅カ")</f>
        <v>20</v>
      </c>
      <c r="AP29" s="33">
        <f>SUM(AM29:AO29)</f>
        <v>20</v>
      </c>
      <c r="AQ29" s="32">
        <f>COUNTIF(G29:AK29,"有")</f>
        <v>0</v>
      </c>
      <c r="AR29" s="117">
        <f>AP29*7.5</f>
        <v>150</v>
      </c>
      <c r="AS29" s="34">
        <v>0</v>
      </c>
      <c r="AT29" s="34">
        <v>0</v>
      </c>
      <c r="AU29" s="34">
        <v>0</v>
      </c>
      <c r="AV29" s="7"/>
      <c r="AW29" s="7"/>
      <c r="AX29" s="7"/>
      <c r="AY29" s="7"/>
    </row>
    <row r="30" spans="1:51" ht="14" customHeight="1" x14ac:dyDescent="0.15">
      <c r="A30" s="6"/>
      <c r="B30" s="52"/>
      <c r="C30" s="52"/>
      <c r="D30" s="52"/>
      <c r="E30" s="118">
        <v>23</v>
      </c>
      <c r="F30" s="70" t="s">
        <v>71</v>
      </c>
      <c r="G30" s="31" t="s">
        <v>26</v>
      </c>
      <c r="H30" s="31" t="s">
        <v>0</v>
      </c>
      <c r="I30" s="31" t="s">
        <v>37</v>
      </c>
      <c r="J30" s="31" t="s">
        <v>43</v>
      </c>
      <c r="K30" s="77" t="s">
        <v>43</v>
      </c>
      <c r="L30" s="40" t="s">
        <v>26</v>
      </c>
      <c r="M30" s="86" t="s">
        <v>43</v>
      </c>
      <c r="N30" s="31" t="s">
        <v>43</v>
      </c>
      <c r="O30" s="31" t="s">
        <v>43</v>
      </c>
      <c r="P30" s="31" t="s">
        <v>26</v>
      </c>
      <c r="Q30" s="31" t="s">
        <v>26</v>
      </c>
      <c r="R30" s="31" t="s">
        <v>43</v>
      </c>
      <c r="S30" s="31" t="s">
        <v>43</v>
      </c>
      <c r="T30" s="31" t="s">
        <v>43</v>
      </c>
      <c r="U30" s="31" t="s">
        <v>26</v>
      </c>
      <c r="V30" s="31" t="s">
        <v>37</v>
      </c>
      <c r="W30" s="31" t="s">
        <v>37</v>
      </c>
      <c r="X30" s="77" t="s">
        <v>43</v>
      </c>
      <c r="Y30" s="31" t="s">
        <v>26</v>
      </c>
      <c r="Z30" s="116" t="s">
        <v>43</v>
      </c>
      <c r="AA30" s="116" t="s">
        <v>43</v>
      </c>
      <c r="AB30" s="40" t="s">
        <v>43</v>
      </c>
      <c r="AC30" s="76" t="s">
        <v>26</v>
      </c>
      <c r="AD30" s="31" t="s">
        <v>33</v>
      </c>
      <c r="AE30" s="77" t="s">
        <v>43</v>
      </c>
      <c r="AF30" s="76" t="s">
        <v>26</v>
      </c>
      <c r="AG30" s="31" t="s">
        <v>37</v>
      </c>
      <c r="AH30" s="31" t="s">
        <v>37</v>
      </c>
      <c r="AI30" s="31" t="s">
        <v>37</v>
      </c>
      <c r="AJ30" s="31" t="s">
        <v>26</v>
      </c>
      <c r="AK30" s="31" t="s">
        <v>0</v>
      </c>
      <c r="AL30" s="32">
        <f>COUNTIF(G30:AK30,"公")</f>
        <v>9</v>
      </c>
      <c r="AM30" s="33">
        <f>COUNTIF(G30:AK30,"早")+COUNTIF(G30:AK30,"早カ")</f>
        <v>0</v>
      </c>
      <c r="AN30" s="33">
        <f>COUNTIF(G30:AK30,"中")+COUNTIF(G30:AK30,"中2")+COUNTIF(G30:AK30,"中3")</f>
        <v>21</v>
      </c>
      <c r="AO30" s="33">
        <f>COUNTIF(G30:AK30,"遅")+COUNTIF(J30:AK30,"遅カ")</f>
        <v>1</v>
      </c>
      <c r="AP30" s="33">
        <f t="shared" ref="AP30:AP32" si="3">SUM(AM30:AO30)</f>
        <v>22</v>
      </c>
      <c r="AQ30" s="32">
        <f>COUNTIF(G30:AK30,"有")</f>
        <v>0</v>
      </c>
      <c r="AR30" s="117">
        <f t="shared" ref="AR30:AR32" si="4">AP30*7.5</f>
        <v>165</v>
      </c>
      <c r="AS30" s="34">
        <v>0</v>
      </c>
      <c r="AT30" s="34">
        <v>0</v>
      </c>
      <c r="AU30" s="34">
        <v>0</v>
      </c>
      <c r="AV30" s="7"/>
      <c r="AW30" s="7"/>
      <c r="AX30" s="7"/>
      <c r="AY30" s="7"/>
    </row>
    <row r="31" spans="1:51" ht="14" customHeight="1" x14ac:dyDescent="0.15">
      <c r="A31" s="6"/>
      <c r="B31" s="52"/>
      <c r="C31" s="52"/>
      <c r="D31" s="52"/>
      <c r="E31" s="118">
        <v>24</v>
      </c>
      <c r="F31" s="70" t="s">
        <v>72</v>
      </c>
      <c r="G31" s="31" t="s">
        <v>43</v>
      </c>
      <c r="H31" s="31" t="s">
        <v>43</v>
      </c>
      <c r="I31" s="31" t="s">
        <v>43</v>
      </c>
      <c r="J31" s="31" t="s">
        <v>26</v>
      </c>
      <c r="K31" s="31" t="s">
        <v>37</v>
      </c>
      <c r="L31" s="31" t="s">
        <v>37</v>
      </c>
      <c r="M31" s="86" t="s">
        <v>37</v>
      </c>
      <c r="N31" s="31" t="s">
        <v>26</v>
      </c>
      <c r="O31" s="40" t="s">
        <v>26</v>
      </c>
      <c r="P31" s="40" t="s">
        <v>37</v>
      </c>
      <c r="Q31" s="40" t="s">
        <v>37</v>
      </c>
      <c r="R31" s="40" t="s">
        <v>26</v>
      </c>
      <c r="S31" s="31" t="s">
        <v>0</v>
      </c>
      <c r="T31" s="31" t="s">
        <v>0</v>
      </c>
      <c r="U31" s="30" t="s">
        <v>18</v>
      </c>
      <c r="V31" s="31" t="s">
        <v>26</v>
      </c>
      <c r="W31" s="31" t="s">
        <v>34</v>
      </c>
      <c r="X31" s="40" t="s">
        <v>34</v>
      </c>
      <c r="Y31" s="40" t="s">
        <v>37</v>
      </c>
      <c r="Z31" s="40" t="s">
        <v>33</v>
      </c>
      <c r="AA31" s="40" t="s">
        <v>33</v>
      </c>
      <c r="AB31" s="40" t="s">
        <v>26</v>
      </c>
      <c r="AC31" s="31" t="s">
        <v>0</v>
      </c>
      <c r="AD31" s="31" t="s">
        <v>37</v>
      </c>
      <c r="AE31" s="77" t="s">
        <v>43</v>
      </c>
      <c r="AF31" s="76" t="s">
        <v>26</v>
      </c>
      <c r="AG31" s="31" t="s">
        <v>37</v>
      </c>
      <c r="AH31" s="31" t="s">
        <v>37</v>
      </c>
      <c r="AI31" s="31" t="s">
        <v>43</v>
      </c>
      <c r="AJ31" s="31" t="s">
        <v>26</v>
      </c>
      <c r="AK31" s="31" t="s">
        <v>37</v>
      </c>
      <c r="AL31" s="32">
        <f>COUNTIF(G31:AK31,"公")</f>
        <v>9</v>
      </c>
      <c r="AM31" s="33">
        <f>COUNTIF(G31:AK31,"早")+COUNTIF(G31:AK31,"早カ")</f>
        <v>2</v>
      </c>
      <c r="AN31" s="33">
        <f>COUNTIF(G31:AK31,"中")+COUNTIF(G31:AK31,"中2")+COUNTIF(G31:AK31,"中3")</f>
        <v>18</v>
      </c>
      <c r="AO31" s="33">
        <f>COUNTIF(G31:AK31,"遅")+COUNTIF(J31:AK31,"遅カ")</f>
        <v>2</v>
      </c>
      <c r="AP31" s="33">
        <f t="shared" si="3"/>
        <v>22</v>
      </c>
      <c r="AQ31" s="32">
        <f>COUNTIF(G31:AK31,"有")</f>
        <v>0</v>
      </c>
      <c r="AR31" s="117">
        <f t="shared" si="4"/>
        <v>165</v>
      </c>
      <c r="AS31" s="34">
        <v>0</v>
      </c>
      <c r="AT31" s="34">
        <v>0</v>
      </c>
      <c r="AU31" s="34">
        <v>0</v>
      </c>
      <c r="AV31" s="7"/>
      <c r="AW31" s="7"/>
      <c r="AX31" s="7"/>
      <c r="AY31" s="7"/>
    </row>
    <row r="32" spans="1:51" ht="14" customHeight="1" thickBot="1" x14ac:dyDescent="0.2">
      <c r="A32" s="6"/>
      <c r="B32" s="52"/>
      <c r="C32" s="52"/>
      <c r="D32" s="52"/>
      <c r="E32" s="118">
        <v>25</v>
      </c>
      <c r="F32" s="70" t="s">
        <v>73</v>
      </c>
      <c r="G32" s="31" t="s">
        <v>26</v>
      </c>
      <c r="H32" s="31" t="s">
        <v>26</v>
      </c>
      <c r="I32" s="116" t="s">
        <v>34</v>
      </c>
      <c r="J32" s="31" t="s">
        <v>34</v>
      </c>
      <c r="K32" s="31" t="s">
        <v>34</v>
      </c>
      <c r="L32" s="31" t="s">
        <v>0</v>
      </c>
      <c r="M32" s="86" t="s">
        <v>26</v>
      </c>
      <c r="N32" s="31" t="s">
        <v>0</v>
      </c>
      <c r="O32" s="31" t="s">
        <v>0</v>
      </c>
      <c r="P32" s="31" t="s">
        <v>0</v>
      </c>
      <c r="Q32" s="31" t="s">
        <v>26</v>
      </c>
      <c r="R32" s="31" t="s">
        <v>37</v>
      </c>
      <c r="S32" s="31" t="s">
        <v>37</v>
      </c>
      <c r="T32" s="31" t="s">
        <v>26</v>
      </c>
      <c r="U32" s="40" t="s">
        <v>0</v>
      </c>
      <c r="V32" s="40" t="s">
        <v>0</v>
      </c>
      <c r="W32" s="40" t="s">
        <v>0</v>
      </c>
      <c r="X32" s="40" t="s">
        <v>26</v>
      </c>
      <c r="Y32" s="40" t="s">
        <v>0</v>
      </c>
      <c r="Z32" s="40" t="s">
        <v>0</v>
      </c>
      <c r="AA32" s="40" t="s">
        <v>0</v>
      </c>
      <c r="AB32" s="40" t="s">
        <v>0</v>
      </c>
      <c r="AC32" s="31" t="s">
        <v>26</v>
      </c>
      <c r="AD32" s="40" t="s">
        <v>0</v>
      </c>
      <c r="AE32" s="40" t="s">
        <v>0</v>
      </c>
      <c r="AF32" s="40" t="s">
        <v>26</v>
      </c>
      <c r="AG32" s="31" t="s">
        <v>26</v>
      </c>
      <c r="AH32" s="40" t="s">
        <v>34</v>
      </c>
      <c r="AI32" s="40" t="s">
        <v>0</v>
      </c>
      <c r="AJ32" s="40" t="s">
        <v>0</v>
      </c>
      <c r="AK32" s="40" t="s">
        <v>26</v>
      </c>
      <c r="AL32" s="32">
        <f>COUNTIF(G32:AK32,"公")</f>
        <v>10</v>
      </c>
      <c r="AM32" s="33">
        <f>COUNTIF(G32:AK32,"早")+COUNTIF(G32:AK32,"早カ")</f>
        <v>4</v>
      </c>
      <c r="AN32" s="33">
        <f>COUNTIF(G32:AK32,"中")+COUNTIF(G32:AK32,"中2")+COUNTIF(G32:AK32,"中3")</f>
        <v>17</v>
      </c>
      <c r="AO32" s="33">
        <f>COUNTIF(G32:AK32,"遅")+COUNTIF(J32:AK32,"遅カ")</f>
        <v>0</v>
      </c>
      <c r="AP32" s="33">
        <f t="shared" si="3"/>
        <v>21</v>
      </c>
      <c r="AQ32" s="32">
        <f>COUNTIF(G32:AK32,"有")</f>
        <v>0</v>
      </c>
      <c r="AR32" s="117">
        <f t="shared" si="4"/>
        <v>157.5</v>
      </c>
      <c r="AS32" s="34">
        <v>0</v>
      </c>
      <c r="AT32" s="34">
        <v>0</v>
      </c>
      <c r="AU32" s="34">
        <v>0</v>
      </c>
      <c r="AV32" s="7"/>
      <c r="AW32" s="7"/>
      <c r="AX32" s="7"/>
      <c r="AY32" s="7"/>
    </row>
    <row r="33" spans="1:51" ht="14" customHeight="1" x14ac:dyDescent="0.15">
      <c r="A33" s="6"/>
      <c r="B33" s="52"/>
      <c r="C33" s="52"/>
      <c r="D33" s="52"/>
      <c r="E33" s="75">
        <v>26</v>
      </c>
      <c r="F33" s="70" t="s">
        <v>74</v>
      </c>
      <c r="G33" s="59" t="s">
        <v>37</v>
      </c>
      <c r="H33" s="55" t="s">
        <v>26</v>
      </c>
      <c r="I33" s="59" t="s">
        <v>37</v>
      </c>
      <c r="J33" s="57" t="s">
        <v>37</v>
      </c>
      <c r="K33" s="59" t="s">
        <v>37</v>
      </c>
      <c r="L33" s="59" t="s">
        <v>37</v>
      </c>
      <c r="M33" s="120" t="s">
        <v>37</v>
      </c>
      <c r="N33" s="55" t="s">
        <v>26</v>
      </c>
      <c r="O33" s="57" t="s">
        <v>37</v>
      </c>
      <c r="P33" s="57" t="s">
        <v>37</v>
      </c>
      <c r="Q33" s="55" t="s">
        <v>26</v>
      </c>
      <c r="R33" s="57" t="s">
        <v>37</v>
      </c>
      <c r="S33" s="57" t="s">
        <v>37</v>
      </c>
      <c r="T33" s="57" t="s">
        <v>37</v>
      </c>
      <c r="U33" s="57" t="s">
        <v>37</v>
      </c>
      <c r="V33" s="55" t="s">
        <v>26</v>
      </c>
      <c r="W33" s="57" t="s">
        <v>37</v>
      </c>
      <c r="X33" s="59" t="s">
        <v>37</v>
      </c>
      <c r="Y33" s="59" t="s">
        <v>37</v>
      </c>
      <c r="Z33" s="55" t="s">
        <v>26</v>
      </c>
      <c r="AA33" s="55" t="s">
        <v>26</v>
      </c>
      <c r="AB33" s="59" t="s">
        <v>37</v>
      </c>
      <c r="AC33" s="55" t="s">
        <v>26</v>
      </c>
      <c r="AD33" s="57" t="s">
        <v>37</v>
      </c>
      <c r="AE33" s="57" t="s">
        <v>37</v>
      </c>
      <c r="AF33" s="59" t="s">
        <v>37</v>
      </c>
      <c r="AG33" s="55" t="s">
        <v>26</v>
      </c>
      <c r="AH33" s="59" t="s">
        <v>37</v>
      </c>
      <c r="AI33" s="57" t="s">
        <v>37</v>
      </c>
      <c r="AJ33" s="59" t="s">
        <v>37</v>
      </c>
      <c r="AK33" s="59" t="s">
        <v>37</v>
      </c>
      <c r="AL33" s="82">
        <f>COUNTIF(G33:AK33,"公")</f>
        <v>8</v>
      </c>
      <c r="AM33" s="83">
        <f>COUNTIF(G33:AK33,"早")+COUNTIF(G33:AK33,"早カ")</f>
        <v>0</v>
      </c>
      <c r="AN33" s="83">
        <f>COUNTIF(G33:AK33,"中")+COUNTIF(G33:AK33,"中2")+COUNTIF(G33:AK33,"中3")</f>
        <v>23</v>
      </c>
      <c r="AO33" s="83">
        <f>COUNTIF(G33:AK33,"遅")+COUNTIF(J33:AK33,"遅カ")</f>
        <v>0</v>
      </c>
      <c r="AP33" s="83">
        <f t="shared" si="1"/>
        <v>23</v>
      </c>
      <c r="AQ33" s="82">
        <f>COUNTIF(G33:AK33,"有")</f>
        <v>0</v>
      </c>
      <c r="AR33" s="106">
        <f t="shared" si="2"/>
        <v>172.5</v>
      </c>
      <c r="AS33" s="106"/>
      <c r="AT33" s="34">
        <v>0</v>
      </c>
      <c r="AU33" s="34">
        <v>0</v>
      </c>
      <c r="AV33" s="7"/>
      <c r="AW33" s="7"/>
      <c r="AX33" s="7"/>
      <c r="AY33" s="7"/>
    </row>
    <row r="34" spans="1:51" ht="14" customHeight="1" thickBot="1" x14ac:dyDescent="0.2">
      <c r="A34" s="6"/>
      <c r="B34" s="52"/>
      <c r="C34" s="52"/>
      <c r="D34" s="52"/>
      <c r="E34" s="121">
        <v>27</v>
      </c>
      <c r="F34" s="70" t="s">
        <v>75</v>
      </c>
      <c r="G34" s="41" t="s">
        <v>46</v>
      </c>
      <c r="H34" s="41" t="s">
        <v>26</v>
      </c>
      <c r="I34" s="41" t="s">
        <v>34</v>
      </c>
      <c r="J34" s="41" t="s">
        <v>34</v>
      </c>
      <c r="K34" s="73" t="s">
        <v>18</v>
      </c>
      <c r="L34" s="41" t="s">
        <v>34</v>
      </c>
      <c r="M34" s="72" t="s">
        <v>34</v>
      </c>
      <c r="N34" s="41" t="s">
        <v>34</v>
      </c>
      <c r="O34" s="41" t="s">
        <v>34</v>
      </c>
      <c r="P34" s="41" t="s">
        <v>26</v>
      </c>
      <c r="Q34" s="41" t="s">
        <v>34</v>
      </c>
      <c r="R34" s="41" t="s">
        <v>34</v>
      </c>
      <c r="S34" s="41" t="s">
        <v>34</v>
      </c>
      <c r="T34" s="41" t="s">
        <v>26</v>
      </c>
      <c r="U34" s="41" t="s">
        <v>34</v>
      </c>
      <c r="V34" s="41" t="s">
        <v>34</v>
      </c>
      <c r="W34" s="41" t="s">
        <v>34</v>
      </c>
      <c r="X34" s="41" t="s">
        <v>26</v>
      </c>
      <c r="Y34" s="41" t="s">
        <v>34</v>
      </c>
      <c r="Z34" s="41" t="s">
        <v>34</v>
      </c>
      <c r="AA34" s="41" t="s">
        <v>34</v>
      </c>
      <c r="AB34" s="71" t="s">
        <v>34</v>
      </c>
      <c r="AC34" s="71" t="s">
        <v>34</v>
      </c>
      <c r="AD34" s="71" t="s">
        <v>26</v>
      </c>
      <c r="AE34" s="41" t="s">
        <v>34</v>
      </c>
      <c r="AF34" s="41" t="s">
        <v>34</v>
      </c>
      <c r="AG34" s="41" t="s">
        <v>34</v>
      </c>
      <c r="AH34" s="41" t="s">
        <v>26</v>
      </c>
      <c r="AI34" s="41" t="s">
        <v>26</v>
      </c>
      <c r="AJ34" s="41" t="s">
        <v>34</v>
      </c>
      <c r="AK34" s="41" t="s">
        <v>34</v>
      </c>
      <c r="AL34" s="48">
        <f>COUNTIF(G34:AK34,"公")</f>
        <v>8</v>
      </c>
      <c r="AM34" s="49">
        <f>COUNTIF(G34:AK34,"早")+COUNTIF(G34:AK34,"早カ")</f>
        <v>23</v>
      </c>
      <c r="AN34" s="49">
        <f>COUNTIF(G34:AK34,"中")+COUNTIF(G34:AK34,"中2")+COUNTIF(G34:AK34,"中3")</f>
        <v>0</v>
      </c>
      <c r="AO34" s="49">
        <f>COUNTIF(G34:AK34,"遅")+COUNTIF(J34:AK34,"遅カ")</f>
        <v>0</v>
      </c>
      <c r="AP34" s="49">
        <f t="shared" si="1"/>
        <v>23</v>
      </c>
      <c r="AQ34" s="48">
        <f>COUNTIF(G34:AK34,"有")</f>
        <v>0</v>
      </c>
      <c r="AR34" s="122">
        <f t="shared" si="2"/>
        <v>172.5</v>
      </c>
      <c r="AS34" s="122"/>
      <c r="AT34" s="34">
        <v>0</v>
      </c>
      <c r="AU34" s="34">
        <v>0</v>
      </c>
      <c r="AV34" s="7"/>
      <c r="AW34" s="7"/>
      <c r="AX34" s="7"/>
      <c r="AY34" s="7"/>
    </row>
    <row r="35" spans="1:51" ht="14" customHeight="1" thickBot="1" x14ac:dyDescent="0.2">
      <c r="A35" s="6"/>
      <c r="B35" s="52"/>
      <c r="C35" s="52"/>
      <c r="D35" s="52"/>
      <c r="E35" s="123"/>
      <c r="F35" s="70"/>
      <c r="G35" s="124"/>
      <c r="H35" s="41" t="s">
        <v>76</v>
      </c>
      <c r="I35" s="125"/>
      <c r="J35" s="125"/>
      <c r="K35" s="125"/>
      <c r="L35" s="125"/>
      <c r="M35" s="125"/>
      <c r="N35" s="41" t="s">
        <v>76</v>
      </c>
      <c r="O35" s="55"/>
      <c r="P35" s="125"/>
      <c r="Q35" s="41" t="s">
        <v>76</v>
      </c>
      <c r="R35" s="125"/>
      <c r="S35" s="125"/>
      <c r="T35" s="125"/>
      <c r="U35" s="125"/>
      <c r="V35" s="41" t="s">
        <v>76</v>
      </c>
      <c r="W35" s="125"/>
      <c r="X35" s="125"/>
      <c r="Y35" s="125"/>
      <c r="Z35" s="41" t="s">
        <v>76</v>
      </c>
      <c r="AA35" s="41" t="s">
        <v>76</v>
      </c>
      <c r="AB35" s="125"/>
      <c r="AC35" s="41" t="s">
        <v>76</v>
      </c>
      <c r="AD35" s="126"/>
      <c r="AE35" s="125"/>
      <c r="AF35" s="125"/>
      <c r="AG35" s="41" t="s">
        <v>76</v>
      </c>
      <c r="AH35" s="124"/>
      <c r="AI35" s="124"/>
      <c r="AJ35" s="124"/>
      <c r="AK35" s="124"/>
      <c r="AL35" s="127"/>
      <c r="AM35" s="127"/>
      <c r="AN35" s="128"/>
      <c r="AO35" s="127"/>
      <c r="AP35" s="129"/>
      <c r="AQ35" s="129"/>
      <c r="AR35" s="130"/>
      <c r="AS35" s="130"/>
      <c r="AT35" s="130"/>
      <c r="AU35" s="130"/>
      <c r="AV35" s="7"/>
      <c r="AW35" s="7"/>
      <c r="AX35" s="7"/>
      <c r="AY35" s="7"/>
    </row>
    <row r="36" spans="1:51" ht="14" customHeight="1" x14ac:dyDescent="0.15">
      <c r="A36" s="6"/>
      <c r="B36" s="131"/>
      <c r="C36" s="131"/>
      <c r="D36" s="131"/>
      <c r="E36" s="132"/>
      <c r="F36" s="107" t="s">
        <v>47</v>
      </c>
      <c r="G36" s="133">
        <f t="shared" ref="G36:R36" si="5">COUNTIF(G10:G32,"早")+COUNTIF(G8:G32,"10時")+COUNTIF(G8:G32,"超早")</f>
        <v>4</v>
      </c>
      <c r="H36" s="133">
        <f t="shared" si="5"/>
        <v>4</v>
      </c>
      <c r="I36" s="133">
        <f t="shared" si="5"/>
        <v>4</v>
      </c>
      <c r="J36" s="133">
        <f t="shared" si="5"/>
        <v>4</v>
      </c>
      <c r="K36" s="133">
        <f t="shared" si="5"/>
        <v>4</v>
      </c>
      <c r="L36" s="133">
        <f t="shared" si="5"/>
        <v>4</v>
      </c>
      <c r="M36" s="133">
        <f t="shared" si="5"/>
        <v>4</v>
      </c>
      <c r="N36" s="133">
        <f t="shared" si="5"/>
        <v>4</v>
      </c>
      <c r="O36" s="133">
        <f t="shared" si="5"/>
        <v>4</v>
      </c>
      <c r="P36" s="133">
        <f t="shared" si="5"/>
        <v>4</v>
      </c>
      <c r="Q36" s="133">
        <f t="shared" si="5"/>
        <v>4</v>
      </c>
      <c r="R36" s="133">
        <f t="shared" si="5"/>
        <v>4</v>
      </c>
      <c r="S36" s="133">
        <f>COUNTIF(S10:S32,"早")+COUNTIF(S8:S32,"10時")+COUNTIF(S8:S32,"超早")</f>
        <v>4</v>
      </c>
      <c r="T36" s="133">
        <f t="shared" ref="T36:AK36" si="6">COUNTIF(T10:T32,"早")+COUNTIF(T8:T32,"10時")+COUNTIF(T8:T32,"超早")</f>
        <v>4</v>
      </c>
      <c r="U36" s="133">
        <f t="shared" si="6"/>
        <v>4</v>
      </c>
      <c r="V36" s="133">
        <f t="shared" si="6"/>
        <v>4</v>
      </c>
      <c r="W36" s="133">
        <f t="shared" si="6"/>
        <v>4</v>
      </c>
      <c r="X36" s="133">
        <f t="shared" si="6"/>
        <v>4</v>
      </c>
      <c r="Y36" s="133">
        <f t="shared" si="6"/>
        <v>4</v>
      </c>
      <c r="Z36" s="133">
        <f t="shared" si="6"/>
        <v>4</v>
      </c>
      <c r="AA36" s="133">
        <f t="shared" ref="AA36" si="7">COUNTIF(AA10:AA32,"早")+COUNTIF(AA8:AA32,"10時")+COUNTIF(AA8:AA32,"超早")</f>
        <v>4</v>
      </c>
      <c r="AB36" s="133">
        <f t="shared" si="6"/>
        <v>4</v>
      </c>
      <c r="AC36" s="133">
        <f t="shared" si="6"/>
        <v>4</v>
      </c>
      <c r="AD36" s="133">
        <f t="shared" si="6"/>
        <v>4</v>
      </c>
      <c r="AE36" s="133">
        <f t="shared" si="6"/>
        <v>4</v>
      </c>
      <c r="AF36" s="133">
        <f t="shared" si="6"/>
        <v>4</v>
      </c>
      <c r="AG36" s="133">
        <f t="shared" si="6"/>
        <v>4</v>
      </c>
      <c r="AH36" s="133">
        <f t="shared" si="6"/>
        <v>4</v>
      </c>
      <c r="AI36" s="133">
        <f t="shared" si="6"/>
        <v>4</v>
      </c>
      <c r="AJ36" s="133">
        <f t="shared" si="6"/>
        <v>4</v>
      </c>
      <c r="AK36" s="133">
        <f t="shared" si="6"/>
        <v>4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7"/>
      <c r="AW36" s="7"/>
      <c r="AX36" s="7"/>
      <c r="AY36" s="7"/>
    </row>
    <row r="37" spans="1:51" ht="12" customHeight="1" x14ac:dyDescent="0.15">
      <c r="A37" s="6"/>
      <c r="B37" s="131"/>
      <c r="C37" s="131"/>
      <c r="D37" s="131"/>
      <c r="E37" s="132"/>
      <c r="F37" s="134" t="s">
        <v>48</v>
      </c>
      <c r="G37" s="69">
        <f t="shared" ref="G37:R37" si="8">COUNTIF(G10:G32,"中")+COUNTIF(G8:G32,"中2")+COUNTIF(G8:G32,"中3")+COUNTIF(G8:G32,"11")</f>
        <v>3</v>
      </c>
      <c r="H37" s="69">
        <f t="shared" si="8"/>
        <v>4</v>
      </c>
      <c r="I37" s="69">
        <f t="shared" si="8"/>
        <v>4</v>
      </c>
      <c r="J37" s="69">
        <f t="shared" si="8"/>
        <v>4</v>
      </c>
      <c r="K37" s="69">
        <f t="shared" si="8"/>
        <v>4</v>
      </c>
      <c r="L37" s="69">
        <f t="shared" si="8"/>
        <v>3</v>
      </c>
      <c r="M37" s="69">
        <f t="shared" si="8"/>
        <v>4</v>
      </c>
      <c r="N37" s="69">
        <f t="shared" si="8"/>
        <v>3</v>
      </c>
      <c r="O37" s="69">
        <f t="shared" si="8"/>
        <v>4</v>
      </c>
      <c r="P37" s="69">
        <f t="shared" si="8"/>
        <v>4</v>
      </c>
      <c r="Q37" s="69">
        <f t="shared" si="8"/>
        <v>4</v>
      </c>
      <c r="R37" s="69">
        <f t="shared" si="8"/>
        <v>4</v>
      </c>
      <c r="S37" s="69">
        <f>COUNTIF(S10:S32,"中")+COUNTIF(S8:S32,"中2")+COUNTIF(S8:S32,"中3")+COUNTIF(S8:S32,"11")</f>
        <v>4</v>
      </c>
      <c r="T37" s="69">
        <f t="shared" ref="T37:AK37" si="9">COUNTIF(T10:T32,"中")+COUNTIF(T8:T32,"中2")+COUNTIF(T8:T32,"中3")+COUNTIF(T8:T32,"11")</f>
        <v>3</v>
      </c>
      <c r="U37" s="69">
        <f t="shared" si="9"/>
        <v>3</v>
      </c>
      <c r="V37" s="69">
        <f t="shared" si="9"/>
        <v>4</v>
      </c>
      <c r="W37" s="69">
        <f t="shared" si="9"/>
        <v>4</v>
      </c>
      <c r="X37" s="69">
        <f t="shared" si="9"/>
        <v>4</v>
      </c>
      <c r="Y37" s="69">
        <f t="shared" si="9"/>
        <v>3</v>
      </c>
      <c r="Z37" s="69">
        <f t="shared" si="9"/>
        <v>4</v>
      </c>
      <c r="AA37" s="69">
        <f t="shared" ref="AA37" si="10">COUNTIF(AA10:AA32,"中")+COUNTIF(AA8:AA32,"中2")+COUNTIF(AA8:AA32,"中3")+COUNTIF(AA8:AA32,"11")</f>
        <v>4</v>
      </c>
      <c r="AB37" s="69">
        <f t="shared" si="9"/>
        <v>4</v>
      </c>
      <c r="AC37" s="69">
        <f t="shared" si="9"/>
        <v>4</v>
      </c>
      <c r="AD37" s="69">
        <f t="shared" si="9"/>
        <v>4</v>
      </c>
      <c r="AE37" s="69">
        <f t="shared" si="9"/>
        <v>4</v>
      </c>
      <c r="AF37" s="69">
        <f t="shared" si="9"/>
        <v>3</v>
      </c>
      <c r="AG37" s="69">
        <f t="shared" si="9"/>
        <v>4</v>
      </c>
      <c r="AH37" s="69">
        <f t="shared" si="9"/>
        <v>4</v>
      </c>
      <c r="AI37" s="69">
        <f t="shared" si="9"/>
        <v>3</v>
      </c>
      <c r="AJ37" s="69">
        <f t="shared" si="9"/>
        <v>3</v>
      </c>
      <c r="AK37" s="69">
        <f t="shared" si="9"/>
        <v>4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7"/>
      <c r="AW37" s="7"/>
      <c r="AX37" s="7"/>
      <c r="AY37" s="7"/>
    </row>
    <row r="38" spans="1:51" ht="12" customHeight="1" x14ac:dyDescent="0.15">
      <c r="A38" s="6"/>
      <c r="B38" s="131"/>
      <c r="C38" s="131"/>
      <c r="D38" s="131"/>
      <c r="E38" s="132"/>
      <c r="F38" s="135" t="s">
        <v>49</v>
      </c>
      <c r="G38" s="136">
        <f t="shared" ref="G38:R38" si="11">COUNTIF(G10:G32,"遅")+COUNTIF(G8:G32,"17")</f>
        <v>4</v>
      </c>
      <c r="H38" s="136">
        <f t="shared" si="11"/>
        <v>4</v>
      </c>
      <c r="I38" s="136">
        <f t="shared" si="11"/>
        <v>4</v>
      </c>
      <c r="J38" s="136">
        <f t="shared" si="11"/>
        <v>4</v>
      </c>
      <c r="K38" s="136">
        <f t="shared" si="11"/>
        <v>4</v>
      </c>
      <c r="L38" s="136">
        <f t="shared" si="11"/>
        <v>4</v>
      </c>
      <c r="M38" s="136">
        <f t="shared" si="11"/>
        <v>4</v>
      </c>
      <c r="N38" s="136">
        <f t="shared" si="11"/>
        <v>4</v>
      </c>
      <c r="O38" s="136">
        <f t="shared" si="11"/>
        <v>4</v>
      </c>
      <c r="P38" s="136">
        <f t="shared" si="11"/>
        <v>5</v>
      </c>
      <c r="Q38" s="136">
        <f t="shared" si="11"/>
        <v>4</v>
      </c>
      <c r="R38" s="136">
        <f t="shared" si="11"/>
        <v>4</v>
      </c>
      <c r="S38" s="136">
        <f>COUNTIF(S10:S32,"遅")+COUNTIF(S8:S32,"17")</f>
        <v>4</v>
      </c>
      <c r="T38" s="136">
        <f t="shared" ref="T38:AK38" si="12">COUNTIF(T10:T32,"遅")+COUNTIF(T8:T32,"17")</f>
        <v>4</v>
      </c>
      <c r="U38" s="136">
        <f t="shared" si="12"/>
        <v>4</v>
      </c>
      <c r="V38" s="136">
        <f t="shared" si="12"/>
        <v>4</v>
      </c>
      <c r="W38" s="136">
        <f t="shared" si="12"/>
        <v>4</v>
      </c>
      <c r="X38" s="136">
        <f t="shared" si="12"/>
        <v>4</v>
      </c>
      <c r="Y38" s="136">
        <f t="shared" si="12"/>
        <v>4</v>
      </c>
      <c r="Z38" s="136">
        <f t="shared" si="12"/>
        <v>4</v>
      </c>
      <c r="AA38" s="136">
        <f t="shared" ref="AA38" si="13">COUNTIF(AA10:AA32,"遅")+COUNTIF(AA8:AA32,"17")</f>
        <v>4</v>
      </c>
      <c r="AB38" s="136">
        <f t="shared" si="12"/>
        <v>5</v>
      </c>
      <c r="AC38" s="136">
        <f t="shared" si="12"/>
        <v>4</v>
      </c>
      <c r="AD38" s="136">
        <f t="shared" si="12"/>
        <v>4</v>
      </c>
      <c r="AE38" s="136">
        <f t="shared" si="12"/>
        <v>4</v>
      </c>
      <c r="AF38" s="136">
        <f t="shared" si="12"/>
        <v>4</v>
      </c>
      <c r="AG38" s="136">
        <f t="shared" si="12"/>
        <v>4</v>
      </c>
      <c r="AH38" s="136">
        <f t="shared" si="12"/>
        <v>4</v>
      </c>
      <c r="AI38" s="136">
        <f t="shared" si="12"/>
        <v>5</v>
      </c>
      <c r="AJ38" s="136">
        <f t="shared" si="12"/>
        <v>4</v>
      </c>
      <c r="AK38" s="136">
        <f t="shared" si="12"/>
        <v>4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7"/>
      <c r="AW38" s="7"/>
      <c r="AX38" s="7"/>
      <c r="AY38" s="7"/>
    </row>
    <row r="39" spans="1:51" ht="12" customHeight="1" x14ac:dyDescent="0.15">
      <c r="A39" s="6"/>
      <c r="B39" s="13"/>
      <c r="C39" s="13"/>
      <c r="D39" s="13"/>
      <c r="E39" s="132"/>
      <c r="F39" s="100" t="s">
        <v>41</v>
      </c>
      <c r="G39" s="64">
        <f t="shared" ref="G39:AK39" si="14">COUNTIF(G11:G31,"早カ")</f>
        <v>1</v>
      </c>
      <c r="H39" s="64">
        <f t="shared" si="14"/>
        <v>1</v>
      </c>
      <c r="I39" s="64">
        <f t="shared" si="14"/>
        <v>1</v>
      </c>
      <c r="J39" s="64">
        <f t="shared" si="14"/>
        <v>1</v>
      </c>
      <c r="K39" s="64">
        <f t="shared" si="14"/>
        <v>1</v>
      </c>
      <c r="L39" s="64">
        <f t="shared" si="14"/>
        <v>1</v>
      </c>
      <c r="M39" s="64">
        <f t="shared" si="14"/>
        <v>1</v>
      </c>
      <c r="N39" s="64">
        <f t="shared" si="14"/>
        <v>1</v>
      </c>
      <c r="O39" s="64">
        <f t="shared" si="14"/>
        <v>1</v>
      </c>
      <c r="P39" s="64">
        <f t="shared" si="14"/>
        <v>1</v>
      </c>
      <c r="Q39" s="64">
        <f t="shared" si="14"/>
        <v>1</v>
      </c>
      <c r="R39" s="64">
        <f t="shared" si="14"/>
        <v>1</v>
      </c>
      <c r="S39" s="64">
        <f t="shared" si="14"/>
        <v>1</v>
      </c>
      <c r="T39" s="64">
        <f t="shared" si="14"/>
        <v>1</v>
      </c>
      <c r="U39" s="64">
        <f t="shared" si="14"/>
        <v>1</v>
      </c>
      <c r="V39" s="64">
        <f t="shared" si="14"/>
        <v>1</v>
      </c>
      <c r="W39" s="64">
        <f t="shared" si="14"/>
        <v>1</v>
      </c>
      <c r="X39" s="64">
        <f t="shared" si="14"/>
        <v>1</v>
      </c>
      <c r="Y39" s="64">
        <f t="shared" si="14"/>
        <v>1</v>
      </c>
      <c r="Z39" s="64">
        <f t="shared" si="14"/>
        <v>3</v>
      </c>
      <c r="AA39" s="64">
        <f t="shared" ref="AA39" si="15">COUNTIF(AA11:AA31,"早カ")</f>
        <v>3</v>
      </c>
      <c r="AB39" s="64">
        <f t="shared" si="14"/>
        <v>1</v>
      </c>
      <c r="AC39" s="64">
        <f t="shared" si="14"/>
        <v>1</v>
      </c>
      <c r="AD39" s="64">
        <f t="shared" si="14"/>
        <v>1</v>
      </c>
      <c r="AE39" s="64">
        <f t="shared" si="14"/>
        <v>1</v>
      </c>
      <c r="AF39" s="64">
        <f t="shared" si="14"/>
        <v>1</v>
      </c>
      <c r="AG39" s="64">
        <f t="shared" si="14"/>
        <v>1</v>
      </c>
      <c r="AH39" s="64">
        <f t="shared" si="14"/>
        <v>1</v>
      </c>
      <c r="AI39" s="64">
        <f t="shared" si="14"/>
        <v>1</v>
      </c>
      <c r="AJ39" s="64">
        <f t="shared" si="14"/>
        <v>1</v>
      </c>
      <c r="AK39" s="64">
        <f t="shared" si="14"/>
        <v>1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7"/>
      <c r="AW39" s="7"/>
      <c r="AX39" s="7"/>
      <c r="AY39" s="7"/>
    </row>
    <row r="40" spans="1:51" ht="12" customHeight="1" x14ac:dyDescent="0.15">
      <c r="A40" s="6"/>
      <c r="B40" s="13"/>
      <c r="C40" s="13"/>
      <c r="D40" s="13"/>
      <c r="E40" s="132"/>
      <c r="F40" s="26" t="s">
        <v>77</v>
      </c>
      <c r="G40" s="64">
        <f t="shared" ref="G40:AK40" si="16">COUNTIF(G11:G31,"遅カ")</f>
        <v>1</v>
      </c>
      <c r="H40" s="64">
        <f t="shared" si="16"/>
        <v>1</v>
      </c>
      <c r="I40" s="64">
        <f t="shared" si="16"/>
        <v>1</v>
      </c>
      <c r="J40" s="64">
        <f t="shared" si="16"/>
        <v>1</v>
      </c>
      <c r="K40" s="64">
        <f t="shared" si="16"/>
        <v>1</v>
      </c>
      <c r="L40" s="64">
        <f t="shared" si="16"/>
        <v>1</v>
      </c>
      <c r="M40" s="64">
        <f t="shared" si="16"/>
        <v>1</v>
      </c>
      <c r="N40" s="64">
        <f t="shared" si="16"/>
        <v>1</v>
      </c>
      <c r="O40" s="64">
        <f t="shared" si="16"/>
        <v>1</v>
      </c>
      <c r="P40" s="64">
        <f t="shared" si="16"/>
        <v>1</v>
      </c>
      <c r="Q40" s="64">
        <f t="shared" si="16"/>
        <v>1</v>
      </c>
      <c r="R40" s="64">
        <f t="shared" si="16"/>
        <v>1</v>
      </c>
      <c r="S40" s="64">
        <f t="shared" si="16"/>
        <v>1</v>
      </c>
      <c r="T40" s="64">
        <f t="shared" si="16"/>
        <v>1</v>
      </c>
      <c r="U40" s="64">
        <f t="shared" si="16"/>
        <v>1</v>
      </c>
      <c r="V40" s="64">
        <f t="shared" si="16"/>
        <v>1</v>
      </c>
      <c r="W40" s="64">
        <f t="shared" si="16"/>
        <v>1</v>
      </c>
      <c r="X40" s="64">
        <f t="shared" si="16"/>
        <v>1</v>
      </c>
      <c r="Y40" s="64">
        <f t="shared" si="16"/>
        <v>1</v>
      </c>
      <c r="Z40" s="64">
        <f t="shared" si="16"/>
        <v>1</v>
      </c>
      <c r="AA40" s="64">
        <f t="shared" ref="AA40" si="17">COUNTIF(AA11:AA31,"遅カ")</f>
        <v>1</v>
      </c>
      <c r="AB40" s="64">
        <f t="shared" si="16"/>
        <v>1</v>
      </c>
      <c r="AC40" s="64">
        <f t="shared" si="16"/>
        <v>1</v>
      </c>
      <c r="AD40" s="64">
        <f t="shared" si="16"/>
        <v>1</v>
      </c>
      <c r="AE40" s="64">
        <f t="shared" si="16"/>
        <v>1</v>
      </c>
      <c r="AF40" s="64">
        <f t="shared" si="16"/>
        <v>1</v>
      </c>
      <c r="AG40" s="64">
        <f t="shared" si="16"/>
        <v>1</v>
      </c>
      <c r="AH40" s="64">
        <f t="shared" si="16"/>
        <v>1</v>
      </c>
      <c r="AI40" s="64">
        <f t="shared" si="16"/>
        <v>1</v>
      </c>
      <c r="AJ40" s="64">
        <f t="shared" si="16"/>
        <v>1</v>
      </c>
      <c r="AK40" s="64">
        <f t="shared" si="16"/>
        <v>1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7"/>
      <c r="AW40" s="7"/>
      <c r="AX40" s="7"/>
      <c r="AY40" s="7"/>
    </row>
    <row r="41" spans="1:51" ht="12" customHeight="1" x14ac:dyDescent="0.15">
      <c r="B41" s="109"/>
      <c r="C41" s="109"/>
      <c r="D41" s="109"/>
      <c r="E41" s="137"/>
      <c r="F41" s="138"/>
      <c r="G41" s="7"/>
      <c r="H41" s="7"/>
      <c r="I41" s="7"/>
      <c r="J41" s="7"/>
      <c r="L41" s="7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40"/>
      <c r="AN41" s="140"/>
      <c r="AO41" s="140"/>
      <c r="AP41" s="140"/>
      <c r="AV41" s="7"/>
      <c r="AW41" s="7"/>
      <c r="AX41" s="7"/>
      <c r="AY41" s="7"/>
    </row>
    <row r="42" spans="1:51" ht="13.5" customHeight="1" x14ac:dyDescent="0.15">
      <c r="B42" s="140"/>
      <c r="C42" s="140"/>
      <c r="D42" s="140"/>
      <c r="E42" s="137"/>
      <c r="F42" s="138"/>
      <c r="G42" s="138"/>
      <c r="H42" s="141"/>
      <c r="I42" s="141"/>
      <c r="J42" s="141"/>
      <c r="K42" s="141"/>
      <c r="L42" s="141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40"/>
      <c r="AN42" s="140"/>
      <c r="AO42" s="140"/>
      <c r="AP42" s="140"/>
      <c r="AQ42" s="7"/>
      <c r="AR42" s="7"/>
      <c r="AS42" s="7"/>
      <c r="AT42" s="7"/>
      <c r="AU42" s="7"/>
    </row>
    <row r="43" spans="1:51" ht="13.5" customHeight="1" x14ac:dyDescent="0.15">
      <c r="B43" s="140"/>
      <c r="C43" s="140"/>
      <c r="D43" s="140"/>
      <c r="E43" s="137"/>
      <c r="F43" s="138"/>
      <c r="G43" s="138"/>
      <c r="H43" s="141"/>
      <c r="I43" s="141"/>
      <c r="J43" s="141"/>
      <c r="K43" s="141"/>
      <c r="L43" s="141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40"/>
      <c r="AN43" s="7"/>
      <c r="AO43" s="140"/>
      <c r="AP43" s="140"/>
      <c r="AQ43" s="7"/>
      <c r="AR43" s="7"/>
      <c r="AS43" s="7"/>
      <c r="AT43" s="7"/>
      <c r="AU43" s="7"/>
      <c r="AV43" s="7"/>
      <c r="AW43" s="7"/>
      <c r="AX43" s="7"/>
      <c r="AY43" s="7"/>
    </row>
    <row r="44" spans="1:51" ht="13.5" customHeight="1" x14ac:dyDescent="0.15">
      <c r="B44" s="140"/>
      <c r="C44" s="140"/>
      <c r="D44" s="140"/>
      <c r="E44" s="137"/>
      <c r="F44" s="138"/>
      <c r="G44" s="138"/>
      <c r="H44" s="141"/>
      <c r="I44" s="141"/>
      <c r="J44" s="141"/>
      <c r="K44" s="141"/>
      <c r="L44" s="141"/>
      <c r="M44" s="139"/>
      <c r="N44" s="139"/>
      <c r="O44" s="138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ht="13.5" customHeight="1" x14ac:dyDescent="0.15">
      <c r="B45" s="140"/>
      <c r="C45" s="140"/>
      <c r="D45" s="140"/>
      <c r="E45" s="137"/>
      <c r="F45" s="138"/>
      <c r="G45" s="138"/>
      <c r="H45" s="141"/>
      <c r="I45" s="141"/>
      <c r="J45" s="141"/>
      <c r="K45" s="141"/>
      <c r="L45" s="141"/>
      <c r="M45" s="138"/>
      <c r="N45" s="138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8"/>
      <c r="AK45" s="138"/>
      <c r="AL45" s="138"/>
      <c r="AM45" s="138"/>
      <c r="AN45" s="138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15">
      <c r="B46" s="138"/>
      <c r="C46" s="138"/>
      <c r="D46" s="138"/>
      <c r="E46" s="137"/>
      <c r="M46" s="1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L46" s="4"/>
      <c r="AM46" s="4"/>
      <c r="AN46" s="4"/>
      <c r="AV46" s="7"/>
      <c r="AW46" s="7"/>
      <c r="AX46" s="7"/>
      <c r="AY46" s="7"/>
    </row>
    <row r="47" spans="1:51" x14ac:dyDescent="0.15">
      <c r="E47" s="137"/>
      <c r="I47" s="1"/>
      <c r="J47" s="1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L47" s="4"/>
      <c r="AM47" s="4"/>
      <c r="AN47" s="4"/>
    </row>
    <row r="48" spans="1:51" x14ac:dyDescent="0.15">
      <c r="E48" s="137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L48" s="4"/>
      <c r="AM48" s="4"/>
      <c r="AN48" s="4"/>
    </row>
    <row r="49" spans="1:51" x14ac:dyDescent="0.15">
      <c r="E49" s="137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L49" s="4"/>
      <c r="AM49" s="4"/>
      <c r="AN49" s="4"/>
    </row>
    <row r="50" spans="1:51" x14ac:dyDescent="0.15">
      <c r="E50" s="137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L50" s="4"/>
      <c r="AM50" s="4"/>
      <c r="AN50" s="4"/>
    </row>
    <row r="51" spans="1:51" x14ac:dyDescent="0.15">
      <c r="E51" s="137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L51" s="4"/>
      <c r="AM51" s="4"/>
      <c r="AN51" s="4"/>
    </row>
    <row r="52" spans="1:51" x14ac:dyDescent="0.15">
      <c r="E52" s="137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L52" s="4"/>
      <c r="AM52" s="4"/>
      <c r="AN52" s="4"/>
    </row>
    <row r="53" spans="1:51" x14ac:dyDescent="0.15">
      <c r="E53" s="137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</row>
    <row r="54" spans="1:51" x14ac:dyDescent="0.15">
      <c r="E54" s="137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</row>
    <row r="55" spans="1:51" x14ac:dyDescent="0.15">
      <c r="E55" s="137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</row>
    <row r="56" spans="1:51" x14ac:dyDescent="0.15">
      <c r="E56" s="137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</row>
    <row r="57" spans="1:51" x14ac:dyDescent="0.15">
      <c r="E57" s="137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</row>
    <row r="58" spans="1:51" x14ac:dyDescent="0.15">
      <c r="E58" s="137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</row>
    <row r="59" spans="1:51" x14ac:dyDescent="0.15">
      <c r="E59" s="137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</row>
    <row r="60" spans="1:51" x14ac:dyDescent="0.15">
      <c r="E60" s="137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</row>
    <row r="61" spans="1:51" s="4" customFormat="1" x14ac:dyDescent="0.15">
      <c r="A61" s="1"/>
      <c r="E61" s="137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s="4" customFormat="1" x14ac:dyDescent="0.15">
      <c r="A62" s="1"/>
      <c r="E62" s="137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s="4" customFormat="1" x14ac:dyDescent="0.15">
      <c r="A63" s="1"/>
      <c r="E63" s="137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s="4" customFormat="1" x14ac:dyDescent="0.15">
      <c r="A64" s="1"/>
      <c r="E64" s="137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s="4" customFormat="1" x14ac:dyDescent="0.15">
      <c r="A65" s="1"/>
      <c r="E65" s="137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s="4" customFormat="1" x14ac:dyDescent="0.15">
      <c r="A66" s="1"/>
      <c r="E66" s="137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</sheetData>
  <mergeCells count="9">
    <mergeCell ref="AT5:AU5"/>
    <mergeCell ref="AT15:AU15"/>
    <mergeCell ref="I1:O1"/>
    <mergeCell ref="P1:AB3"/>
    <mergeCell ref="AL1:AO2"/>
    <mergeCell ref="AP1:AR2"/>
    <mergeCell ref="I2:O2"/>
    <mergeCell ref="I3:O3"/>
    <mergeCell ref="AD3:AJ3"/>
  </mergeCells>
  <phoneticPr fontId="2"/>
  <printOptions horizontalCentered="1" verticalCentered="1"/>
  <pageMargins left="0.11811023622047245" right="0.19685039370078741" top="0.19685039370078741" bottom="1.2598425196850394" header="0.23622047244094491" footer="0.31496062992125984"/>
  <pageSetup paperSize="9" scale="92" orientation="landscape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H27.10月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桜井　由美(1050105)</dc:creator>
  <cp:lastModifiedBy>岩見建汰</cp:lastModifiedBy>
  <cp:lastPrinted>2016-03-01T04:42:14Z</cp:lastPrinted>
  <dcterms:created xsi:type="dcterms:W3CDTF">2015-09-08T12:16:23Z</dcterms:created>
  <dcterms:modified xsi:type="dcterms:W3CDTF">2016-03-01T04:48:47Z</dcterms:modified>
</cp:coreProperties>
</file>