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ichimatsuo/Desktop/2022-2023/os/labs/more_os_labs/lab-2/"/>
    </mc:Choice>
  </mc:AlternateContent>
  <xr:revisionPtr revIDLastSave="0" documentId="13_ncr:1_{23C63DCA-6B69-424C-A321-0F3DCB7E3A65}" xr6:coauthVersionLast="47" xr6:coauthVersionMax="47" xr10:uidLastSave="{00000000-0000-0000-0000-000000000000}"/>
  <bookViews>
    <workbookView xWindow="-27320" yWindow="3000" windowWidth="27320" windowHeight="15360" xr2:uid="{9BA22AE5-6E27-884B-8A23-254EBD694C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AC9" i="1"/>
  <c r="Y4" i="1"/>
  <c r="Y5" i="1"/>
  <c r="Y6" i="1"/>
  <c r="Y7" i="1"/>
  <c r="Y8" i="1"/>
  <c r="Y9" i="1"/>
  <c r="Y10" i="1"/>
  <c r="Y11" i="1"/>
  <c r="Y12" i="1"/>
  <c r="Y3" i="1"/>
  <c r="Y15" i="1" s="1"/>
  <c r="U4" i="1"/>
  <c r="U5" i="1"/>
  <c r="U6" i="1"/>
  <c r="U7" i="1"/>
  <c r="U8" i="1"/>
  <c r="U9" i="1"/>
  <c r="U10" i="1"/>
  <c r="U11" i="1"/>
  <c r="U12" i="1"/>
  <c r="U3" i="1"/>
  <c r="L5" i="1"/>
  <c r="L6" i="1"/>
  <c r="L7" i="1"/>
  <c r="H4" i="1"/>
  <c r="H5" i="1"/>
  <c r="H6" i="1"/>
  <c r="H7" i="1"/>
  <c r="H8" i="1"/>
  <c r="H9" i="1"/>
  <c r="H10" i="1"/>
  <c r="H11" i="1"/>
  <c r="H12" i="1"/>
  <c r="H3" i="1"/>
  <c r="D4" i="1"/>
  <c r="D5" i="1"/>
  <c r="D6" i="1"/>
  <c r="D7" i="1"/>
  <c r="D8" i="1"/>
  <c r="D9" i="1"/>
  <c r="D10" i="1"/>
  <c r="D11" i="1"/>
  <c r="D12" i="1"/>
  <c r="D3" i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B12" i="1"/>
  <c r="AC12" i="1" s="1"/>
  <c r="AB11" i="1"/>
  <c r="AC11" i="1" s="1"/>
  <c r="AB10" i="1"/>
  <c r="AC10" i="1" s="1"/>
  <c r="AB9" i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S16" i="1"/>
  <c r="T16" i="1"/>
  <c r="W16" i="1"/>
  <c r="X16" i="1"/>
  <c r="AA16" i="1"/>
  <c r="AE16" i="1"/>
  <c r="S17" i="1"/>
  <c r="T17" i="1"/>
  <c r="W17" i="1"/>
  <c r="X17" i="1"/>
  <c r="AA17" i="1"/>
  <c r="AE17" i="1"/>
  <c r="S15" i="1"/>
  <c r="T15" i="1"/>
  <c r="W15" i="1"/>
  <c r="X15" i="1"/>
  <c r="AA15" i="1"/>
  <c r="AE15" i="1"/>
  <c r="S14" i="1"/>
  <c r="T14" i="1"/>
  <c r="W14" i="1"/>
  <c r="X14" i="1"/>
  <c r="AA14" i="1"/>
  <c r="AE14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F17" i="1"/>
  <c r="G17" i="1"/>
  <c r="J17" i="1"/>
  <c r="N17" i="1"/>
  <c r="F16" i="1"/>
  <c r="G16" i="1"/>
  <c r="J16" i="1"/>
  <c r="N16" i="1"/>
  <c r="F15" i="1"/>
  <c r="G15" i="1"/>
  <c r="J15" i="1"/>
  <c r="N15" i="1"/>
  <c r="J14" i="1"/>
  <c r="N14" i="1"/>
  <c r="F14" i="1"/>
  <c r="G14" i="1"/>
  <c r="C15" i="1"/>
  <c r="C16" i="1"/>
  <c r="C17" i="1"/>
  <c r="C14" i="1"/>
  <c r="B16" i="1"/>
  <c r="B15" i="1"/>
  <c r="B14" i="1"/>
  <c r="O5" i="1"/>
  <c r="P5" i="1" s="1"/>
  <c r="O4" i="1"/>
  <c r="P4" i="1" s="1"/>
  <c r="O3" i="1"/>
  <c r="P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K6" i="1"/>
  <c r="K5" i="1"/>
  <c r="K4" i="1"/>
  <c r="L4" i="1" s="1"/>
  <c r="K3" i="1"/>
  <c r="L3" i="1" s="1"/>
  <c r="Y16" i="1" l="1"/>
  <c r="U14" i="1"/>
  <c r="Y14" i="1"/>
  <c r="D14" i="1"/>
  <c r="H16" i="1"/>
  <c r="AC16" i="1"/>
  <c r="AC17" i="1"/>
  <c r="AC15" i="1"/>
  <c r="AC14" i="1"/>
  <c r="AG14" i="1"/>
  <c r="AG15" i="1"/>
  <c r="AG16" i="1"/>
  <c r="AG17" i="1"/>
  <c r="L14" i="1"/>
  <c r="L15" i="1"/>
  <c r="L17" i="1"/>
  <c r="L16" i="1"/>
  <c r="P14" i="1"/>
  <c r="P16" i="1"/>
  <c r="H17" i="1"/>
  <c r="P15" i="1"/>
  <c r="H15" i="1"/>
  <c r="U17" i="1"/>
  <c r="H14" i="1"/>
  <c r="U16" i="1"/>
  <c r="U15" i="1"/>
  <c r="P17" i="1"/>
  <c r="Y17" i="1"/>
  <c r="D17" i="1"/>
  <c r="AB16" i="1"/>
  <c r="D15" i="1"/>
  <c r="AF14" i="1"/>
  <c r="D16" i="1"/>
  <c r="AB14" i="1"/>
  <c r="AF17" i="1"/>
  <c r="AB17" i="1"/>
  <c r="AF16" i="1"/>
  <c r="AF15" i="1"/>
  <c r="AB15" i="1"/>
  <c r="K17" i="1"/>
  <c r="K15" i="1"/>
  <c r="K14" i="1"/>
  <c r="O17" i="1"/>
  <c r="O15" i="1"/>
  <c r="K16" i="1"/>
  <c r="O16" i="1"/>
  <c r="O14" i="1"/>
</calcChain>
</file>

<file path=xl/sharedStrings.xml><?xml version="1.0" encoding="utf-8"?>
<sst xmlns="http://schemas.openxmlformats.org/spreadsheetml/2006/main" count="47" uniqueCount="17">
  <si>
    <t>Dense64</t>
  </si>
  <si>
    <t>dense128</t>
  </si>
  <si>
    <t>dense256</t>
  </si>
  <si>
    <t>dense512</t>
  </si>
  <si>
    <t>stdv</t>
  </si>
  <si>
    <t>min</t>
  </si>
  <si>
    <t>max</t>
  </si>
  <si>
    <t>mean</t>
  </si>
  <si>
    <t>ALL UNITS IN MICROSECONDS</t>
  </si>
  <si>
    <t>mmap</t>
  </si>
  <si>
    <t>matrix</t>
  </si>
  <si>
    <t>PREPAGING</t>
  </si>
  <si>
    <t>DEMAND</t>
  </si>
  <si>
    <t>PAGING</t>
  </si>
  <si>
    <t>both</t>
  </si>
  <si>
    <t>prepaging matrix_size x mean mmap time</t>
  </si>
  <si>
    <t>prepaging matrix_size x mean matrix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</si>
</sst>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447282</xdr:colOff>
      <xdr:row>25</xdr:row>
      <xdr:rowOff>62732</xdr:rowOff>
    </xdr:from>
    <xdr:to>
      <xdr:col>4</xdr:col>
      <xdr:colOff>612738</xdr:colOff>
      <xdr:row>36</xdr:row>
      <xdr:rowOff>163998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073DFC-3F98-26FF-1A6E-32BF5DE1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782" y="4507732"/>
          <a:ext cx="2641956" cy="2057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F597-7CCF-2A48-9AC7-72066EF9A70D}">
  <dimension ref="A1:AG25"/>
  <sheetViews>
    <sheetView tabSelected="1" topLeftCell="A14" zoomScale="109" workbookViewId="0">
      <selection activeCell="G26" sqref="G26"/>
    </sheetView>
  </sheetViews>
  <sheetFormatPr baseColWidth="10" defaultRowHeight="14" x14ac:dyDescent="0.2"/>
  <cols>
    <col min="1" max="14" width="10.83203125" style="1"/>
    <col min="15" max="15" width="11.83203125" style="1" bestFit="1" customWidth="1"/>
    <col min="16" max="16" width="11.83203125" style="1" customWidth="1"/>
    <col min="17" max="31" width="10.83203125" style="1"/>
    <col min="32" max="32" width="11.83203125" style="1" bestFit="1" customWidth="1"/>
    <col min="33" max="16384" width="10.83203125" style="1"/>
  </cols>
  <sheetData>
    <row r="1" spans="1:33" x14ac:dyDescent="0.2">
      <c r="A1" s="1" t="s">
        <v>11</v>
      </c>
      <c r="B1" s="1" t="s">
        <v>0</v>
      </c>
      <c r="F1" s="1" t="s">
        <v>1</v>
      </c>
      <c r="J1" s="1" t="s">
        <v>2</v>
      </c>
      <c r="N1" s="1" t="s">
        <v>3</v>
      </c>
      <c r="Q1" s="2"/>
      <c r="R1" s="1" t="s">
        <v>12</v>
      </c>
      <c r="S1" s="1" t="s">
        <v>0</v>
      </c>
      <c r="W1" s="1" t="s">
        <v>1</v>
      </c>
      <c r="AA1" s="1" t="s">
        <v>2</v>
      </c>
      <c r="AE1" s="1" t="s">
        <v>3</v>
      </c>
    </row>
    <row r="2" spans="1:33" x14ac:dyDescent="0.2">
      <c r="B2" s="1" t="s">
        <v>9</v>
      </c>
      <c r="C2" s="1" t="s">
        <v>10</v>
      </c>
      <c r="D2" s="1" t="s">
        <v>14</v>
      </c>
      <c r="F2" s="1" t="s">
        <v>9</v>
      </c>
      <c r="G2" s="1" t="s">
        <v>10</v>
      </c>
      <c r="J2" s="1" t="s">
        <v>9</v>
      </c>
      <c r="K2" s="1" t="s">
        <v>10</v>
      </c>
      <c r="N2" s="1" t="s">
        <v>9</v>
      </c>
      <c r="O2" s="1" t="s">
        <v>10</v>
      </c>
      <c r="Q2" s="2"/>
      <c r="R2" s="1" t="s">
        <v>13</v>
      </c>
      <c r="S2" s="1" t="s">
        <v>9</v>
      </c>
      <c r="T2" s="1" t="s">
        <v>10</v>
      </c>
      <c r="W2" s="1" t="s">
        <v>9</v>
      </c>
      <c r="X2" s="1" t="s">
        <v>10</v>
      </c>
      <c r="AA2" s="1" t="s">
        <v>9</v>
      </c>
      <c r="AB2" s="1" t="s">
        <v>10</v>
      </c>
      <c r="AE2" s="1" t="s">
        <v>9</v>
      </c>
      <c r="AF2" s="1" t="s">
        <v>10</v>
      </c>
    </row>
    <row r="3" spans="1:33" x14ac:dyDescent="0.2">
      <c r="B3" s="1">
        <v>339</v>
      </c>
      <c r="C3" s="1">
        <v>10794</v>
      </c>
      <c r="D3" s="1">
        <f>C3+B3</f>
        <v>11133</v>
      </c>
      <c r="F3" s="3">
        <v>289</v>
      </c>
      <c r="G3" s="3">
        <v>98202</v>
      </c>
      <c r="H3" s="3">
        <f>G3+F3</f>
        <v>98491</v>
      </c>
      <c r="J3" s="3">
        <v>313</v>
      </c>
      <c r="K3" s="3">
        <f>938642+1000000</f>
        <v>1938642</v>
      </c>
      <c r="L3" s="3">
        <f>K3+J3</f>
        <v>1938955</v>
      </c>
      <c r="N3" s="1">
        <v>416</v>
      </c>
      <c r="O3" s="3">
        <f>9000000+8798821</f>
        <v>17798821</v>
      </c>
      <c r="P3" s="3">
        <f>O3+N3</f>
        <v>17799237</v>
      </c>
      <c r="Q3" s="2"/>
      <c r="S3" s="1">
        <v>103</v>
      </c>
      <c r="T3" s="3">
        <v>12647</v>
      </c>
      <c r="U3" s="1">
        <f>T3+S3</f>
        <v>12750</v>
      </c>
      <c r="W3" s="1">
        <v>105</v>
      </c>
      <c r="X3" s="3">
        <v>111147</v>
      </c>
      <c r="Y3" s="1">
        <f>X3+W3</f>
        <v>111252</v>
      </c>
      <c r="AA3" s="3">
        <v>104</v>
      </c>
      <c r="AB3" s="3">
        <f>1000000+998822</f>
        <v>1998822</v>
      </c>
      <c r="AC3" s="1">
        <f>AB3+AA3</f>
        <v>1998926</v>
      </c>
      <c r="AE3" s="3">
        <v>133</v>
      </c>
      <c r="AF3" s="3">
        <f>9000000+9076595</f>
        <v>18076595</v>
      </c>
      <c r="AG3" s="1">
        <f>AF3+AE3</f>
        <v>18076728</v>
      </c>
    </row>
    <row r="4" spans="1:33" x14ac:dyDescent="0.2">
      <c r="B4" s="1">
        <v>272</v>
      </c>
      <c r="C4" s="3">
        <v>20611</v>
      </c>
      <c r="D4" s="1">
        <f t="shared" ref="D4:D12" si="0">C4+B4</f>
        <v>20883</v>
      </c>
      <c r="F4" s="1">
        <v>286</v>
      </c>
      <c r="G4" s="3">
        <v>96068</v>
      </c>
      <c r="H4" s="3">
        <f t="shared" ref="H4:H12" si="1">G4+F4</f>
        <v>96354</v>
      </c>
      <c r="J4" s="1">
        <v>370</v>
      </c>
      <c r="K4" s="3">
        <f>910277+1000000</f>
        <v>1910277</v>
      </c>
      <c r="L4" s="3">
        <f t="shared" ref="L4:L12" si="2">K4+J4</f>
        <v>1910647</v>
      </c>
      <c r="N4" s="1">
        <v>466</v>
      </c>
      <c r="O4" s="1">
        <f>9000000+8967452</f>
        <v>17967452</v>
      </c>
      <c r="P4" s="3">
        <f t="shared" ref="P4:P12" si="3">O4+N4</f>
        <v>17967918</v>
      </c>
      <c r="Q4" s="2"/>
      <c r="S4" s="1">
        <v>101</v>
      </c>
      <c r="T4" s="1">
        <v>12664</v>
      </c>
      <c r="U4" s="1">
        <f t="shared" ref="U4:U12" si="4">T4+S4</f>
        <v>12765</v>
      </c>
      <c r="W4" s="1">
        <v>108</v>
      </c>
      <c r="X4" s="3">
        <v>102563</v>
      </c>
      <c r="Y4" s="1">
        <f t="shared" ref="Y4:Y12" si="5">X4+W4</f>
        <v>102671</v>
      </c>
      <c r="AA4" s="1">
        <v>107</v>
      </c>
      <c r="AB4" s="1">
        <f>1000000+972012</f>
        <v>1972012</v>
      </c>
      <c r="AC4" s="1">
        <f t="shared" ref="AC4:AC12" si="6">AB4+AA4</f>
        <v>1972119</v>
      </c>
      <c r="AE4" s="1">
        <v>109</v>
      </c>
      <c r="AF4" s="3">
        <f>9000000+9071680</f>
        <v>18071680</v>
      </c>
      <c r="AG4" s="1">
        <f t="shared" ref="AG4:AG12" si="7">AF4+AE4</f>
        <v>18071789</v>
      </c>
    </row>
    <row r="5" spans="1:33" x14ac:dyDescent="0.2">
      <c r="B5" s="1">
        <v>296</v>
      </c>
      <c r="C5" s="1">
        <v>11491</v>
      </c>
      <c r="D5" s="1">
        <f t="shared" si="0"/>
        <v>11787</v>
      </c>
      <c r="F5" s="1">
        <v>290</v>
      </c>
      <c r="G5" s="1">
        <v>96430</v>
      </c>
      <c r="H5" s="3">
        <f t="shared" si="1"/>
        <v>96720</v>
      </c>
      <c r="J5" s="1">
        <v>303</v>
      </c>
      <c r="K5" s="3">
        <f>1000000+921777</f>
        <v>1921777</v>
      </c>
      <c r="L5" s="3">
        <f t="shared" si="2"/>
        <v>1922080</v>
      </c>
      <c r="N5" s="1">
        <v>432</v>
      </c>
      <c r="O5" s="3">
        <f>9000000+8970220</f>
        <v>17970220</v>
      </c>
      <c r="P5" s="3">
        <f t="shared" si="3"/>
        <v>17970652</v>
      </c>
      <c r="Q5" s="2"/>
      <c r="S5" s="1">
        <v>104</v>
      </c>
      <c r="T5" s="3">
        <v>12495</v>
      </c>
      <c r="U5" s="1">
        <f t="shared" si="4"/>
        <v>12599</v>
      </c>
      <c r="W5" s="1">
        <v>102</v>
      </c>
      <c r="X5" s="3">
        <v>102118</v>
      </c>
      <c r="Y5" s="1">
        <f t="shared" si="5"/>
        <v>102220</v>
      </c>
      <c r="AA5" s="1">
        <v>107</v>
      </c>
      <c r="AB5" s="1">
        <f>1000000+948276</f>
        <v>1948276</v>
      </c>
      <c r="AC5" s="1">
        <f t="shared" si="6"/>
        <v>1948383</v>
      </c>
      <c r="AE5" s="1">
        <v>110</v>
      </c>
      <c r="AF5" s="3">
        <f>9000000+9269764</f>
        <v>18269764</v>
      </c>
      <c r="AG5" s="1">
        <f t="shared" si="7"/>
        <v>18269874</v>
      </c>
    </row>
    <row r="6" spans="1:33" x14ac:dyDescent="0.2">
      <c r="B6" s="1">
        <v>267</v>
      </c>
      <c r="C6" s="3">
        <v>11298</v>
      </c>
      <c r="D6" s="1">
        <f t="shared" si="0"/>
        <v>11565</v>
      </c>
      <c r="F6" s="1">
        <v>297</v>
      </c>
      <c r="G6" s="3">
        <v>95180</v>
      </c>
      <c r="H6" s="3">
        <f t="shared" si="1"/>
        <v>95477</v>
      </c>
      <c r="J6" s="1">
        <v>447</v>
      </c>
      <c r="K6" s="3">
        <f>1000000+917358</f>
        <v>1917358</v>
      </c>
      <c r="L6" s="3">
        <f t="shared" si="2"/>
        <v>1917805</v>
      </c>
      <c r="N6" s="1">
        <v>479</v>
      </c>
      <c r="O6" s="3">
        <f>9000000+8917847</f>
        <v>17917847</v>
      </c>
      <c r="P6" s="3">
        <f t="shared" si="3"/>
        <v>17918326</v>
      </c>
      <c r="Q6" s="2"/>
      <c r="S6" s="1">
        <v>153</v>
      </c>
      <c r="T6" s="3">
        <v>12216</v>
      </c>
      <c r="U6" s="1">
        <f t="shared" si="4"/>
        <v>12369</v>
      </c>
      <c r="W6" s="1">
        <v>103</v>
      </c>
      <c r="X6" s="3">
        <v>109881</v>
      </c>
      <c r="Y6" s="1">
        <f t="shared" si="5"/>
        <v>109984</v>
      </c>
      <c r="AA6" s="1">
        <v>113</v>
      </c>
      <c r="AB6" s="3">
        <f>1000000+940067</f>
        <v>1940067</v>
      </c>
      <c r="AC6" s="1">
        <f t="shared" si="6"/>
        <v>1940180</v>
      </c>
      <c r="AE6" s="1">
        <v>108</v>
      </c>
      <c r="AF6" s="3">
        <f>9000000+9080272</f>
        <v>18080272</v>
      </c>
      <c r="AG6" s="1">
        <f t="shared" si="7"/>
        <v>18080380</v>
      </c>
    </row>
    <row r="7" spans="1:33" x14ac:dyDescent="0.2">
      <c r="B7" s="1">
        <v>274</v>
      </c>
      <c r="C7" s="3">
        <v>10727</v>
      </c>
      <c r="D7" s="1">
        <f t="shared" si="0"/>
        <v>11001</v>
      </c>
      <c r="F7" s="1">
        <v>315</v>
      </c>
      <c r="G7" s="3">
        <v>97020</v>
      </c>
      <c r="H7" s="3">
        <f t="shared" si="1"/>
        <v>97335</v>
      </c>
      <c r="J7" s="1">
        <v>305</v>
      </c>
      <c r="K7" s="3">
        <f>1000000+914826</f>
        <v>1914826</v>
      </c>
      <c r="L7" s="3">
        <f t="shared" si="2"/>
        <v>1915131</v>
      </c>
      <c r="N7" s="1">
        <v>523</v>
      </c>
      <c r="O7" s="3">
        <f>9000000+8809770</f>
        <v>17809770</v>
      </c>
      <c r="P7" s="3">
        <f t="shared" si="3"/>
        <v>17810293</v>
      </c>
      <c r="Q7" s="2"/>
      <c r="S7" s="1">
        <v>241</v>
      </c>
      <c r="T7" s="3">
        <v>13767</v>
      </c>
      <c r="U7" s="1">
        <f t="shared" si="4"/>
        <v>14008</v>
      </c>
      <c r="W7" s="1">
        <v>111</v>
      </c>
      <c r="X7" s="3">
        <v>104063</v>
      </c>
      <c r="Y7" s="1">
        <f t="shared" si="5"/>
        <v>104174</v>
      </c>
      <c r="AA7" s="1">
        <v>109</v>
      </c>
      <c r="AB7" s="1">
        <f>1000000+937785</f>
        <v>1937785</v>
      </c>
      <c r="AC7" s="1">
        <f t="shared" si="6"/>
        <v>1937894</v>
      </c>
      <c r="AE7" s="1">
        <v>108</v>
      </c>
      <c r="AF7" s="3">
        <f>9000000+9100121</f>
        <v>18100121</v>
      </c>
      <c r="AG7" s="1">
        <f t="shared" si="7"/>
        <v>18100229</v>
      </c>
    </row>
    <row r="8" spans="1:33" x14ac:dyDescent="0.2">
      <c r="B8" s="1">
        <v>352</v>
      </c>
      <c r="C8" s="3">
        <v>14655</v>
      </c>
      <c r="D8" s="1">
        <f t="shared" si="0"/>
        <v>15007</v>
      </c>
      <c r="F8" s="1">
        <v>281</v>
      </c>
      <c r="G8" s="3">
        <v>94707</v>
      </c>
      <c r="H8" s="3">
        <f t="shared" si="1"/>
        <v>94988</v>
      </c>
      <c r="J8" s="1">
        <v>317</v>
      </c>
      <c r="K8" s="3">
        <f>1000000+924855</f>
        <v>1924855</v>
      </c>
      <c r="L8" s="3">
        <f t="shared" si="2"/>
        <v>1925172</v>
      </c>
      <c r="N8" s="1">
        <v>443</v>
      </c>
      <c r="O8" s="3">
        <f>9000000+8949522</f>
        <v>17949522</v>
      </c>
      <c r="P8" s="3">
        <f t="shared" si="3"/>
        <v>17949965</v>
      </c>
      <c r="Q8" s="2"/>
      <c r="S8" s="1">
        <v>102</v>
      </c>
      <c r="T8" s="3">
        <v>13060</v>
      </c>
      <c r="U8" s="1">
        <f t="shared" si="4"/>
        <v>13162</v>
      </c>
      <c r="W8" s="1">
        <v>107</v>
      </c>
      <c r="X8" s="3">
        <v>108502</v>
      </c>
      <c r="Y8" s="1">
        <f t="shared" si="5"/>
        <v>108609</v>
      </c>
      <c r="AA8" s="1">
        <v>125</v>
      </c>
      <c r="AB8" s="1">
        <f>1000000+946002</f>
        <v>1946002</v>
      </c>
      <c r="AC8" s="1">
        <f t="shared" si="6"/>
        <v>1946127</v>
      </c>
      <c r="AE8" s="1">
        <v>154</v>
      </c>
      <c r="AF8" s="3">
        <f>9000000+9103561</f>
        <v>18103561</v>
      </c>
      <c r="AG8" s="1">
        <f t="shared" si="7"/>
        <v>18103715</v>
      </c>
    </row>
    <row r="9" spans="1:33" x14ac:dyDescent="0.2">
      <c r="B9" s="1">
        <v>298</v>
      </c>
      <c r="C9" s="3">
        <v>11146</v>
      </c>
      <c r="D9" s="1">
        <f t="shared" si="0"/>
        <v>11444</v>
      </c>
      <c r="F9" s="1">
        <v>270</v>
      </c>
      <c r="G9" s="3">
        <v>96800</v>
      </c>
      <c r="H9" s="3">
        <f t="shared" si="1"/>
        <v>97070</v>
      </c>
      <c r="J9" s="1">
        <v>305</v>
      </c>
      <c r="K9" s="3">
        <f>1000000+917751</f>
        <v>1917751</v>
      </c>
      <c r="L9" s="3">
        <f t="shared" si="2"/>
        <v>1918056</v>
      </c>
      <c r="N9" s="1">
        <v>477</v>
      </c>
      <c r="O9" s="3">
        <f>9000000+8798192</f>
        <v>17798192</v>
      </c>
      <c r="P9" s="3">
        <f t="shared" si="3"/>
        <v>17798669</v>
      </c>
      <c r="Q9" s="2"/>
      <c r="S9" s="1">
        <v>114</v>
      </c>
      <c r="T9" s="3">
        <v>12965</v>
      </c>
      <c r="U9" s="1">
        <f t="shared" si="4"/>
        <v>13079</v>
      </c>
      <c r="W9" s="1">
        <v>107</v>
      </c>
      <c r="X9" s="3">
        <v>106001</v>
      </c>
      <c r="Y9" s="1">
        <f t="shared" si="5"/>
        <v>106108</v>
      </c>
      <c r="AA9" s="1">
        <v>106</v>
      </c>
      <c r="AB9" s="3">
        <f>1000000+958131</f>
        <v>1958131</v>
      </c>
      <c r="AC9" s="1">
        <f t="shared" si="6"/>
        <v>1958237</v>
      </c>
      <c r="AE9" s="1">
        <v>136</v>
      </c>
      <c r="AF9" s="3">
        <f>9000000+9008953</f>
        <v>18008953</v>
      </c>
      <c r="AG9" s="1">
        <f t="shared" si="7"/>
        <v>18009089</v>
      </c>
    </row>
    <row r="10" spans="1:33" x14ac:dyDescent="0.2">
      <c r="B10" s="1">
        <v>276</v>
      </c>
      <c r="C10" s="3">
        <v>11185</v>
      </c>
      <c r="D10" s="1">
        <f t="shared" si="0"/>
        <v>11461</v>
      </c>
      <c r="F10" s="1">
        <v>286</v>
      </c>
      <c r="G10" s="3">
        <v>95165</v>
      </c>
      <c r="H10" s="3">
        <f t="shared" si="1"/>
        <v>95451</v>
      </c>
      <c r="J10" s="1">
        <v>372</v>
      </c>
      <c r="K10" s="3">
        <f>1000000+911524</f>
        <v>1911524</v>
      </c>
      <c r="L10" s="3">
        <f t="shared" si="2"/>
        <v>1911896</v>
      </c>
      <c r="N10" s="1">
        <v>497</v>
      </c>
      <c r="O10" s="3">
        <f>9000000+8915959</f>
        <v>17915959</v>
      </c>
      <c r="P10" s="3">
        <f t="shared" si="3"/>
        <v>17916456</v>
      </c>
      <c r="Q10" s="2"/>
      <c r="S10" s="1">
        <v>103</v>
      </c>
      <c r="T10" s="3">
        <v>13261</v>
      </c>
      <c r="U10" s="1">
        <f t="shared" si="4"/>
        <v>13364</v>
      </c>
      <c r="W10" s="1">
        <v>105</v>
      </c>
      <c r="X10" s="3">
        <v>105113</v>
      </c>
      <c r="Y10" s="1">
        <f t="shared" si="5"/>
        <v>105218</v>
      </c>
      <c r="AA10" s="1">
        <v>114</v>
      </c>
      <c r="AB10" s="3">
        <f>1000000+977621</f>
        <v>1977621</v>
      </c>
      <c r="AC10" s="1">
        <f t="shared" si="6"/>
        <v>1977735</v>
      </c>
      <c r="AE10" s="1">
        <v>108</v>
      </c>
      <c r="AF10" s="3">
        <f>9000000+9004600</f>
        <v>18004600</v>
      </c>
      <c r="AG10" s="1">
        <f t="shared" si="7"/>
        <v>18004708</v>
      </c>
    </row>
    <row r="11" spans="1:33" x14ac:dyDescent="0.2">
      <c r="B11" s="1">
        <v>277</v>
      </c>
      <c r="C11" s="3">
        <v>11749</v>
      </c>
      <c r="D11" s="1">
        <f t="shared" si="0"/>
        <v>12026</v>
      </c>
      <c r="F11" s="1">
        <v>273</v>
      </c>
      <c r="G11" s="3">
        <v>95173</v>
      </c>
      <c r="H11" s="3">
        <f t="shared" si="1"/>
        <v>95446</v>
      </c>
      <c r="J11" s="1">
        <v>331</v>
      </c>
      <c r="K11" s="3">
        <f>1000000+931634</f>
        <v>1931634</v>
      </c>
      <c r="L11" s="3">
        <f t="shared" si="2"/>
        <v>1931965</v>
      </c>
      <c r="N11" s="1">
        <v>447</v>
      </c>
      <c r="O11" s="3">
        <f>9000000+9064036</f>
        <v>18064036</v>
      </c>
      <c r="P11" s="3">
        <f t="shared" si="3"/>
        <v>18064483</v>
      </c>
      <c r="Q11" s="2"/>
      <c r="S11" s="1">
        <v>104</v>
      </c>
      <c r="T11" s="3">
        <v>13023</v>
      </c>
      <c r="U11" s="1">
        <f t="shared" si="4"/>
        <v>13127</v>
      </c>
      <c r="W11" s="1">
        <v>107</v>
      </c>
      <c r="X11" s="3">
        <v>104027</v>
      </c>
      <c r="Y11" s="1">
        <f t="shared" si="5"/>
        <v>104134</v>
      </c>
      <c r="AA11" s="1">
        <v>109</v>
      </c>
      <c r="AB11" s="3">
        <f>1000000+956796</f>
        <v>1956796</v>
      </c>
      <c r="AC11" s="1">
        <f t="shared" si="6"/>
        <v>1956905</v>
      </c>
      <c r="AE11" s="1">
        <v>107</v>
      </c>
      <c r="AF11" s="3">
        <f>9000000+9197621</f>
        <v>18197621</v>
      </c>
      <c r="AG11" s="1">
        <f t="shared" si="7"/>
        <v>18197728</v>
      </c>
    </row>
    <row r="12" spans="1:33" x14ac:dyDescent="0.2">
      <c r="B12" s="1">
        <v>275</v>
      </c>
      <c r="C12" s="3">
        <v>10770</v>
      </c>
      <c r="D12" s="1">
        <f t="shared" si="0"/>
        <v>11045</v>
      </c>
      <c r="F12" s="1">
        <v>330</v>
      </c>
      <c r="G12" s="3">
        <v>96132</v>
      </c>
      <c r="H12" s="3">
        <f t="shared" si="1"/>
        <v>96462</v>
      </c>
      <c r="J12" s="1">
        <v>298</v>
      </c>
      <c r="K12" s="3">
        <f>1000000+919639</f>
        <v>1919639</v>
      </c>
      <c r="L12" s="3">
        <f t="shared" si="2"/>
        <v>1919937</v>
      </c>
      <c r="N12" s="1">
        <v>507</v>
      </c>
      <c r="O12" s="3">
        <f>9000000+8917513</f>
        <v>17917513</v>
      </c>
      <c r="P12" s="3">
        <f t="shared" si="3"/>
        <v>17918020</v>
      </c>
      <c r="Q12" s="2"/>
      <c r="S12" s="1">
        <v>108</v>
      </c>
      <c r="T12" s="3">
        <v>13789</v>
      </c>
      <c r="U12" s="1">
        <f t="shared" si="4"/>
        <v>13897</v>
      </c>
      <c r="W12" s="1">
        <v>105</v>
      </c>
      <c r="X12" s="3">
        <v>101879</v>
      </c>
      <c r="Y12" s="1">
        <f t="shared" si="5"/>
        <v>101984</v>
      </c>
      <c r="AA12" s="1">
        <v>107</v>
      </c>
      <c r="AB12" s="3">
        <f>1000000+956987</f>
        <v>1956987</v>
      </c>
      <c r="AC12" s="1">
        <f t="shared" si="6"/>
        <v>1957094</v>
      </c>
      <c r="AE12" s="1">
        <v>122</v>
      </c>
      <c r="AF12" s="3">
        <f>9000000+9086202</f>
        <v>18086202</v>
      </c>
      <c r="AG12" s="1">
        <f t="shared" si="7"/>
        <v>18086324</v>
      </c>
    </row>
    <row r="13" spans="1:33" x14ac:dyDescent="0.2">
      <c r="Q13" s="2"/>
    </row>
    <row r="14" spans="1:33" x14ac:dyDescent="0.2">
      <c r="A14" s="1" t="s">
        <v>4</v>
      </c>
      <c r="B14" s="1">
        <f>STDEV(B3:B12)</f>
        <v>29.770231216211048</v>
      </c>
      <c r="C14" s="1">
        <f>STDEV(C3:C12)</f>
        <v>3091.847531097801</v>
      </c>
      <c r="D14" s="1">
        <f>STDEV(D3:D12)</f>
        <v>3091.9463413484018</v>
      </c>
      <c r="E14" s="1" t="s">
        <v>4</v>
      </c>
      <c r="F14" s="1">
        <f t="shared" ref="F14:AF14" si="8">STDEV(F3:F12)</f>
        <v>18.403200204795301</v>
      </c>
      <c r="G14" s="1">
        <f t="shared" si="8"/>
        <v>1074.1736927621259</v>
      </c>
      <c r="H14" s="1">
        <f t="shared" ref="H14" si="9">STDEV(H3:H12)</f>
        <v>1077.853442933892</v>
      </c>
      <c r="I14" s="1" t="s">
        <v>4</v>
      </c>
      <c r="J14" s="1">
        <f t="shared" si="8"/>
        <v>47.308561593013899</v>
      </c>
      <c r="K14" s="1">
        <f t="shared" si="8"/>
        <v>8869.7997728872724</v>
      </c>
      <c r="L14" s="1">
        <f t="shared" ref="L14" si="10">STDEV(L3:L12)</f>
        <v>8853.3275376487054</v>
      </c>
      <c r="M14" s="1" t="s">
        <v>4</v>
      </c>
      <c r="N14" s="1">
        <f t="shared" si="8"/>
        <v>34.406233285393057</v>
      </c>
      <c r="O14" s="1">
        <f t="shared" si="8"/>
        <v>86454.183065431309</v>
      </c>
      <c r="P14" s="1">
        <f t="shared" ref="P14" si="11">STDEV(P3:P12)</f>
        <v>86445.581660050419</v>
      </c>
      <c r="Q14" s="2"/>
      <c r="S14" s="1">
        <f t="shared" si="8"/>
        <v>44.191628166429901</v>
      </c>
      <c r="T14" s="1">
        <f t="shared" si="8"/>
        <v>515.3417528419584</v>
      </c>
      <c r="U14" s="1">
        <f t="shared" ref="U14" si="12">STDEV(U3:U12)</f>
        <v>532.60679680229396</v>
      </c>
      <c r="W14" s="1">
        <f t="shared" si="8"/>
        <v>2.5819888974716112</v>
      </c>
      <c r="X14" s="1">
        <f t="shared" si="8"/>
        <v>3298.0824799335205</v>
      </c>
      <c r="Y14" s="1">
        <f t="shared" ref="Y14" si="13">STDEV(Y3:Y12)</f>
        <v>3297.6696553104821</v>
      </c>
      <c r="AA14" s="1">
        <f t="shared" si="8"/>
        <v>6.0635523141692005</v>
      </c>
      <c r="AB14" s="1">
        <f t="shared" si="8"/>
        <v>18866.115448072505</v>
      </c>
      <c r="AC14" s="1">
        <f t="shared" ref="AC14" si="14">STDEV(AC3:AC12)</f>
        <v>18863.81705806118</v>
      </c>
      <c r="AE14" s="1">
        <f t="shared" si="8"/>
        <v>16.345233759927286</v>
      </c>
      <c r="AF14" s="1">
        <f t="shared" si="8"/>
        <v>80057.231129361448</v>
      </c>
      <c r="AG14" s="1">
        <f t="shared" ref="AG14" si="15">STDEV(AG3:AG12)</f>
        <v>80053.148166563551</v>
      </c>
    </row>
    <row r="15" spans="1:33" x14ac:dyDescent="0.2">
      <c r="A15" s="1" t="s">
        <v>5</v>
      </c>
      <c r="B15" s="1">
        <f>MIN(B3:B12)</f>
        <v>267</v>
      </c>
      <c r="C15" s="1">
        <f>MIN(C3:C12)</f>
        <v>10727</v>
      </c>
      <c r="D15" s="1">
        <f>MIN(D3:D12)</f>
        <v>11001</v>
      </c>
      <c r="E15" s="1" t="s">
        <v>5</v>
      </c>
      <c r="F15" s="1">
        <f t="shared" ref="F15:AF15" si="16">MIN(F3:F12)</f>
        <v>270</v>
      </c>
      <c r="G15" s="1">
        <f t="shared" si="16"/>
        <v>94707</v>
      </c>
      <c r="H15" s="1">
        <f t="shared" ref="H15" si="17">MIN(H3:H12)</f>
        <v>94988</v>
      </c>
      <c r="I15" s="1" t="s">
        <v>5</v>
      </c>
      <c r="J15" s="1">
        <f t="shared" si="16"/>
        <v>298</v>
      </c>
      <c r="K15" s="1">
        <f t="shared" si="16"/>
        <v>1910277</v>
      </c>
      <c r="L15" s="1">
        <f t="shared" ref="L15" si="18">MIN(L3:L12)</f>
        <v>1910647</v>
      </c>
      <c r="M15" s="1" t="s">
        <v>5</v>
      </c>
      <c r="N15" s="1">
        <f t="shared" si="16"/>
        <v>416</v>
      </c>
      <c r="O15" s="1">
        <f t="shared" si="16"/>
        <v>17798192</v>
      </c>
      <c r="P15" s="1">
        <f t="shared" ref="P15" si="19">MIN(P3:P12)</f>
        <v>17798669</v>
      </c>
      <c r="Q15" s="2"/>
      <c r="S15" s="1">
        <f t="shared" si="16"/>
        <v>101</v>
      </c>
      <c r="T15" s="1">
        <f t="shared" si="16"/>
        <v>12216</v>
      </c>
      <c r="U15" s="1">
        <f t="shared" ref="U15" si="20">MIN(U3:U12)</f>
        <v>12369</v>
      </c>
      <c r="W15" s="1">
        <f t="shared" si="16"/>
        <v>102</v>
      </c>
      <c r="X15" s="1">
        <f t="shared" si="16"/>
        <v>101879</v>
      </c>
      <c r="Y15" s="1">
        <f t="shared" ref="Y15" si="21">MIN(Y3:Y12)</f>
        <v>101984</v>
      </c>
      <c r="AA15" s="1">
        <f t="shared" si="16"/>
        <v>104</v>
      </c>
      <c r="AB15" s="1">
        <f t="shared" si="16"/>
        <v>1937785</v>
      </c>
      <c r="AC15" s="1">
        <f t="shared" ref="AC15" si="22">MIN(AC3:AC12)</f>
        <v>1937894</v>
      </c>
      <c r="AE15" s="1">
        <f t="shared" si="16"/>
        <v>107</v>
      </c>
      <c r="AF15" s="1">
        <f t="shared" si="16"/>
        <v>18004600</v>
      </c>
      <c r="AG15" s="1">
        <f t="shared" ref="AG15" si="23">MIN(AG3:AG12)</f>
        <v>18004708</v>
      </c>
    </row>
    <row r="16" spans="1:33" x14ac:dyDescent="0.2">
      <c r="A16" s="1" t="s">
        <v>6</v>
      </c>
      <c r="B16" s="1">
        <f>MAX(B3:B12)</f>
        <v>352</v>
      </c>
      <c r="C16" s="1">
        <f>MAX(C3:C12)</f>
        <v>20611</v>
      </c>
      <c r="D16" s="1">
        <f>MAX(D3:D12)</f>
        <v>20883</v>
      </c>
      <c r="E16" s="1" t="s">
        <v>6</v>
      </c>
      <c r="F16" s="1">
        <f t="shared" ref="F16:O16" si="24">MAX(F3:F12)</f>
        <v>330</v>
      </c>
      <c r="G16" s="1">
        <f t="shared" si="24"/>
        <v>98202</v>
      </c>
      <c r="H16" s="1">
        <f t="shared" ref="H16" si="25">MAX(H3:H12)</f>
        <v>98491</v>
      </c>
      <c r="I16" s="1" t="s">
        <v>6</v>
      </c>
      <c r="J16" s="1">
        <f t="shared" si="24"/>
        <v>447</v>
      </c>
      <c r="K16" s="1">
        <f t="shared" si="24"/>
        <v>1938642</v>
      </c>
      <c r="L16" s="1">
        <f t="shared" ref="L16" si="26">MAX(L3:L12)</f>
        <v>1938955</v>
      </c>
      <c r="M16" s="1" t="s">
        <v>6</v>
      </c>
      <c r="N16" s="1">
        <f t="shared" si="24"/>
        <v>523</v>
      </c>
      <c r="O16" s="1">
        <f t="shared" si="24"/>
        <v>18064036</v>
      </c>
      <c r="P16" s="1">
        <f t="shared" ref="P16" si="27">MAX(P3:P12)</f>
        <v>18064483</v>
      </c>
      <c r="Q16" s="2"/>
      <c r="S16" s="1">
        <f t="shared" ref="S16:AF16" si="28">MAX(S3:S12)</f>
        <v>241</v>
      </c>
      <c r="T16" s="1">
        <f t="shared" si="28"/>
        <v>13789</v>
      </c>
      <c r="U16" s="1">
        <f t="shared" ref="U16" si="29">MAX(U3:U12)</f>
        <v>14008</v>
      </c>
      <c r="W16" s="1">
        <f t="shared" si="28"/>
        <v>111</v>
      </c>
      <c r="X16" s="1">
        <f t="shared" si="28"/>
        <v>111147</v>
      </c>
      <c r="Y16" s="1">
        <f t="shared" ref="Y16" si="30">MAX(Y3:Y12)</f>
        <v>111252</v>
      </c>
      <c r="AA16" s="1">
        <f t="shared" si="28"/>
        <v>125</v>
      </c>
      <c r="AB16" s="1">
        <f t="shared" si="28"/>
        <v>1998822</v>
      </c>
      <c r="AC16" s="1">
        <f t="shared" ref="AC16" si="31">MAX(AC3:AC12)</f>
        <v>1998926</v>
      </c>
      <c r="AE16" s="1">
        <f t="shared" si="28"/>
        <v>154</v>
      </c>
      <c r="AF16" s="1">
        <f t="shared" si="28"/>
        <v>18269764</v>
      </c>
      <c r="AG16" s="1">
        <f t="shared" ref="AG16" si="32">MAX(AG3:AG12)</f>
        <v>18269874</v>
      </c>
    </row>
    <row r="17" spans="1:33" x14ac:dyDescent="0.2">
      <c r="A17" s="1" t="s">
        <v>7</v>
      </c>
      <c r="B17" s="1">
        <f>AVERAGE(B3:B12)</f>
        <v>292.60000000000002</v>
      </c>
      <c r="C17" s="1">
        <f>AVERAGE(C3:C12)</f>
        <v>12442.6</v>
      </c>
      <c r="D17" s="1">
        <f>AVERAGE(D3:D12)</f>
        <v>12735.2</v>
      </c>
      <c r="E17" s="1" t="s">
        <v>7</v>
      </c>
      <c r="F17" s="1">
        <f t="shared" ref="F17:O17" si="33">AVERAGE(F3:F12)</f>
        <v>291.7</v>
      </c>
      <c r="G17" s="1">
        <f t="shared" si="33"/>
        <v>96087.7</v>
      </c>
      <c r="H17" s="1">
        <f t="shared" ref="H17" si="34">AVERAGE(H3:H12)</f>
        <v>96379.4</v>
      </c>
      <c r="I17" s="1" t="s">
        <v>7</v>
      </c>
      <c r="J17" s="1">
        <f t="shared" si="33"/>
        <v>336.1</v>
      </c>
      <c r="K17" s="1">
        <f t="shared" si="33"/>
        <v>1920828.3</v>
      </c>
      <c r="L17" s="1">
        <f t="shared" ref="L17" si="35">AVERAGE(L3:L12)</f>
        <v>1921164.4</v>
      </c>
      <c r="M17" s="1" t="s">
        <v>7</v>
      </c>
      <c r="N17" s="1">
        <f t="shared" si="33"/>
        <v>468.7</v>
      </c>
      <c r="O17" s="1">
        <f t="shared" si="33"/>
        <v>17910933.199999999</v>
      </c>
      <c r="P17" s="1">
        <f t="shared" ref="P17" si="36">AVERAGE(P3:P12)</f>
        <v>17911401.899999999</v>
      </c>
      <c r="Q17" s="2"/>
      <c r="S17" s="1">
        <f t="shared" ref="S17:AF17" si="37">AVERAGE(S3:S12)</f>
        <v>123.3</v>
      </c>
      <c r="T17" s="1">
        <f t="shared" si="37"/>
        <v>12988.7</v>
      </c>
      <c r="U17" s="1">
        <f t="shared" ref="U17" si="38">AVERAGE(U3:U12)</f>
        <v>13112</v>
      </c>
      <c r="W17" s="1">
        <f t="shared" si="37"/>
        <v>106</v>
      </c>
      <c r="X17" s="1">
        <f t="shared" si="37"/>
        <v>105529.4</v>
      </c>
      <c r="Y17" s="1">
        <f t="shared" ref="Y17" si="39">AVERAGE(Y3:Y12)</f>
        <v>105635.4</v>
      </c>
      <c r="AA17" s="1">
        <f t="shared" si="37"/>
        <v>110.1</v>
      </c>
      <c r="AB17" s="1">
        <f t="shared" si="37"/>
        <v>1959249.9</v>
      </c>
      <c r="AC17" s="1">
        <f t="shared" ref="AC17" si="40">AVERAGE(AC3:AC12)</f>
        <v>1959360</v>
      </c>
      <c r="AE17" s="1">
        <f t="shared" si="37"/>
        <v>119.5</v>
      </c>
      <c r="AF17" s="1">
        <f t="shared" si="37"/>
        <v>18099936.899999999</v>
      </c>
      <c r="AG17" s="1">
        <f t="shared" ref="AG17" si="41">AVERAGE(AG3:AG12)</f>
        <v>18100056.399999999</v>
      </c>
    </row>
    <row r="18" spans="1:33" x14ac:dyDescent="0.2">
      <c r="Q18" s="2"/>
    </row>
    <row r="19" spans="1:33" x14ac:dyDescent="0.2">
      <c r="Q19" s="2"/>
    </row>
    <row r="20" spans="1:33" x14ac:dyDescent="0.2">
      <c r="Q20" s="2"/>
    </row>
    <row r="21" spans="1:33" x14ac:dyDescent="0.2">
      <c r="A21" s="1" t="s">
        <v>8</v>
      </c>
      <c r="Q21" s="2"/>
    </row>
    <row r="25" spans="1:33" x14ac:dyDescent="0.2">
      <c r="C25" s="1" t="s">
        <v>15</v>
      </c>
      <c r="G25" s="1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2023-03-31T01:55:43Z</dcterms:created>
  <dcterms:modified xsi:type="dcterms:W3CDTF">2023-03-31T02:43:36Z</dcterms:modified>
</cp:coreProperties>
</file>