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kenyaamano/Git/JapanDecides2021/Data/"/>
    </mc:Choice>
  </mc:AlternateContent>
  <xr:revisionPtr revIDLastSave="0" documentId="13_ncr:1_{2965F055-B005-7146-8047-9760EDB35AB3}" xr6:coauthVersionLast="47" xr6:coauthVersionMax="47" xr10:uidLastSave="{00000000-0000-0000-0000-000000000000}"/>
  <bookViews>
    <workbookView xWindow="760" yWindow="760" windowWidth="23640" windowHeight="15680" xr2:uid="{94638064-483D-41F1-93D8-0AE0413135CF}"/>
  </bookViews>
  <sheets>
    <sheet name="MainTable" sheetId="3" r:id="rId1"/>
    <sheet name="Datafra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3" l="1"/>
  <c r="J45" i="2"/>
  <c r="J44" i="2"/>
  <c r="F19" i="3"/>
  <c r="B24" i="3" l="1"/>
  <c r="C24" i="3"/>
  <c r="E24" i="3"/>
  <c r="F24" i="3"/>
  <c r="F20" i="3" s="1"/>
  <c r="F21" i="3"/>
  <c r="F17" i="3"/>
  <c r="F15" i="3"/>
  <c r="F13" i="3"/>
  <c r="F11" i="3"/>
  <c r="F9" i="3"/>
  <c r="F7" i="3"/>
  <c r="E21" i="3"/>
  <c r="E19" i="3"/>
  <c r="E17" i="3"/>
  <c r="E15" i="3"/>
  <c r="E13" i="3"/>
  <c r="E11" i="3"/>
  <c r="E9" i="3"/>
  <c r="E7" i="3"/>
  <c r="C21" i="3"/>
  <c r="C19" i="3"/>
  <c r="C17" i="3"/>
  <c r="C15" i="3"/>
  <c r="C16" i="3" s="1"/>
  <c r="C13" i="3"/>
  <c r="C14" i="3" s="1"/>
  <c r="C11" i="3"/>
  <c r="C12" i="3" s="1"/>
  <c r="C9" i="3"/>
  <c r="C10" i="3" s="1"/>
  <c r="C7" i="3"/>
  <c r="C8" i="3" s="1"/>
  <c r="B21" i="3"/>
  <c r="B19" i="3"/>
  <c r="B20" i="3" s="1"/>
  <c r="B17" i="3"/>
  <c r="B15" i="3"/>
  <c r="B13" i="3"/>
  <c r="B14" i="3" s="1"/>
  <c r="B9" i="3"/>
  <c r="B10" i="3" s="1"/>
  <c r="B7" i="3"/>
  <c r="B8" i="3" s="1"/>
  <c r="J110" i="2"/>
  <c r="J80" i="2"/>
  <c r="J50" i="2"/>
  <c r="J31" i="2"/>
  <c r="J11" i="2"/>
  <c r="I11" i="2"/>
  <c r="I31" i="2"/>
  <c r="I50" i="2"/>
  <c r="I80" i="2"/>
  <c r="I110" i="2"/>
  <c r="J108" i="2"/>
  <c r="J107" i="2"/>
  <c r="J106" i="2"/>
  <c r="J105" i="2"/>
  <c r="J104" i="2"/>
  <c r="J103" i="2"/>
  <c r="J102" i="2"/>
  <c r="J79" i="2"/>
  <c r="J78" i="2"/>
  <c r="J77" i="2"/>
  <c r="J76" i="2"/>
  <c r="J75" i="2"/>
  <c r="J74" i="2"/>
  <c r="J73" i="2"/>
  <c r="J72" i="2"/>
  <c r="J49" i="2"/>
  <c r="J48" i="2"/>
  <c r="J47" i="2"/>
  <c r="J46" i="2"/>
  <c r="J43" i="2"/>
  <c r="J42" i="2"/>
  <c r="J29" i="2"/>
  <c r="J27" i="2"/>
  <c r="J26" i="2"/>
  <c r="J25" i="2"/>
  <c r="J24" i="2"/>
  <c r="J23" i="2"/>
  <c r="J9" i="2"/>
  <c r="J6" i="2"/>
  <c r="J4" i="2"/>
  <c r="J3" i="2"/>
  <c r="F14" i="3" l="1"/>
  <c r="C20" i="3"/>
  <c r="E16" i="3"/>
  <c r="E8" i="3"/>
  <c r="F8" i="3"/>
  <c r="F16" i="3"/>
  <c r="F12" i="3"/>
  <c r="D15" i="3"/>
  <c r="F10" i="3"/>
  <c r="F18" i="3"/>
  <c r="D7" i="3"/>
  <c r="D11" i="3"/>
  <c r="D19" i="3"/>
  <c r="E12" i="3"/>
  <c r="E20" i="3"/>
  <c r="D9" i="3"/>
  <c r="D17" i="3"/>
  <c r="E10" i="3"/>
  <c r="E18" i="3"/>
  <c r="D24" i="3"/>
  <c r="D13" i="3"/>
  <c r="D14" i="3" s="1"/>
  <c r="D21" i="3"/>
  <c r="D22" i="3" s="1"/>
  <c r="E14" i="3"/>
  <c r="E22" i="3"/>
  <c r="I4" i="2"/>
  <c r="I6" i="2"/>
  <c r="I9" i="2"/>
  <c r="I23" i="2"/>
  <c r="I107" i="2"/>
  <c r="I105" i="2"/>
  <c r="I102" i="2"/>
  <c r="I108" i="2" s="1"/>
  <c r="I106" i="2"/>
  <c r="I104" i="2"/>
  <c r="I103" i="2"/>
  <c r="I79" i="2"/>
  <c r="I78" i="2"/>
  <c r="I77" i="2"/>
  <c r="I76" i="2"/>
  <c r="I75" i="2"/>
  <c r="I74" i="2"/>
  <c r="I73" i="2"/>
  <c r="I72" i="2"/>
  <c r="I49" i="2"/>
  <c r="I48" i="2"/>
  <c r="I47" i="2"/>
  <c r="I46" i="2"/>
  <c r="I44" i="2"/>
  <c r="I45" i="2"/>
  <c r="I43" i="2"/>
  <c r="I42" i="2"/>
  <c r="I29" i="2"/>
  <c r="I26" i="2"/>
  <c r="I27" i="2"/>
  <c r="I25" i="2"/>
  <c r="I24" i="2"/>
  <c r="I3" i="2"/>
  <c r="D8" i="3" l="1"/>
  <c r="D18" i="3"/>
  <c r="D20" i="3"/>
  <c r="D10" i="3"/>
  <c r="D12" i="3"/>
  <c r="D16" i="3"/>
</calcChain>
</file>

<file path=xl/sharedStrings.xml><?xml version="1.0" encoding="utf-8"?>
<sst xmlns="http://schemas.openxmlformats.org/spreadsheetml/2006/main" count="724" uniqueCount="222">
  <si>
    <t>Expenditure category</t>
  </si>
  <si>
    <t>(2020.2.13)</t>
  </si>
  <si>
    <t>Infection control / Health and long-term care</t>
  </si>
  <si>
    <t>R&amp;D for test kits, drugs, vaccines, etc.</t>
  </si>
  <si>
    <t>Support for households</t>
  </si>
  <si>
    <t>-</t>
  </si>
  <si>
    <t>Support for workers and firms</t>
  </si>
  <si>
    <t>Support for educational institutions</t>
  </si>
  <si>
    <t>Special grants to local governments</t>
  </si>
  <si>
    <t>Others</t>
  </si>
  <si>
    <t>Contingency funds</t>
  </si>
  <si>
    <t>緊急対応策（第一弾）</t>
    <rPh sb="0" eb="2">
      <t>キンキュウ</t>
    </rPh>
    <rPh sb="2" eb="4">
      <t>タイオウ</t>
    </rPh>
    <rPh sb="4" eb="5">
      <t>サク</t>
    </rPh>
    <rPh sb="6" eb="9">
      <t>ダイイチダン</t>
    </rPh>
    <phoneticPr fontId="0"/>
  </si>
  <si>
    <t>１．帰国者等への支援：30億円</t>
  </si>
  <si>
    <t>E</t>
  </si>
  <si>
    <t>（１）感染拡大防止策と医療提供体制の整備：486億円</t>
  </si>
  <si>
    <t>・ 帰国者等の受入支援：23.4億円</t>
  </si>
  <si>
    <t>・ 保育所や介護施設等における感染拡大防止策：107億円</t>
  </si>
  <si>
    <t>A</t>
  </si>
  <si>
    <t>・ 防衛省による生活・健康管理支援：3.2億円 等</t>
  </si>
  <si>
    <t>・ 需給両面からの総合的なマスク対策：186億円</t>
  </si>
  <si>
    <t>２．国内感染対策の強化：65億円</t>
  </si>
  <si>
    <t>・ ＰＣＲ検査体制の強化：10億円</t>
  </si>
  <si>
    <t>・ 検査体制・医療体制の強化：30.6億円</t>
  </si>
  <si>
    <t>・ 医療提供体制の整備：133億円</t>
  </si>
  <si>
    <t>・ 帰国者・接触者外来、接触者相談センターの設置：5.1億円</t>
  </si>
  <si>
    <t>・ 治療薬等の開発加速：28億円 等</t>
  </si>
  <si>
    <t>B</t>
  </si>
  <si>
    <t>・ 検査キット、抗ウイルス薬・ワクチン等の研究開発：10.0億円</t>
  </si>
  <si>
    <t>（２）学校の臨時休業に伴って生じる課題への対応：2,463億円</t>
  </si>
  <si>
    <t>・ 国際的なワクチン研究開発等支援事業：10.7億円</t>
  </si>
  <si>
    <t>・ 保護者の休暇取得支援等</t>
  </si>
  <si>
    <t>・ マスク生産設備導入補助：4.5億円 等</t>
  </si>
  <si>
    <t>　　新たな助成金：1,556億円</t>
  </si>
  <si>
    <t>D</t>
  </si>
  <si>
    <t>３．水際対策の強化：34億円</t>
  </si>
  <si>
    <t>　　個人向け緊急小口資金等の特例：207億円</t>
  </si>
  <si>
    <t>C</t>
  </si>
  <si>
    <t>・ 有症者発生時の感染の拡大防止に必要な措置：30.2億円</t>
  </si>
  <si>
    <t>・ 放課後児童クラブ等の体制強化等：470億円</t>
  </si>
  <si>
    <t>・ 検疫体制の強化：3.4億円 等</t>
  </si>
  <si>
    <t>・ 学校給食休止への対応：212億円</t>
  </si>
  <si>
    <t>４．影響を受ける産業等への緊急対応:6億円</t>
  </si>
  <si>
    <t>・ テレワーク等の推進：12億円 等</t>
  </si>
  <si>
    <t>・ コールセンターの設置:4.9億円</t>
  </si>
  <si>
    <t>（３）事業活動の縮小や雇用への対応：1,192億円</t>
  </si>
  <si>
    <t>・ 雇用調整助成金：1.0億円</t>
  </si>
  <si>
    <t>・ 雇用調整助成金の特例措置の拡大：374億円</t>
  </si>
  <si>
    <t>（参考）日本政策金融公庫等：緊急貸付・保証枠5,000億円 等</t>
  </si>
  <si>
    <t>・ 強力な資金繰り対策：782億円</t>
  </si>
  <si>
    <t>５．国際連携の強化等:18億円</t>
  </si>
  <si>
    <t>G</t>
  </si>
  <si>
    <t>・ 観光業への対応：36億円 等</t>
  </si>
  <si>
    <t>・ アジア各国への検査体制充実への貢献:16.5億円</t>
  </si>
  <si>
    <t>（４）事態の変化に即応した緊急措置等:168億円</t>
  </si>
  <si>
    <t>・ ＮＧＯを通じた支援：1.0億円 等</t>
  </si>
  <si>
    <t>・ ＷＨＯ等による感染国等への緊急支援に対する拠出:155億円 等</t>
  </si>
  <si>
    <t>Category</t>
  </si>
  <si>
    <t>Amount</t>
  </si>
  <si>
    <t>PolicyPackage</t>
  </si>
  <si>
    <t>ContentLevel</t>
  </si>
  <si>
    <t>Content</t>
  </si>
  <si>
    <t>Level1</t>
  </si>
  <si>
    <t>Level2</t>
  </si>
  <si>
    <t>Level3</t>
  </si>
  <si>
    <t>緊急対応策（第二弾）</t>
  </si>
  <si>
    <t>G</t>
    <phoneticPr fontId="0"/>
  </si>
  <si>
    <t>2.国債整理基金特別会計へ繰入1,259</t>
    <phoneticPr fontId="0"/>
  </si>
  <si>
    <t>H</t>
    <phoneticPr fontId="0"/>
  </si>
  <si>
    <t>(5)新型コロナウイルス感染症対策予備費〔15,000億円〕</t>
    <phoneticPr fontId="0"/>
  </si>
  <si>
    <t>D</t>
    <phoneticPr fontId="0"/>
  </si>
  <si>
    <t>中小企業デジタル化応援隊事業〔100億円〕</t>
  </si>
  <si>
    <t>公共投資の早期執行等のためのデジタルインフラの推進〔178億円〕</t>
  </si>
  <si>
    <t>E</t>
    <phoneticPr fontId="0"/>
  </si>
  <si>
    <t>GIGAスクール構想の加速による学びの保障〔2,292億円〕</t>
    <phoneticPr fontId="0"/>
  </si>
  <si>
    <t>農林水産物・食品の輸出力・国内供給力の強化〔1,984億円〕</t>
  </si>
  <si>
    <t>海外サプライチェーン多元化等支援事業〔235億円〕</t>
  </si>
  <si>
    <t>サプライチェーン対策のための国内投資促進事業費補助金〔2,200億円〕</t>
  </si>
  <si>
    <t>(4)強靭な経済構造の構築</t>
    <rPh sb="3" eb="5">
      <t>キョウジン</t>
    </rPh>
    <rPh sb="6" eb="8">
      <t>ケイザイ</t>
    </rPh>
    <rPh sb="8" eb="10">
      <t>コウゾウ</t>
    </rPh>
    <rPh sb="11" eb="13">
      <t>コウチク</t>
    </rPh>
    <phoneticPr fontId="0"/>
  </si>
  <si>
    <t>「新型コロナリバイバル成長基盤強化ファンド（仮称）」の創設〔1,000億円〕</t>
  </si>
  <si>
    <t>“Go To”キャンペーン事業（仮称）〔16,794億円〕</t>
  </si>
  <si>
    <t>(3)官民挙げた経済活動の回復</t>
    <rPh sb="3" eb="5">
      <t>カンミン</t>
    </rPh>
    <rPh sb="5" eb="6">
      <t>ア</t>
    </rPh>
    <rPh sb="8" eb="10">
      <t>ケイザイ</t>
    </rPh>
    <rPh sb="10" eb="12">
      <t>カツドウ</t>
    </rPh>
    <rPh sb="13" eb="15">
      <t>カイフク</t>
    </rPh>
    <phoneticPr fontId="0"/>
  </si>
  <si>
    <t>C</t>
    <phoneticPr fontId="0"/>
  </si>
  <si>
    <t>子育て世帯への臨時特別給付金〔1,654億円〕</t>
  </si>
  <si>
    <t>全国全ての人々への新たな給付金〔128,803億円〕</t>
  </si>
  <si>
    <t>中小・小規模事業者等に対する新たな給付金〔23,176億円〕</t>
  </si>
  <si>
    <t>中小・小規模事業者等の資金繰り対策〔38,316億円〕</t>
  </si>
  <si>
    <t>雇用調整助成金の特例措置の拡大〔690億円〕</t>
  </si>
  <si>
    <t>（２）雇用の維持と事業の継続</t>
  </si>
  <si>
    <t>F</t>
    <phoneticPr fontId="0"/>
  </si>
  <si>
    <t>新型コロナウイルス感染症対応地方創生臨時交付金（仮称）〔10,000億円〕</t>
  </si>
  <si>
    <t>B</t>
    <phoneticPr fontId="0"/>
  </si>
  <si>
    <t>国際的なワクチンの研究開発等〔216億円〕</t>
    <phoneticPr fontId="0"/>
  </si>
  <si>
    <t>国内におけるワクチン開発の支援〔100億円〕</t>
  </si>
  <si>
    <t>A</t>
    <phoneticPr fontId="0"/>
  </si>
  <si>
    <t>全世帯への布製マスクの配布〔233億円〕</t>
    <phoneticPr fontId="0"/>
  </si>
  <si>
    <t>幼稚園、小学校、介護施設等におけるマスク配布など感染拡大防止策〔792億円</t>
  </si>
  <si>
    <t>人工呼吸器・マスク等の生産支援〔117億円〕</t>
  </si>
  <si>
    <t>医療機関等へのマスク等の優先配布〔953億円〕</t>
  </si>
  <si>
    <t>新型コロナウイルス感染症緊急包括支援交付金（仮称）〔1,490億円〕</t>
  </si>
  <si>
    <t>（１）感染拡大防止策と医療提供体制の整備及び治療薬の開発</t>
  </si>
  <si>
    <t>（１）雇用調整助成金の拡充等4,519億円</t>
  </si>
  <si>
    <t>（２）資金繰り対応の強化116,390億円</t>
    <phoneticPr fontId="0"/>
  </si>
  <si>
    <t>中小・小規模事業者向けの融資〔88,174億円〕</t>
    <phoneticPr fontId="0"/>
  </si>
  <si>
    <t>中堅・大企業向けの融資〔4,521億円〕</t>
    <phoneticPr fontId="0"/>
  </si>
  <si>
    <t>資本性資金の活用〔23,692億円〕</t>
    <phoneticPr fontId="0"/>
  </si>
  <si>
    <t>（３）家賃支援給付金の創設20,242億円</t>
    <phoneticPr fontId="0"/>
  </si>
  <si>
    <t>（４）医療提供体制等の強化29,892億円</t>
    <phoneticPr fontId="0"/>
  </si>
  <si>
    <t>・新型コロナウイルス感染症緊急包括支援交付金〔22,370億円〕</t>
    <phoneticPr fontId="0"/>
  </si>
  <si>
    <t>・医療用マスク等の医療機関等への配布〔4,379億円〕</t>
    <phoneticPr fontId="0"/>
  </si>
  <si>
    <t>・ワクチン・治療薬の開発等〔2,055億円〕</t>
    <phoneticPr fontId="0"/>
  </si>
  <si>
    <t>（５）その他の支援47,127億円</t>
    <phoneticPr fontId="0"/>
  </si>
  <si>
    <t>①新型コロナウイルス感染症対応地方創生臨時交付金の拡充20,000億円</t>
    <phoneticPr fontId="0"/>
  </si>
  <si>
    <t>②低所得のひとり親世帯への追加的な給付1,365億円</t>
    <phoneticPr fontId="0"/>
  </si>
  <si>
    <t>③持続化給付金の対応強化19,400億円</t>
    <phoneticPr fontId="0"/>
  </si>
  <si>
    <t>④その他6,363億円</t>
    <phoneticPr fontId="0"/>
  </si>
  <si>
    <t>・持続化補助金等の拡充〔1,000億円〕</t>
    <phoneticPr fontId="0"/>
  </si>
  <si>
    <t>・農林漁業者の経営継続補助金の創設〔200億円〕</t>
    <phoneticPr fontId="0"/>
  </si>
  <si>
    <t>・文化芸術活動の緊急総合支援パッケージ〔560億円〕</t>
  </si>
  <si>
    <t>・自衛隊の感染症拡大防止・対処能力の更なる向上〔63億円〕</t>
    <phoneticPr fontId="0"/>
  </si>
  <si>
    <t>・地域公共交通における感染拡大防止対策〔138億円〕</t>
    <phoneticPr fontId="0"/>
  </si>
  <si>
    <t>・個人向け緊急小口資金等の特例貸付〔2,048億円〕</t>
    <phoneticPr fontId="0"/>
  </si>
  <si>
    <t>・教員、学習指導員等の追加配置〔318億円〕</t>
  </si>
  <si>
    <t>・教育ICT環境整備等のための光ファイバ整備推進〔502億円〕</t>
    <phoneticPr fontId="0"/>
  </si>
  <si>
    <t>・学校再開に伴う感染症対策・学習保障等〔421億円〕</t>
    <phoneticPr fontId="0"/>
  </si>
  <si>
    <t>・スマートライフ実現のためのAIシミュレーション事業〔14億円〕</t>
    <phoneticPr fontId="0"/>
  </si>
  <si>
    <t>（６）新型コロナウイルス感染症対策予備費100,000億円</t>
    <phoneticPr fontId="0"/>
  </si>
  <si>
    <t>２．国債整理基金特別会計へ繰入（利払費等）963億円</t>
    <phoneticPr fontId="0"/>
  </si>
  <si>
    <t>３．既定経費の減額（議員歳費）▲20億円</t>
    <phoneticPr fontId="0"/>
  </si>
  <si>
    <t>Ⅰ 新型コロナウイルス感染症の拡大防止策</t>
  </si>
  <si>
    <t>1. 医療提供体制の確保と医療機関等への支援</t>
  </si>
  <si>
    <t>新型コロナウイルス感染症緊急包括支援交付金(病床や宿泊療養施設等の確保等)〔13,011億円〕</t>
  </si>
  <si>
    <t>診療・検査医療機関をはじめとした医療機関等における感染拡大防止等の支援〔1,071億円〕</t>
  </si>
  <si>
    <t>医療機関等の資金繰り支援〔1,037億円〕</t>
  </si>
  <si>
    <t>小児科等の医療機関等に対する診療報酬による支援〔71億円〕</t>
  </si>
  <si>
    <t>2. 検査体制の充実、ワクチン接種体制等の整備</t>
  </si>
  <si>
    <t>新型コロナウイルスワクチンの接種体制の整備・接種の実施〔5,736億円〕</t>
  </si>
  <si>
    <t>PCR検査・抗原検査の実施等〔672億円〕</t>
  </si>
  <si>
    <t>3. 知見に基づく感染防止対策の徹底</t>
  </si>
  <si>
    <t>新型コロナウイルス感染症対応地方創生臨時交付金〔15,000億円〕</t>
  </si>
  <si>
    <t>東京オリンピック・パラリンピック競技大会の延期に伴う感染症対策等事業〔959億円〕</t>
  </si>
  <si>
    <t>4. 感染症の収束に向けた国際協力</t>
  </si>
  <si>
    <t>アフリカ、中東、アジア・大洋州地域への国際機関等を通じた支援〔792億円〕</t>
  </si>
  <si>
    <t>Ⅱ ポストコロナに向けた経済構造の転換・好循環の実現</t>
  </si>
  <si>
    <t>1. デジタル改革・グリーン社会の実現</t>
    <phoneticPr fontId="0"/>
  </si>
  <si>
    <t xml:space="preserve">地方団体のデジタル基盤改革支援〔1,788億円〕 </t>
  </si>
  <si>
    <t>マイナンバーカードの普及促進〔1,336億円〕</t>
  </si>
  <si>
    <t>ポスト5G・Beyond5G(6G)研究開発支援〔1,400億円〕</t>
  </si>
  <si>
    <t>カーボンニュートラルに向けた革新的な技術開発支援のための基金の創設〔20,000億円〕</t>
  </si>
  <si>
    <t>グリーン住宅ポイント制度の創設〔1,094億円〕</t>
  </si>
  <si>
    <t>2. 経済構造の転換・イノベーション等による生産性向上</t>
  </si>
  <si>
    <t>中堅・中小企業の経営転換支援(事業再構築補助金)〔11,485億円〕</t>
  </si>
  <si>
    <t>大学ファンド〔5,000億円〕</t>
  </si>
  <si>
    <t>持続化補助金等〔2,300億円〕</t>
  </si>
  <si>
    <t>国内外のサプライチェーン強靱化支援〔2,225億円〕</t>
  </si>
  <si>
    <t xml:space="preserve">地域公共交通の維持・活性化への重点的支援〔150億円〕 </t>
    <phoneticPr fontId="0"/>
  </si>
  <si>
    <t>3. 地域・社会・雇用における⺠需主導の好循環の実現</t>
  </si>
  <si>
    <t>中小・小規模事業者等への資金繰り支援〔32,049億円〕</t>
  </si>
  <si>
    <t>地方創生臨時交付金(再掲)</t>
  </si>
  <si>
    <t>Go To トラベル〔10,311億円〕</t>
  </si>
  <si>
    <t>Go To イート〔515億円〕</t>
  </si>
  <si>
    <t>雇用調整助成金の特例措置〔5,430億円〕</t>
  </si>
  <si>
    <t xml:space="preserve"> 緊急小口資金等の特例措置〔4,199億円〕</t>
  </si>
  <si>
    <t>観光(インバウンド復活に向けた基盤整備)〔650億円〕</t>
  </si>
  <si>
    <t>不妊治療に係る助成措置の拡充〔370億円〕</t>
  </si>
  <si>
    <t>水田の畑地化・汎用化・大区画化等による高収益化の推進〔700億円〕</t>
  </si>
  <si>
    <t>新型コロナウイルス感染症セーフティネット強化交付金(生活困窮者支援・自殺対策等)〔140億円〕</t>
  </si>
  <si>
    <t>Ⅲ 防災・減災、国土強靱化の推進など安全・安心の確保</t>
  </si>
  <si>
    <t>1. 防災・減災、国土強靱化の推進</t>
  </si>
  <si>
    <t>防災・減災、国土強靱化の推進(公共事業)〔16,532億円〕</t>
  </si>
  <si>
    <t>2. 自然災害からの復旧・復興の加速</t>
  </si>
  <si>
    <t>災害復旧等事業費〔6,057億円〕</t>
  </si>
  <si>
    <t>災害等廃棄物処理〔106億円〕</t>
  </si>
  <si>
    <t>3. 国⺠の安全・安心の確保</t>
  </si>
  <si>
    <t>自衛隊の安定的な運用態勢の確保〔3,017億円〕</t>
  </si>
  <si>
    <t>補正予算の追加歳出計</t>
  </si>
  <si>
    <t>令和２年度補正予算（第３号）</t>
  </si>
  <si>
    <t>令和２年度補正予算（第２号）</t>
  </si>
  <si>
    <t>補正予算の追加歳出計 319,114億円</t>
  </si>
  <si>
    <t>アビガンの確保〔139億円〕</t>
  </si>
  <si>
    <t>産学官連携による治療薬等の研究開発〔200億円〕</t>
  </si>
  <si>
    <t>補正予算の追加歳出計 256,914億円</t>
  </si>
  <si>
    <t>令和２年度補正予算（第１号）の概要</t>
  </si>
  <si>
    <t>Level0</t>
  </si>
  <si>
    <t>Sum</t>
  </si>
  <si>
    <t>F</t>
  </si>
  <si>
    <t>H</t>
  </si>
  <si>
    <t>（２）検査体制の充実、ワクチン接種体制等の整備&gt;財務省資料の２</t>
    <rPh sb="24" eb="27">
      <t>ザイムショウ</t>
    </rPh>
    <rPh sb="27" eb="29">
      <t>シリョウ</t>
    </rPh>
    <phoneticPr fontId="0"/>
  </si>
  <si>
    <t>ワクチン・治療薬の開発・安全性の確保等1,606億円</t>
    <phoneticPr fontId="0"/>
  </si>
  <si>
    <t>Ⅰ．新型コロナウイルス感染症の拡大防止策</t>
    <phoneticPr fontId="0"/>
  </si>
  <si>
    <t>◆学校等における感染症対策等支援 341 億円</t>
    <phoneticPr fontId="0"/>
  </si>
  <si>
    <t>Ⅱ．ポストコロナに向けた経済構造の転換・好循環の実現</t>
    <phoneticPr fontId="0"/>
  </si>
  <si>
    <t>１．デジタル改革・グリーン社会の実現</t>
    <phoneticPr fontId="0"/>
  </si>
  <si>
    <t>◆GIGA スクール構想の拡充等ICT 環境の整備 259 億円</t>
    <phoneticPr fontId="0"/>
  </si>
  <si>
    <t>◆「スマート専門高校」の実現(デジタル化対応産業教育装置の整備) 274 億円</t>
    <phoneticPr fontId="0"/>
  </si>
  <si>
    <t>◆デジタルを活用した大学・高専教育高度化プラン 60 億円</t>
    <phoneticPr fontId="0"/>
  </si>
  <si>
    <t>３．地域・社会・雇用における民需主導の好循環の実現</t>
    <phoneticPr fontId="0"/>
  </si>
  <si>
    <t>◆高校生等への修学支援 102 億円</t>
    <phoneticPr fontId="0"/>
  </si>
  <si>
    <t>◆家計が急変した学生等への無利子奨学金の充実 90 億円</t>
    <phoneticPr fontId="0"/>
  </si>
  <si>
    <t>◆就職・転職支援のための大学リカレント教育推進事業 13 億円</t>
    <phoneticPr fontId="0"/>
  </si>
  <si>
    <t>◆スポーツイベント等の開催や子供の運動機会創出の支援 58 億円</t>
    <phoneticPr fontId="0"/>
  </si>
  <si>
    <t>令和２年度補正予算（第３号）SUB</t>
  </si>
  <si>
    <t>Total</t>
  </si>
  <si>
    <t>---</t>
  </si>
  <si>
    <t>Health and long-term care</t>
  </si>
  <si>
    <t>vaccines, etc.</t>
  </si>
  <si>
    <t>institutions</t>
  </si>
  <si>
    <t>Support for educational</t>
  </si>
  <si>
    <t>governments</t>
  </si>
  <si>
    <t>Special grants to local</t>
  </si>
  <si>
    <t>Date of Diet Approval</t>
  </si>
  <si>
    <t>Share of Annual Reg. Budget</t>
  </si>
  <si>
    <t>Infection control &amp;</t>
  </si>
  <si>
    <t>RD for test kits, drugs,</t>
  </si>
  <si>
    <t>First</t>
  </si>
  <si>
    <t>Second</t>
  </si>
  <si>
    <t>Third</t>
  </si>
  <si>
    <t>Emergency</t>
  </si>
  <si>
    <t>Supplementary</t>
  </si>
  <si>
    <t>Response</t>
  </si>
  <si>
    <t>Budget</t>
  </si>
  <si>
    <t>FY 2019</t>
  </si>
  <si>
    <t>FY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</si>
</sst>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
    <numFmt numFmtId="166" formatCode="\(00.0\)"/>
    <numFmt numFmtId="167" formatCode="\(0.0\)"/>
    <numFmt numFmtId="168" formatCode="_(* #,##0_);_(* \(#,##0\);_(* &quot;-&quot;??_);_(@_)"/>
  </numFmts>
  <fonts count="9" x14ac:knownFonts="1">
    <font>
      <sz val="22"/>
      <color theme="1"/>
      <name val="Calibri"/>
      <family val="2"/>
      <scheme val="minor"/>
    </font>
    <font>
      <sz val="12"/>
      <color theme="1"/>
      <name val="Calibri"/>
      <family val="2"/>
      <charset val="128"/>
      <scheme val="minor"/>
    </font>
    <font>
      <b/>
      <sz val="12"/>
      <color theme="1"/>
      <name val="Calibri"/>
      <family val="3"/>
      <charset val="128"/>
      <scheme val="minor"/>
    </font>
    <font>
      <sz val="22"/>
      <color theme="1"/>
      <name val="Times New Roman"/>
      <family val="1"/>
    </font>
    <font>
      <sz val="24"/>
      <color theme="1"/>
      <name val="Times New Roman"/>
      <family val="1"/>
    </font>
    <font>
      <b/>
      <sz val="24"/>
      <color theme="1"/>
      <name val="Times New Roman"/>
      <family val="1"/>
    </font>
    <font>
      <sz val="22"/>
      <color theme="1"/>
      <name val="Calibri"/>
      <family val="2"/>
      <scheme val="minor"/>
    </font>
    <font>
      <sz val="24"/>
      <name val="Times New Roman"/>
      <family val="1"/>
    </font>
    <font>
      <i/>
      <sz val="24"/>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s>
  <cellStyleXfs count="3">
    <xf numFmtId="0" fontId="0" fillId="0" borderId="0"/>
    <xf numFmtId="0" fontId="1" fillId="0" borderId="0">
      <alignment vertical="center"/>
    </xf>
    <xf numFmtId="43" fontId="6" fillId="0" borderId="0" applyFont="0" applyFill="0" applyBorder="0" applyAlignment="0" applyProtection="0"/>
  </cellStyleXfs>
  <cellXfs count="35">
    <xf numFmtId="0" fontId="0" fillId="0" borderId="0" xfId="0"/>
    <xf numFmtId="0" fontId="0" fillId="2" borderId="4" xfId="0" applyFill="1" applyBorder="1" applyAlignment="1">
      <alignment vertical="center"/>
    </xf>
    <xf numFmtId="0" fontId="0" fillId="0" borderId="5" xfId="0" applyBorder="1" applyAlignment="1">
      <alignment vertical="center"/>
    </xf>
    <xf numFmtId="0" fontId="0" fillId="0" borderId="0" xfId="0" applyAlignment="1">
      <alignment vertical="center"/>
    </xf>
    <xf numFmtId="0" fontId="0" fillId="0" borderId="4" xfId="0" applyBorder="1" applyAlignment="1">
      <alignment vertical="center"/>
    </xf>
    <xf numFmtId="0" fontId="2" fillId="0" borderId="3" xfId="0" applyFont="1" applyBorder="1" applyAlignment="1">
      <alignment vertical="center"/>
    </xf>
    <xf numFmtId="0" fontId="0" fillId="0" borderId="6" xfId="0" applyBorder="1" applyAlignment="1">
      <alignment vertical="center"/>
    </xf>
    <xf numFmtId="0" fontId="3" fillId="0" borderId="0" xfId="0" applyFont="1"/>
    <xf numFmtId="0" fontId="4" fillId="0" borderId="0" xfId="0" applyFont="1"/>
    <xf numFmtId="0" fontId="5" fillId="0" borderId="2" xfId="1" applyFont="1" applyBorder="1">
      <alignment vertical="center"/>
    </xf>
    <xf numFmtId="0" fontId="0" fillId="3" borderId="0" xfId="0" applyFill="1"/>
    <xf numFmtId="0" fontId="3" fillId="3" borderId="0" xfId="0" applyFont="1" applyFill="1"/>
    <xf numFmtId="0" fontId="0" fillId="0" borderId="1" xfId="0" applyBorder="1" applyAlignment="1">
      <alignment vertical="center"/>
    </xf>
    <xf numFmtId="0" fontId="0" fillId="0" borderId="7" xfId="0" applyBorder="1" applyAlignment="1">
      <alignment vertical="center"/>
    </xf>
    <xf numFmtId="0" fontId="0" fillId="3" borderId="4" xfId="0" applyFill="1" applyBorder="1" applyAlignment="1">
      <alignment vertical="center"/>
    </xf>
    <xf numFmtId="0" fontId="0" fillId="0" borderId="0" xfId="0" quotePrefix="1"/>
    <xf numFmtId="0" fontId="4" fillId="4" borderId="0" xfId="0" applyFont="1" applyFill="1" applyAlignment="1">
      <alignment vertical="center"/>
    </xf>
    <xf numFmtId="0" fontId="7" fillId="4" borderId="0" xfId="0" applyFont="1" applyFill="1" applyAlignment="1">
      <alignment horizontal="center"/>
    </xf>
    <xf numFmtId="0" fontId="4" fillId="4" borderId="0" xfId="0" applyFont="1" applyFill="1"/>
    <xf numFmtId="0" fontId="7" fillId="4" borderId="0" xfId="0" applyFont="1" applyFill="1" applyAlignment="1">
      <alignment horizontal="center" vertical="center"/>
    </xf>
    <xf numFmtId="0" fontId="7" fillId="4" borderId="0" xfId="0" applyFont="1" applyFill="1" applyAlignment="1">
      <alignment horizontal="center" vertical="top"/>
    </xf>
    <xf numFmtId="0" fontId="7" fillId="4" borderId="1" xfId="0" applyFont="1" applyFill="1" applyBorder="1" applyAlignment="1">
      <alignment horizontal="center"/>
    </xf>
    <xf numFmtId="1" fontId="7" fillId="4" borderId="1" xfId="0" applyNumberFormat="1" applyFont="1" applyFill="1" applyBorder="1" applyAlignment="1">
      <alignment horizontal="center"/>
    </xf>
    <xf numFmtId="0" fontId="7" fillId="4" borderId="0" xfId="0" applyFont="1" applyFill="1"/>
    <xf numFmtId="164" fontId="4" fillId="4" borderId="0" xfId="0" applyNumberFormat="1" applyFont="1" applyFill="1" applyAlignment="1">
      <alignment horizontal="right"/>
    </xf>
    <xf numFmtId="1" fontId="4" fillId="4" borderId="0" xfId="0" applyNumberFormat="1" applyFont="1" applyFill="1" applyAlignment="1">
      <alignment horizontal="right"/>
    </xf>
    <xf numFmtId="168" fontId="4" fillId="4" borderId="0" xfId="2" applyNumberFormat="1" applyFont="1" applyFill="1" applyAlignment="1">
      <alignment horizontal="right"/>
    </xf>
    <xf numFmtId="0" fontId="7" fillId="4" borderId="0" xfId="0" applyFont="1" applyFill="1" applyAlignment="1">
      <alignment vertical="top"/>
    </xf>
    <xf numFmtId="165" fontId="4" fillId="4" borderId="0" xfId="0" applyNumberFormat="1" applyFont="1" applyFill="1"/>
    <xf numFmtId="166" fontId="4" fillId="4" borderId="0" xfId="0" applyNumberFormat="1" applyFont="1" applyFill="1"/>
    <xf numFmtId="167" fontId="4" fillId="4" borderId="0" xfId="0" applyNumberFormat="1" applyFont="1" applyFill="1"/>
    <xf numFmtId="0" fontId="8" fillId="4" borderId="8" xfId="0" applyFont="1" applyFill="1" applyBorder="1"/>
    <xf numFmtId="0" fontId="7" fillId="4" borderId="8" xfId="0" applyFont="1" applyFill="1" applyBorder="1"/>
    <xf numFmtId="1" fontId="4" fillId="4" borderId="0" xfId="0" applyNumberFormat="1" applyFont="1" applyFill="1"/>
    <xf numFmtId="164" fontId="4" fillId="4" borderId="0" xfId="0" applyNumberFormat="1" applyFont="1" applyFill="1"/>
  </cellXfs>
  <cellStyles count="3">
    <cellStyle name="Comma" xfId="2" builtinId="3"/>
    <cellStyle name="Normal" xfId="0" builtinId="0"/>
    <cellStyle name="Normal 2" xfId="1" xr:uid="{A9CEC42E-F5D3-40D9-B85C-ECBE50EDB6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B787-15D3-41A3-A9C0-5CE77889CBA9}">
  <dimension ref="A1:F36"/>
  <sheetViews>
    <sheetView tabSelected="1" zoomScale="55" zoomScaleNormal="55" workbookViewId="0">
      <selection activeCell="J12" sqref="J12"/>
    </sheetView>
  </sheetViews>
  <sheetFormatPr baseColWidth="10" defaultColWidth="8.6328125" defaultRowHeight="30" x14ac:dyDescent="0.3"/>
  <cols>
    <col min="1" max="1" width="38.7265625" style="18" customWidth="1"/>
    <col min="2" max="6" width="14.453125" style="18" customWidth="1"/>
    <col min="7" max="16384" width="8.6328125" style="18"/>
  </cols>
  <sheetData>
    <row r="1" spans="1:6" x14ac:dyDescent="0.3">
      <c r="A1" s="16"/>
      <c r="B1" s="17" t="s">
        <v>213</v>
      </c>
      <c r="C1" s="17" t="s">
        <v>214</v>
      </c>
      <c r="D1" s="17" t="s">
        <v>213</v>
      </c>
      <c r="E1" s="17" t="s">
        <v>214</v>
      </c>
      <c r="F1" s="17" t="s">
        <v>215</v>
      </c>
    </row>
    <row r="2" spans="1:6" x14ac:dyDescent="0.3">
      <c r="B2" s="19" t="s">
        <v>216</v>
      </c>
      <c r="C2" s="19" t="s">
        <v>216</v>
      </c>
      <c r="D2" s="19" t="s">
        <v>217</v>
      </c>
      <c r="E2" s="19" t="s">
        <v>217</v>
      </c>
      <c r="F2" s="19" t="s">
        <v>217</v>
      </c>
    </row>
    <row r="3" spans="1:6" x14ac:dyDescent="0.3">
      <c r="B3" s="20" t="s">
        <v>218</v>
      </c>
      <c r="C3" s="20" t="s">
        <v>218</v>
      </c>
      <c r="D3" s="20" t="s">
        <v>219</v>
      </c>
      <c r="E3" s="20" t="s">
        <v>219</v>
      </c>
      <c r="F3" s="20" t="s">
        <v>219</v>
      </c>
    </row>
    <row r="4" spans="1:6" x14ac:dyDescent="0.3">
      <c r="B4" s="21" t="s">
        <v>220</v>
      </c>
      <c r="C4" s="21" t="s">
        <v>220</v>
      </c>
      <c r="D4" s="22" t="s">
        <v>221</v>
      </c>
      <c r="E4" s="22" t="s">
        <v>221</v>
      </c>
      <c r="F4" s="22" t="s">
        <v>221</v>
      </c>
    </row>
    <row r="7" spans="1:6" x14ac:dyDescent="0.3">
      <c r="A7" s="23" t="s">
        <v>211</v>
      </c>
      <c r="B7" s="24">
        <f>Dataframe!J3</f>
        <v>7.83</v>
      </c>
      <c r="C7" s="25">
        <f>Dataframe!J23</f>
        <v>45.8</v>
      </c>
      <c r="D7" s="25">
        <f>Dataframe!J42</f>
        <v>758.1</v>
      </c>
      <c r="E7" s="26">
        <f>Dataframe!J72</f>
        <v>2783.7</v>
      </c>
      <c r="F7" s="26">
        <f>Dataframe!J102</f>
        <v>2519</v>
      </c>
    </row>
    <row r="8" spans="1:6" x14ac:dyDescent="0.3">
      <c r="A8" s="27" t="s">
        <v>203</v>
      </c>
      <c r="B8" s="28">
        <f>ROUND(B7/B$24*100,1)</f>
        <v>51.2</v>
      </c>
      <c r="C8" s="18">
        <f>ROUND(C7/C$24*100,1)</f>
        <v>10.6</v>
      </c>
      <c r="D8" s="18">
        <f>ROUND(D7/D$24*100,1)</f>
        <v>3</v>
      </c>
      <c r="E8" s="18">
        <f>ROUND(E7/E$24*100,1)</f>
        <v>8.6999999999999993</v>
      </c>
      <c r="F8" s="18">
        <f>ROUND(F7/F$24*100,1)</f>
        <v>13.1</v>
      </c>
    </row>
    <row r="9" spans="1:6" x14ac:dyDescent="0.3">
      <c r="A9" s="23" t="s">
        <v>212</v>
      </c>
      <c r="B9" s="24">
        <f>Dataframe!J4</f>
        <v>2.0699999999999998</v>
      </c>
      <c r="C9" s="25">
        <f>Dataframe!J24</f>
        <v>2.8</v>
      </c>
      <c r="D9" s="25">
        <f>Dataframe!J43</f>
        <v>51.6</v>
      </c>
      <c r="E9" s="25">
        <f>Dataframe!J73</f>
        <v>205.5</v>
      </c>
      <c r="F9" s="25">
        <f>Dataframe!J103</f>
        <v>160.6</v>
      </c>
    </row>
    <row r="10" spans="1:6" x14ac:dyDescent="0.3">
      <c r="A10" s="27" t="s">
        <v>204</v>
      </c>
      <c r="B10" s="29">
        <f>ROUND(B9/B$24*100,1)</f>
        <v>13.5</v>
      </c>
      <c r="C10" s="30">
        <f>ROUND(C9/C$24*100,1)</f>
        <v>0.6</v>
      </c>
      <c r="D10" s="30">
        <f>ROUND(D9/D$24*100,1)</f>
        <v>0.2</v>
      </c>
      <c r="E10" s="30">
        <f>ROUND(E9/E$24*100,1)</f>
        <v>0.6</v>
      </c>
      <c r="F10" s="30">
        <f>ROUND(F9/F$24*100,1)</f>
        <v>0.8</v>
      </c>
    </row>
    <row r="11" spans="1:6" x14ac:dyDescent="0.3">
      <c r="A11" s="23" t="s">
        <v>4</v>
      </c>
      <c r="B11" s="24" t="str">
        <f>Dataframe!J5</f>
        <v>---</v>
      </c>
      <c r="C11" s="25">
        <f>Dataframe!J25</f>
        <v>20.7</v>
      </c>
      <c r="D11" s="26">
        <f>Dataframe!J44</f>
        <v>13045.7</v>
      </c>
      <c r="E11" s="25">
        <f>Dataframe!J74</f>
        <v>341.3</v>
      </c>
      <c r="F11" s="25">
        <f>Dataframe!J104</f>
        <v>433.9</v>
      </c>
    </row>
    <row r="12" spans="1:6" x14ac:dyDescent="0.3">
      <c r="A12" s="23"/>
      <c r="B12" s="24"/>
      <c r="C12" s="30">
        <f>ROUND(C11/C$24*100,1)</f>
        <v>4.8</v>
      </c>
      <c r="D12" s="30">
        <f>ROUND(D11/D$24*100,1)</f>
        <v>50.8</v>
      </c>
      <c r="E12" s="30">
        <f>ROUND(E11/E$24*100,1)</f>
        <v>1.1000000000000001</v>
      </c>
      <c r="F12" s="30">
        <f>ROUND(F11/F$24*100,1)</f>
        <v>2.2999999999999998</v>
      </c>
    </row>
    <row r="13" spans="1:6" x14ac:dyDescent="0.3">
      <c r="A13" s="23" t="s">
        <v>6</v>
      </c>
      <c r="B13" s="24">
        <f>Dataframe!J6</f>
        <v>0.6</v>
      </c>
      <c r="C13" s="25">
        <f>Dataframe!J26</f>
        <v>276</v>
      </c>
      <c r="D13" s="26">
        <f>Dataframe!J45</f>
        <v>8981</v>
      </c>
      <c r="E13" s="26">
        <f>Dataframe!J75</f>
        <v>16231.1</v>
      </c>
      <c r="F13" s="26">
        <f>Dataframe!J105</f>
        <v>7768.8</v>
      </c>
    </row>
    <row r="14" spans="1:6" x14ac:dyDescent="0.3">
      <c r="A14" s="23"/>
      <c r="B14" s="30">
        <f>ROUND(B13/B$24*100,1)</f>
        <v>3.9</v>
      </c>
      <c r="C14" s="30">
        <f>ROUND(C13/C$24*100,1)</f>
        <v>64.099999999999994</v>
      </c>
      <c r="D14" s="30">
        <f>ROUND(D13/D$24*100,1)</f>
        <v>35</v>
      </c>
      <c r="E14" s="30">
        <f>ROUND(E13/E$24*100,1)</f>
        <v>50.9</v>
      </c>
      <c r="F14" s="30">
        <f>ROUND(F13/F$24*100,1)</f>
        <v>40.5</v>
      </c>
    </row>
    <row r="15" spans="1:6" x14ac:dyDescent="0.3">
      <c r="A15" s="23" t="s">
        <v>206</v>
      </c>
      <c r="B15" s="24" t="str">
        <f>Dataframe!J7</f>
        <v>---</v>
      </c>
      <c r="C15" s="25">
        <f>Dataframe!J27</f>
        <v>68.2</v>
      </c>
      <c r="D15" s="25">
        <f>Dataframe!J46</f>
        <v>229.2</v>
      </c>
      <c r="E15" s="25">
        <f>Dataframe!J76</f>
        <v>124.1</v>
      </c>
      <c r="F15" s="25">
        <f>Dataframe!J106</f>
        <v>119.7</v>
      </c>
    </row>
    <row r="16" spans="1:6" x14ac:dyDescent="0.3">
      <c r="A16" s="27" t="s">
        <v>205</v>
      </c>
      <c r="B16" s="24"/>
      <c r="C16" s="30">
        <f>ROUND(C15/C$24*100,1)</f>
        <v>15.8</v>
      </c>
      <c r="D16" s="30">
        <f>ROUND(D15/D$24*100,1)</f>
        <v>0.9</v>
      </c>
      <c r="E16" s="30">
        <f>ROUND(E15/E$24*100,1)</f>
        <v>0.4</v>
      </c>
      <c r="F16" s="30">
        <f>ROUND(F15/F$24*100,1)</f>
        <v>0.6</v>
      </c>
    </row>
    <row r="17" spans="1:6" x14ac:dyDescent="0.3">
      <c r="A17" s="23" t="s">
        <v>208</v>
      </c>
      <c r="B17" s="24" t="str">
        <f>Dataframe!J8</f>
        <v>---</v>
      </c>
      <c r="C17" s="25" t="str">
        <f>Dataframe!J28</f>
        <v>---</v>
      </c>
      <c r="D17" s="26">
        <f>Dataframe!J47</f>
        <v>1000</v>
      </c>
      <c r="E17" s="26">
        <f>Dataframe!J77</f>
        <v>2000</v>
      </c>
      <c r="F17" s="26">
        <f>Dataframe!J107</f>
        <v>1500</v>
      </c>
    </row>
    <row r="18" spans="1:6" x14ac:dyDescent="0.3">
      <c r="A18" s="27" t="s">
        <v>207</v>
      </c>
      <c r="B18" s="24"/>
      <c r="C18" s="25"/>
      <c r="D18" s="30">
        <f>ROUND(D17/D$24*100,1)</f>
        <v>3.9</v>
      </c>
      <c r="E18" s="30">
        <f>ROUND(E17/E$24*100,1)</f>
        <v>6.3</v>
      </c>
      <c r="F18" s="30">
        <f>ROUND(F17/F$24*100,1)</f>
        <v>7.8</v>
      </c>
    </row>
    <row r="19" spans="1:6" x14ac:dyDescent="0.3">
      <c r="A19" s="23" t="s">
        <v>9</v>
      </c>
      <c r="B19" s="24">
        <f>Dataframe!J9</f>
        <v>4.8</v>
      </c>
      <c r="C19" s="25">
        <f>Dataframe!J29</f>
        <v>17.399999999999999</v>
      </c>
      <c r="D19" s="25">
        <f>Dataframe!J48</f>
        <v>125.9</v>
      </c>
      <c r="E19" s="25">
        <f>Dataframe!J78</f>
        <v>225.6</v>
      </c>
      <c r="F19" s="26">
        <f>Dataframe!J108</f>
        <v>6674.1</v>
      </c>
    </row>
    <row r="20" spans="1:6" x14ac:dyDescent="0.3">
      <c r="A20" s="23"/>
      <c r="B20" s="30">
        <f>ROUND(B19/B$24*100,1)</f>
        <v>31.4</v>
      </c>
      <c r="C20" s="30">
        <f>ROUND(C19/C$24*100,1)</f>
        <v>4</v>
      </c>
      <c r="D20" s="30">
        <f>ROUND(D19/D$24*100,1)</f>
        <v>0.5</v>
      </c>
      <c r="E20" s="30">
        <f>ROUND(E19/E$24*100,1)</f>
        <v>0.7</v>
      </c>
      <c r="F20" s="30">
        <f>ROUND(F19/F$24*100,1)</f>
        <v>34.799999999999997</v>
      </c>
    </row>
    <row r="21" spans="1:6" x14ac:dyDescent="0.3">
      <c r="A21" s="23" t="s">
        <v>10</v>
      </c>
      <c r="B21" s="24" t="str">
        <f>Dataframe!J10</f>
        <v>---</v>
      </c>
      <c r="C21" s="25" t="str">
        <f>Dataframe!J30</f>
        <v>---</v>
      </c>
      <c r="D21" s="26">
        <f>Dataframe!J49</f>
        <v>1500</v>
      </c>
      <c r="E21" s="26">
        <f>Dataframe!J79</f>
        <v>10000</v>
      </c>
      <c r="F21" s="25" t="str">
        <f>Dataframe!J109</f>
        <v>---</v>
      </c>
    </row>
    <row r="22" spans="1:6" ht="31" thickBot="1" x14ac:dyDescent="0.35">
      <c r="A22" s="31"/>
      <c r="B22" s="24"/>
      <c r="C22" s="25"/>
      <c r="D22" s="30">
        <f>ROUND(D21/D$24*100,1)</f>
        <v>5.8</v>
      </c>
      <c r="E22" s="30">
        <f>ROUND(E21/E$24*100,1)</f>
        <v>31.3</v>
      </c>
      <c r="F22" s="25"/>
    </row>
    <row r="23" spans="1:6" x14ac:dyDescent="0.3">
      <c r="A23" s="23" t="s">
        <v>201</v>
      </c>
      <c r="B23" s="24"/>
      <c r="C23" s="25"/>
      <c r="D23" s="25"/>
      <c r="E23" s="25"/>
      <c r="F23" s="25"/>
    </row>
    <row r="24" spans="1:6" x14ac:dyDescent="0.3">
      <c r="A24" s="23"/>
      <c r="B24" s="24">
        <f>Dataframe!J11</f>
        <v>15.3</v>
      </c>
      <c r="C24" s="25">
        <f>Dataframe!J31</f>
        <v>430.8</v>
      </c>
      <c r="D24" s="25">
        <f>Dataframe!J50</f>
        <v>25691.4</v>
      </c>
      <c r="E24" s="25">
        <f>Dataframe!J80</f>
        <v>31911.4</v>
      </c>
      <c r="F24" s="25">
        <f>Dataframe!J110</f>
        <v>19176.099999999999</v>
      </c>
    </row>
    <row r="25" spans="1:6" x14ac:dyDescent="0.3">
      <c r="A25" s="23" t="s">
        <v>210</v>
      </c>
      <c r="B25" s="24"/>
      <c r="C25" s="25"/>
      <c r="D25" s="25"/>
      <c r="E25" s="25"/>
      <c r="F25" s="25"/>
    </row>
    <row r="26" spans="1:6" ht="31" thickBot="1" x14ac:dyDescent="0.35">
      <c r="A26" s="32" t="s">
        <v>209</v>
      </c>
      <c r="C26" s="33"/>
    </row>
    <row r="36" spans="2:6" x14ac:dyDescent="0.3">
      <c r="B36" s="34"/>
      <c r="C36" s="34"/>
      <c r="D36" s="34"/>
      <c r="E36" s="34"/>
      <c r="F36" s="3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E2B7-FD4E-4A6F-B200-E28E3886A9D6}">
  <dimension ref="A1:J161"/>
  <sheetViews>
    <sheetView topLeftCell="A124" zoomScale="40" zoomScaleNormal="40" workbookViewId="0">
      <selection activeCell="B138" sqref="B138"/>
    </sheetView>
  </sheetViews>
  <sheetFormatPr baseColWidth="10" defaultColWidth="8.6328125" defaultRowHeight="29" x14ac:dyDescent="0.35"/>
  <cols>
    <col min="1" max="1" width="36" bestFit="1" customWidth="1"/>
    <col min="2" max="2" width="86.6328125" customWidth="1"/>
    <col min="3" max="3" width="11.36328125" customWidth="1"/>
    <col min="4" max="6" width="8.81640625" style="7"/>
  </cols>
  <sheetData>
    <row r="1" spans="1:10" s="9" customFormat="1" ht="42.75" customHeight="1" x14ac:dyDescent="0.3">
      <c r="A1" s="8" t="s">
        <v>58</v>
      </c>
      <c r="B1" s="8" t="s">
        <v>60</v>
      </c>
      <c r="C1" s="8" t="s">
        <v>59</v>
      </c>
      <c r="D1" s="8" t="s">
        <v>57</v>
      </c>
      <c r="E1" s="8" t="s">
        <v>56</v>
      </c>
    </row>
    <row r="2" spans="1:10" x14ac:dyDescent="0.35">
      <c r="A2" s="10" t="s">
        <v>11</v>
      </c>
      <c r="B2" s="10" t="s">
        <v>12</v>
      </c>
      <c r="C2" s="10" t="s">
        <v>61</v>
      </c>
      <c r="D2" s="11">
        <v>30</v>
      </c>
      <c r="E2" s="11" t="s">
        <v>50</v>
      </c>
      <c r="H2" t="s">
        <v>0</v>
      </c>
      <c r="I2" t="s">
        <v>1</v>
      </c>
    </row>
    <row r="3" spans="1:10" x14ac:dyDescent="0.35">
      <c r="A3" t="s">
        <v>11</v>
      </c>
      <c r="B3" t="s">
        <v>15</v>
      </c>
      <c r="C3" t="s">
        <v>62</v>
      </c>
      <c r="D3" s="7">
        <v>23.4</v>
      </c>
      <c r="G3" s="7" t="s">
        <v>17</v>
      </c>
      <c r="H3" t="s">
        <v>2</v>
      </c>
      <c r="I3">
        <f>SUM(D5,D11)-SUM(D8:D9)</f>
        <v>78.3</v>
      </c>
      <c r="J3">
        <f>I3/10</f>
        <v>7.83</v>
      </c>
    </row>
    <row r="4" spans="1:10" x14ac:dyDescent="0.35">
      <c r="A4" t="s">
        <v>11</v>
      </c>
      <c r="B4" t="s">
        <v>18</v>
      </c>
      <c r="C4" t="s">
        <v>62</v>
      </c>
      <c r="D4" s="7">
        <v>3.2</v>
      </c>
      <c r="G4" s="7" t="s">
        <v>26</v>
      </c>
      <c r="H4" t="s">
        <v>3</v>
      </c>
      <c r="I4">
        <f>SUM(D8:D9)</f>
        <v>20.7</v>
      </c>
      <c r="J4">
        <f t="shared" ref="J4:J11" si="0">I4/10</f>
        <v>2.0699999999999998</v>
      </c>
    </row>
    <row r="5" spans="1:10" x14ac:dyDescent="0.35">
      <c r="A5" s="10" t="s">
        <v>11</v>
      </c>
      <c r="B5" s="10" t="s">
        <v>20</v>
      </c>
      <c r="C5" s="10" t="s">
        <v>61</v>
      </c>
      <c r="D5" s="11">
        <v>65</v>
      </c>
      <c r="E5" s="11"/>
      <c r="G5" s="7" t="s">
        <v>33</v>
      </c>
      <c r="H5" t="s">
        <v>4</v>
      </c>
      <c r="I5" t="s">
        <v>5</v>
      </c>
      <c r="J5" s="15" t="s">
        <v>202</v>
      </c>
    </row>
    <row r="6" spans="1:10" x14ac:dyDescent="0.35">
      <c r="A6" t="s">
        <v>11</v>
      </c>
      <c r="B6" t="s">
        <v>22</v>
      </c>
      <c r="C6" t="s">
        <v>62</v>
      </c>
      <c r="D6" s="7">
        <v>30.6</v>
      </c>
      <c r="E6" s="7" t="s">
        <v>17</v>
      </c>
      <c r="G6" s="7" t="s">
        <v>36</v>
      </c>
      <c r="H6" t="s">
        <v>6</v>
      </c>
      <c r="I6">
        <f>SUM(D14)</f>
        <v>6</v>
      </c>
      <c r="J6">
        <f t="shared" si="0"/>
        <v>0.6</v>
      </c>
    </row>
    <row r="7" spans="1:10" x14ac:dyDescent="0.35">
      <c r="A7" t="s">
        <v>11</v>
      </c>
      <c r="B7" t="s">
        <v>24</v>
      </c>
      <c r="C7" t="s">
        <v>62</v>
      </c>
      <c r="D7" s="7">
        <v>5.0999999999999996</v>
      </c>
      <c r="E7" s="7" t="s">
        <v>17</v>
      </c>
      <c r="G7" s="7" t="s">
        <v>13</v>
      </c>
      <c r="H7" t="s">
        <v>7</v>
      </c>
      <c r="I7" t="s">
        <v>5</v>
      </c>
      <c r="J7" s="15" t="s">
        <v>202</v>
      </c>
    </row>
    <row r="8" spans="1:10" x14ac:dyDescent="0.35">
      <c r="A8" t="s">
        <v>11</v>
      </c>
      <c r="B8" t="s">
        <v>27</v>
      </c>
      <c r="C8" t="s">
        <v>62</v>
      </c>
      <c r="D8" s="7">
        <v>10</v>
      </c>
      <c r="E8" s="7" t="s">
        <v>26</v>
      </c>
      <c r="G8" s="7" t="s">
        <v>184</v>
      </c>
      <c r="H8" t="s">
        <v>8</v>
      </c>
      <c r="I8" t="s">
        <v>5</v>
      </c>
      <c r="J8" s="15" t="s">
        <v>202</v>
      </c>
    </row>
    <row r="9" spans="1:10" x14ac:dyDescent="0.35">
      <c r="A9" t="s">
        <v>11</v>
      </c>
      <c r="B9" t="s">
        <v>29</v>
      </c>
      <c r="C9" t="s">
        <v>62</v>
      </c>
      <c r="D9" s="7">
        <v>10.7</v>
      </c>
      <c r="E9" s="7" t="s">
        <v>26</v>
      </c>
      <c r="G9" s="7" t="s">
        <v>50</v>
      </c>
      <c r="H9" t="s">
        <v>9</v>
      </c>
      <c r="I9">
        <f>SUM(D2,D18)</f>
        <v>48</v>
      </c>
      <c r="J9">
        <f t="shared" si="0"/>
        <v>4.8</v>
      </c>
    </row>
    <row r="10" spans="1:10" x14ac:dyDescent="0.35">
      <c r="A10" t="s">
        <v>11</v>
      </c>
      <c r="B10" t="s">
        <v>31</v>
      </c>
      <c r="C10" t="s">
        <v>62</v>
      </c>
      <c r="D10" s="7">
        <v>4.5</v>
      </c>
      <c r="E10" s="7" t="s">
        <v>17</v>
      </c>
      <c r="G10" s="7" t="s">
        <v>184</v>
      </c>
      <c r="H10" t="s">
        <v>10</v>
      </c>
      <c r="I10" t="s">
        <v>5</v>
      </c>
      <c r="J10" s="15" t="s">
        <v>202</v>
      </c>
    </row>
    <row r="11" spans="1:10" x14ac:dyDescent="0.35">
      <c r="A11" s="10" t="s">
        <v>11</v>
      </c>
      <c r="B11" s="10" t="s">
        <v>34</v>
      </c>
      <c r="C11" s="10" t="s">
        <v>61</v>
      </c>
      <c r="D11" s="11">
        <v>34</v>
      </c>
      <c r="E11" s="11" t="s">
        <v>17</v>
      </c>
      <c r="H11" t="s">
        <v>201</v>
      </c>
      <c r="I11">
        <f>D21</f>
        <v>153</v>
      </c>
      <c r="J11">
        <f t="shared" si="0"/>
        <v>15.3</v>
      </c>
    </row>
    <row r="12" spans="1:10" x14ac:dyDescent="0.35">
      <c r="A12" t="s">
        <v>11</v>
      </c>
      <c r="B12" t="s">
        <v>37</v>
      </c>
      <c r="C12" t="s">
        <v>62</v>
      </c>
      <c r="D12" s="7">
        <v>30.2</v>
      </c>
    </row>
    <row r="13" spans="1:10" x14ac:dyDescent="0.35">
      <c r="A13" t="s">
        <v>11</v>
      </c>
      <c r="B13" t="s">
        <v>39</v>
      </c>
      <c r="C13" t="s">
        <v>62</v>
      </c>
      <c r="D13" s="7">
        <v>3.4</v>
      </c>
    </row>
    <row r="14" spans="1:10" x14ac:dyDescent="0.35">
      <c r="A14" s="10" t="s">
        <v>11</v>
      </c>
      <c r="B14" s="10" t="s">
        <v>41</v>
      </c>
      <c r="C14" s="10" t="s">
        <v>61</v>
      </c>
      <c r="D14" s="11">
        <v>6</v>
      </c>
      <c r="E14" s="11" t="s">
        <v>33</v>
      </c>
    </row>
    <row r="15" spans="1:10" x14ac:dyDescent="0.35">
      <c r="A15" t="s">
        <v>11</v>
      </c>
      <c r="B15" t="s">
        <v>43</v>
      </c>
      <c r="C15" t="s">
        <v>62</v>
      </c>
      <c r="D15" s="7">
        <v>4.9000000000000004</v>
      </c>
    </row>
    <row r="16" spans="1:10" x14ac:dyDescent="0.35">
      <c r="A16" t="s">
        <v>11</v>
      </c>
      <c r="B16" t="s">
        <v>45</v>
      </c>
      <c r="C16" t="s">
        <v>62</v>
      </c>
      <c r="D16" s="7">
        <v>1</v>
      </c>
    </row>
    <row r="17" spans="1:10" x14ac:dyDescent="0.35">
      <c r="A17" t="s">
        <v>11</v>
      </c>
      <c r="B17" t="s">
        <v>47</v>
      </c>
      <c r="C17" t="s">
        <v>62</v>
      </c>
    </row>
    <row r="18" spans="1:10" x14ac:dyDescent="0.35">
      <c r="A18" s="10" t="s">
        <v>11</v>
      </c>
      <c r="B18" s="10" t="s">
        <v>49</v>
      </c>
      <c r="C18" s="10" t="s">
        <v>61</v>
      </c>
      <c r="D18" s="11">
        <v>18</v>
      </c>
      <c r="E18" s="11" t="s">
        <v>50</v>
      </c>
    </row>
    <row r="19" spans="1:10" x14ac:dyDescent="0.35">
      <c r="A19" t="s">
        <v>11</v>
      </c>
      <c r="B19" t="s">
        <v>52</v>
      </c>
      <c r="C19" t="s">
        <v>62</v>
      </c>
      <c r="D19" s="7">
        <v>16.5</v>
      </c>
    </row>
    <row r="20" spans="1:10" x14ac:dyDescent="0.35">
      <c r="A20" t="s">
        <v>11</v>
      </c>
      <c r="B20" t="s">
        <v>54</v>
      </c>
      <c r="C20" t="s">
        <v>62</v>
      </c>
      <c r="D20" s="7">
        <v>1</v>
      </c>
    </row>
    <row r="21" spans="1:10" x14ac:dyDescent="0.35">
      <c r="A21" s="10" t="s">
        <v>11</v>
      </c>
      <c r="B21" s="10"/>
      <c r="C21" s="10" t="s">
        <v>183</v>
      </c>
      <c r="D21" s="11">
        <v>153</v>
      </c>
      <c r="E21" s="11"/>
    </row>
    <row r="22" spans="1:10" x14ac:dyDescent="0.35">
      <c r="A22" s="10" t="s">
        <v>64</v>
      </c>
      <c r="B22" s="10" t="s">
        <v>14</v>
      </c>
      <c r="C22" s="10" t="s">
        <v>61</v>
      </c>
      <c r="D22" s="11">
        <v>486</v>
      </c>
      <c r="E22" s="11" t="s">
        <v>17</v>
      </c>
      <c r="H22" t="s">
        <v>0</v>
      </c>
    </row>
    <row r="23" spans="1:10" x14ac:dyDescent="0.35">
      <c r="A23" t="s">
        <v>64</v>
      </c>
      <c r="B23" t="s">
        <v>16</v>
      </c>
      <c r="C23" t="s">
        <v>62</v>
      </c>
      <c r="D23" s="7">
        <v>107</v>
      </c>
      <c r="G23" s="7" t="s">
        <v>17</v>
      </c>
      <c r="H23" t="s">
        <v>2</v>
      </c>
      <c r="I23">
        <f>SUM(D22)-D27</f>
        <v>458</v>
      </c>
      <c r="J23">
        <f t="shared" ref="J23:J29" si="1">I23/10</f>
        <v>45.8</v>
      </c>
    </row>
    <row r="24" spans="1:10" x14ac:dyDescent="0.35">
      <c r="A24" t="s">
        <v>64</v>
      </c>
      <c r="B24" t="s">
        <v>19</v>
      </c>
      <c r="C24" t="s">
        <v>62</v>
      </c>
      <c r="D24" s="7">
        <v>186</v>
      </c>
      <c r="G24" s="7" t="s">
        <v>26</v>
      </c>
      <c r="H24" t="s">
        <v>3</v>
      </c>
      <c r="I24">
        <f>D27</f>
        <v>28</v>
      </c>
      <c r="J24">
        <f t="shared" si="1"/>
        <v>2.8</v>
      </c>
    </row>
    <row r="25" spans="1:10" x14ac:dyDescent="0.35">
      <c r="A25" t="s">
        <v>64</v>
      </c>
      <c r="B25" t="s">
        <v>21</v>
      </c>
      <c r="C25" t="s">
        <v>62</v>
      </c>
      <c r="D25" s="7">
        <v>10</v>
      </c>
      <c r="G25" s="7" t="s">
        <v>33</v>
      </c>
      <c r="H25" t="s">
        <v>4</v>
      </c>
      <c r="I25">
        <f>SUM(D31)</f>
        <v>207</v>
      </c>
      <c r="J25">
        <f t="shared" si="1"/>
        <v>20.7</v>
      </c>
    </row>
    <row r="26" spans="1:10" x14ac:dyDescent="0.35">
      <c r="A26" t="s">
        <v>64</v>
      </c>
      <c r="B26" t="s">
        <v>23</v>
      </c>
      <c r="C26" t="s">
        <v>62</v>
      </c>
      <c r="D26" s="7">
        <v>133</v>
      </c>
      <c r="G26" s="7" t="s">
        <v>36</v>
      </c>
      <c r="H26" t="s">
        <v>6</v>
      </c>
      <c r="I26">
        <f>SUM(D30,D34,D35)</f>
        <v>2760</v>
      </c>
      <c r="J26">
        <f t="shared" si="1"/>
        <v>276</v>
      </c>
    </row>
    <row r="27" spans="1:10" x14ac:dyDescent="0.35">
      <c r="A27" t="s">
        <v>64</v>
      </c>
      <c r="B27" t="s">
        <v>25</v>
      </c>
      <c r="C27" t="s">
        <v>62</v>
      </c>
      <c r="D27" s="7">
        <v>28</v>
      </c>
      <c r="E27" s="7" t="s">
        <v>26</v>
      </c>
      <c r="G27" s="7" t="s">
        <v>13</v>
      </c>
      <c r="H27" t="s">
        <v>7</v>
      </c>
      <c r="I27">
        <f>SUM(D32:D33)</f>
        <v>682</v>
      </c>
      <c r="J27">
        <f t="shared" si="1"/>
        <v>68.2</v>
      </c>
    </row>
    <row r="28" spans="1:10" x14ac:dyDescent="0.35">
      <c r="A28" s="10" t="s">
        <v>64</v>
      </c>
      <c r="B28" s="10" t="s">
        <v>28</v>
      </c>
      <c r="C28" s="10" t="s">
        <v>61</v>
      </c>
      <c r="D28" s="11">
        <v>2463</v>
      </c>
      <c r="E28" s="11"/>
      <c r="G28" s="7" t="s">
        <v>184</v>
      </c>
      <c r="H28" t="s">
        <v>8</v>
      </c>
      <c r="I28" t="s">
        <v>5</v>
      </c>
      <c r="J28" s="15" t="s">
        <v>202</v>
      </c>
    </row>
    <row r="29" spans="1:10" x14ac:dyDescent="0.35">
      <c r="A29" t="s">
        <v>64</v>
      </c>
      <c r="B29" t="s">
        <v>30</v>
      </c>
      <c r="C29" t="s">
        <v>62</v>
      </c>
      <c r="G29" s="7" t="s">
        <v>50</v>
      </c>
      <c r="H29" t="s">
        <v>9</v>
      </c>
      <c r="I29">
        <f>SUM(D28,D39)-SUM(D30:D34)</f>
        <v>174</v>
      </c>
      <c r="J29">
        <f t="shared" si="1"/>
        <v>17.399999999999999</v>
      </c>
    </row>
    <row r="30" spans="1:10" x14ac:dyDescent="0.35">
      <c r="A30" t="s">
        <v>64</v>
      </c>
      <c r="B30" t="s">
        <v>32</v>
      </c>
      <c r="C30" t="s">
        <v>63</v>
      </c>
      <c r="D30" s="7">
        <v>1556</v>
      </c>
      <c r="E30" s="7" t="s">
        <v>33</v>
      </c>
      <c r="G30" s="7" t="s">
        <v>184</v>
      </c>
      <c r="H30" t="s">
        <v>10</v>
      </c>
      <c r="I30" t="s">
        <v>5</v>
      </c>
      <c r="J30" s="15" t="s">
        <v>202</v>
      </c>
    </row>
    <row r="31" spans="1:10" x14ac:dyDescent="0.35">
      <c r="A31" t="s">
        <v>64</v>
      </c>
      <c r="B31" t="s">
        <v>35</v>
      </c>
      <c r="C31" t="s">
        <v>63</v>
      </c>
      <c r="D31" s="7">
        <v>207</v>
      </c>
      <c r="E31" s="7" t="s">
        <v>36</v>
      </c>
      <c r="H31" t="s">
        <v>201</v>
      </c>
      <c r="I31">
        <f>D41</f>
        <v>4308</v>
      </c>
      <c r="J31">
        <f>I31/10</f>
        <v>430.8</v>
      </c>
    </row>
    <row r="32" spans="1:10" x14ac:dyDescent="0.35">
      <c r="A32" t="s">
        <v>64</v>
      </c>
      <c r="B32" t="s">
        <v>38</v>
      </c>
      <c r="C32" t="s">
        <v>62</v>
      </c>
      <c r="D32" s="7">
        <v>470</v>
      </c>
      <c r="E32" s="7" t="s">
        <v>13</v>
      </c>
    </row>
    <row r="33" spans="1:10" x14ac:dyDescent="0.35">
      <c r="A33" t="s">
        <v>64</v>
      </c>
      <c r="B33" t="s">
        <v>40</v>
      </c>
      <c r="C33" t="s">
        <v>62</v>
      </c>
      <c r="D33" s="7">
        <v>212</v>
      </c>
      <c r="E33" s="7" t="s">
        <v>13</v>
      </c>
    </row>
    <row r="34" spans="1:10" x14ac:dyDescent="0.35">
      <c r="A34" t="s">
        <v>64</v>
      </c>
      <c r="B34" t="s">
        <v>42</v>
      </c>
      <c r="C34" t="s">
        <v>62</v>
      </c>
      <c r="D34" s="7">
        <v>12</v>
      </c>
      <c r="E34" s="7" t="s">
        <v>33</v>
      </c>
    </row>
    <row r="35" spans="1:10" x14ac:dyDescent="0.35">
      <c r="A35" s="10" t="s">
        <v>64</v>
      </c>
      <c r="B35" s="10" t="s">
        <v>44</v>
      </c>
      <c r="C35" s="10" t="s">
        <v>61</v>
      </c>
      <c r="D35" s="11">
        <v>1192</v>
      </c>
      <c r="E35" s="11" t="s">
        <v>33</v>
      </c>
    </row>
    <row r="36" spans="1:10" x14ac:dyDescent="0.35">
      <c r="A36" t="s">
        <v>64</v>
      </c>
      <c r="B36" t="s">
        <v>46</v>
      </c>
      <c r="C36" t="s">
        <v>62</v>
      </c>
      <c r="D36" s="7">
        <v>374</v>
      </c>
    </row>
    <row r="37" spans="1:10" x14ac:dyDescent="0.35">
      <c r="A37" t="s">
        <v>64</v>
      </c>
      <c r="B37" t="s">
        <v>48</v>
      </c>
      <c r="C37" t="s">
        <v>62</v>
      </c>
      <c r="D37" s="7">
        <v>782</v>
      </c>
    </row>
    <row r="38" spans="1:10" x14ac:dyDescent="0.35">
      <c r="A38" t="s">
        <v>64</v>
      </c>
      <c r="B38" t="s">
        <v>51</v>
      </c>
      <c r="C38" t="s">
        <v>62</v>
      </c>
      <c r="D38" s="7">
        <v>36</v>
      </c>
    </row>
    <row r="39" spans="1:10" x14ac:dyDescent="0.35">
      <c r="A39" s="10" t="s">
        <v>64</v>
      </c>
      <c r="B39" s="10" t="s">
        <v>53</v>
      </c>
      <c r="C39" s="10" t="s">
        <v>61</v>
      </c>
      <c r="D39" s="11">
        <v>168</v>
      </c>
      <c r="E39" s="11" t="s">
        <v>50</v>
      </c>
    </row>
    <row r="40" spans="1:10" x14ac:dyDescent="0.35">
      <c r="A40" t="s">
        <v>64</v>
      </c>
      <c r="B40" t="s">
        <v>55</v>
      </c>
      <c r="C40" t="s">
        <v>62</v>
      </c>
      <c r="D40" s="7">
        <v>155</v>
      </c>
    </row>
    <row r="41" spans="1:10" x14ac:dyDescent="0.35">
      <c r="A41" s="10" t="s">
        <v>64</v>
      </c>
      <c r="B41" s="10"/>
      <c r="C41" s="10" t="s">
        <v>183</v>
      </c>
      <c r="D41" s="11">
        <v>4308</v>
      </c>
      <c r="E41" s="11"/>
    </row>
    <row r="42" spans="1:10" x14ac:dyDescent="0.35">
      <c r="A42" s="10" t="s">
        <v>181</v>
      </c>
      <c r="B42" s="10" t="s">
        <v>99</v>
      </c>
      <c r="C42" s="10" t="s">
        <v>61</v>
      </c>
      <c r="D42" s="11">
        <v>18097</v>
      </c>
      <c r="E42" s="11"/>
      <c r="G42" s="7" t="s">
        <v>17</v>
      </c>
      <c r="H42" t="s">
        <v>2</v>
      </c>
      <c r="I42">
        <f>SUM(D42)-SUM(D49:D52)</f>
        <v>7581</v>
      </c>
      <c r="J42">
        <f t="shared" ref="J42:J50" si="2">I42/10</f>
        <v>758.1</v>
      </c>
    </row>
    <row r="43" spans="1:10" x14ac:dyDescent="0.35">
      <c r="A43" t="s">
        <v>181</v>
      </c>
      <c r="B43" t="s">
        <v>98</v>
      </c>
      <c r="C43" t="s">
        <v>62</v>
      </c>
      <c r="D43" s="7">
        <v>1490</v>
      </c>
      <c r="E43" s="7" t="s">
        <v>93</v>
      </c>
      <c r="G43" s="7" t="s">
        <v>26</v>
      </c>
      <c r="H43" t="s">
        <v>3</v>
      </c>
      <c r="I43">
        <f>SUM(D49:D51)</f>
        <v>516</v>
      </c>
      <c r="J43">
        <f t="shared" si="2"/>
        <v>51.6</v>
      </c>
    </row>
    <row r="44" spans="1:10" x14ac:dyDescent="0.35">
      <c r="A44" t="s">
        <v>181</v>
      </c>
      <c r="B44" t="s">
        <v>97</v>
      </c>
      <c r="C44" t="s">
        <v>62</v>
      </c>
      <c r="D44" s="7">
        <v>953</v>
      </c>
      <c r="E44" s="7" t="s">
        <v>93</v>
      </c>
      <c r="G44" s="7" t="s">
        <v>36</v>
      </c>
      <c r="H44" t="s">
        <v>4</v>
      </c>
      <c r="I44">
        <f>SUM(D57:D58)</f>
        <v>130457</v>
      </c>
      <c r="J44">
        <f t="shared" si="2"/>
        <v>13045.7</v>
      </c>
    </row>
    <row r="45" spans="1:10" x14ac:dyDescent="0.35">
      <c r="A45" t="s">
        <v>181</v>
      </c>
      <c r="B45" t="s">
        <v>96</v>
      </c>
      <c r="C45" t="s">
        <v>62</v>
      </c>
      <c r="D45" s="7">
        <v>117</v>
      </c>
      <c r="E45" s="7" t="s">
        <v>93</v>
      </c>
      <c r="G45" s="7" t="s">
        <v>33</v>
      </c>
      <c r="H45" t="s">
        <v>6</v>
      </c>
      <c r="I45">
        <f>SUM(D53,D59,D62)-SUM(D57:D58,D66)</f>
        <v>89810</v>
      </c>
      <c r="J45">
        <f t="shared" si="2"/>
        <v>8981</v>
      </c>
    </row>
    <row r="46" spans="1:10" x14ac:dyDescent="0.35">
      <c r="A46" t="s">
        <v>181</v>
      </c>
      <c r="B46" t="s">
        <v>95</v>
      </c>
      <c r="C46" t="s">
        <v>62</v>
      </c>
      <c r="D46" s="7">
        <v>792</v>
      </c>
      <c r="E46" s="7" t="s">
        <v>93</v>
      </c>
      <c r="G46" s="7" t="s">
        <v>13</v>
      </c>
      <c r="H46" t="s">
        <v>7</v>
      </c>
      <c r="I46">
        <f>SUM(D66)</f>
        <v>2292</v>
      </c>
      <c r="J46">
        <f t="shared" si="2"/>
        <v>229.2</v>
      </c>
    </row>
    <row r="47" spans="1:10" x14ac:dyDescent="0.35">
      <c r="A47" t="s">
        <v>181</v>
      </c>
      <c r="B47" t="s">
        <v>94</v>
      </c>
      <c r="C47" t="s">
        <v>62</v>
      </c>
      <c r="D47" s="7">
        <v>233</v>
      </c>
      <c r="E47" s="7" t="s">
        <v>93</v>
      </c>
      <c r="G47" s="7" t="s">
        <v>184</v>
      </c>
      <c r="H47" t="s">
        <v>8</v>
      </c>
      <c r="I47">
        <f>SUM(D52)</f>
        <v>10000</v>
      </c>
      <c r="J47">
        <f t="shared" si="2"/>
        <v>1000</v>
      </c>
    </row>
    <row r="48" spans="1:10" x14ac:dyDescent="0.35">
      <c r="A48" t="s">
        <v>181</v>
      </c>
      <c r="B48" t="s">
        <v>178</v>
      </c>
      <c r="C48" t="s">
        <v>62</v>
      </c>
      <c r="D48" s="7">
        <v>139</v>
      </c>
      <c r="E48" s="7" t="s">
        <v>93</v>
      </c>
      <c r="G48" s="7" t="s">
        <v>50</v>
      </c>
      <c r="H48" t="s">
        <v>9</v>
      </c>
      <c r="I48">
        <f>SUM(D70)</f>
        <v>1259</v>
      </c>
      <c r="J48">
        <f t="shared" si="2"/>
        <v>125.9</v>
      </c>
    </row>
    <row r="49" spans="1:10" x14ac:dyDescent="0.35">
      <c r="A49" t="s">
        <v>181</v>
      </c>
      <c r="B49" t="s">
        <v>179</v>
      </c>
      <c r="C49" t="s">
        <v>62</v>
      </c>
      <c r="D49" s="7">
        <v>200</v>
      </c>
      <c r="E49" s="7" t="s">
        <v>90</v>
      </c>
      <c r="G49" s="7" t="s">
        <v>185</v>
      </c>
      <c r="H49" t="s">
        <v>10</v>
      </c>
      <c r="I49">
        <f>D69</f>
        <v>15000</v>
      </c>
      <c r="J49">
        <f t="shared" si="2"/>
        <v>1500</v>
      </c>
    </row>
    <row r="50" spans="1:10" x14ac:dyDescent="0.35">
      <c r="A50" t="s">
        <v>181</v>
      </c>
      <c r="B50" t="s">
        <v>92</v>
      </c>
      <c r="C50" t="s">
        <v>62</v>
      </c>
      <c r="D50" s="7">
        <v>100</v>
      </c>
      <c r="E50" s="7" t="s">
        <v>90</v>
      </c>
      <c r="H50" t="s">
        <v>201</v>
      </c>
      <c r="I50">
        <f>D71</f>
        <v>256914</v>
      </c>
      <c r="J50">
        <f t="shared" si="2"/>
        <v>25691.4</v>
      </c>
    </row>
    <row r="51" spans="1:10" x14ac:dyDescent="0.35">
      <c r="A51" t="s">
        <v>181</v>
      </c>
      <c r="B51" t="s">
        <v>91</v>
      </c>
      <c r="C51" t="s">
        <v>62</v>
      </c>
      <c r="D51" s="7">
        <v>216</v>
      </c>
      <c r="E51" s="7" t="s">
        <v>90</v>
      </c>
    </row>
    <row r="52" spans="1:10" x14ac:dyDescent="0.35">
      <c r="A52" t="s">
        <v>181</v>
      </c>
      <c r="B52" t="s">
        <v>89</v>
      </c>
      <c r="C52" t="s">
        <v>62</v>
      </c>
      <c r="D52" s="7">
        <v>10000</v>
      </c>
      <c r="E52" s="7" t="s">
        <v>88</v>
      </c>
    </row>
    <row r="53" spans="1:10" x14ac:dyDescent="0.35">
      <c r="A53" s="10" t="s">
        <v>181</v>
      </c>
      <c r="B53" s="10" t="s">
        <v>87</v>
      </c>
      <c r="C53" s="10" t="s">
        <v>61</v>
      </c>
      <c r="D53" s="11">
        <v>194905</v>
      </c>
      <c r="E53" s="11" t="s">
        <v>33</v>
      </c>
    </row>
    <row r="54" spans="1:10" x14ac:dyDescent="0.35">
      <c r="A54" t="s">
        <v>181</v>
      </c>
      <c r="B54" t="s">
        <v>86</v>
      </c>
      <c r="C54" t="s">
        <v>62</v>
      </c>
      <c r="D54" s="7">
        <v>690</v>
      </c>
      <c r="E54" s="7" t="s">
        <v>69</v>
      </c>
    </row>
    <row r="55" spans="1:10" x14ac:dyDescent="0.35">
      <c r="A55" t="s">
        <v>181</v>
      </c>
      <c r="B55" t="s">
        <v>85</v>
      </c>
      <c r="C55" t="s">
        <v>62</v>
      </c>
      <c r="D55" s="7">
        <v>38316</v>
      </c>
      <c r="E55" s="7" t="s">
        <v>69</v>
      </c>
    </row>
    <row r="56" spans="1:10" x14ac:dyDescent="0.35">
      <c r="A56" t="s">
        <v>181</v>
      </c>
      <c r="B56" t="s">
        <v>84</v>
      </c>
      <c r="C56" t="s">
        <v>62</v>
      </c>
      <c r="D56" s="7">
        <v>23176</v>
      </c>
      <c r="E56" s="7" t="s">
        <v>69</v>
      </c>
    </row>
    <row r="57" spans="1:10" x14ac:dyDescent="0.35">
      <c r="A57" t="s">
        <v>181</v>
      </c>
      <c r="B57" t="s">
        <v>83</v>
      </c>
      <c r="C57" t="s">
        <v>62</v>
      </c>
      <c r="D57" s="7">
        <v>128803</v>
      </c>
      <c r="E57" s="7" t="s">
        <v>81</v>
      </c>
    </row>
    <row r="58" spans="1:10" x14ac:dyDescent="0.35">
      <c r="A58" t="s">
        <v>181</v>
      </c>
      <c r="B58" t="s">
        <v>82</v>
      </c>
      <c r="C58" t="s">
        <v>62</v>
      </c>
      <c r="D58" s="7">
        <v>1654</v>
      </c>
      <c r="E58" s="7" t="s">
        <v>81</v>
      </c>
    </row>
    <row r="59" spans="1:10" x14ac:dyDescent="0.35">
      <c r="A59" s="10" t="s">
        <v>181</v>
      </c>
      <c r="B59" s="10" t="s">
        <v>80</v>
      </c>
      <c r="C59" s="10" t="s">
        <v>61</v>
      </c>
      <c r="D59" s="11">
        <v>18482</v>
      </c>
      <c r="E59" s="11" t="s">
        <v>69</v>
      </c>
    </row>
    <row r="60" spans="1:10" x14ac:dyDescent="0.35">
      <c r="A60" t="s">
        <v>181</v>
      </c>
      <c r="B60" t="s">
        <v>79</v>
      </c>
      <c r="C60" t="s">
        <v>62</v>
      </c>
      <c r="D60" s="7">
        <v>16794</v>
      </c>
      <c r="E60" s="7" t="s">
        <v>69</v>
      </c>
    </row>
    <row r="61" spans="1:10" x14ac:dyDescent="0.35">
      <c r="A61" t="s">
        <v>181</v>
      </c>
      <c r="B61" t="s">
        <v>78</v>
      </c>
      <c r="C61" t="s">
        <v>62</v>
      </c>
      <c r="D61" s="7">
        <v>1000</v>
      </c>
      <c r="E61" s="7" t="s">
        <v>69</v>
      </c>
    </row>
    <row r="62" spans="1:10" x14ac:dyDescent="0.35">
      <c r="A62" s="10" t="s">
        <v>181</v>
      </c>
      <c r="B62" s="10" t="s">
        <v>77</v>
      </c>
      <c r="C62" s="10" t="s">
        <v>61</v>
      </c>
      <c r="D62" s="11">
        <v>9172</v>
      </c>
      <c r="E62" s="11" t="s">
        <v>33</v>
      </c>
    </row>
    <row r="63" spans="1:10" x14ac:dyDescent="0.35">
      <c r="A63" t="s">
        <v>181</v>
      </c>
      <c r="B63" t="s">
        <v>76</v>
      </c>
      <c r="C63" t="s">
        <v>62</v>
      </c>
      <c r="D63" s="7">
        <v>2200</v>
      </c>
      <c r="E63" s="7" t="s">
        <v>69</v>
      </c>
    </row>
    <row r="64" spans="1:10" x14ac:dyDescent="0.35">
      <c r="A64" t="s">
        <v>181</v>
      </c>
      <c r="B64" t="s">
        <v>75</v>
      </c>
      <c r="C64" t="s">
        <v>62</v>
      </c>
      <c r="D64" s="7">
        <v>235</v>
      </c>
      <c r="E64" s="7" t="s">
        <v>69</v>
      </c>
    </row>
    <row r="65" spans="1:10" x14ac:dyDescent="0.35">
      <c r="A65" t="s">
        <v>181</v>
      </c>
      <c r="B65" t="s">
        <v>74</v>
      </c>
      <c r="C65" t="s">
        <v>62</v>
      </c>
      <c r="D65" s="7">
        <v>1984</v>
      </c>
      <c r="E65" s="7" t="s">
        <v>69</v>
      </c>
    </row>
    <row r="66" spans="1:10" x14ac:dyDescent="0.35">
      <c r="A66" t="s">
        <v>181</v>
      </c>
      <c r="B66" t="s">
        <v>73</v>
      </c>
      <c r="C66" t="s">
        <v>62</v>
      </c>
      <c r="D66" s="7">
        <v>2292</v>
      </c>
      <c r="E66" s="7" t="s">
        <v>72</v>
      </c>
    </row>
    <row r="67" spans="1:10" x14ac:dyDescent="0.35">
      <c r="A67" t="s">
        <v>181</v>
      </c>
      <c r="B67" t="s">
        <v>71</v>
      </c>
      <c r="C67" t="s">
        <v>62</v>
      </c>
      <c r="D67" s="7">
        <v>178</v>
      </c>
      <c r="E67" s="7" t="s">
        <v>69</v>
      </c>
    </row>
    <row r="68" spans="1:10" x14ac:dyDescent="0.35">
      <c r="A68" t="s">
        <v>181</v>
      </c>
      <c r="B68" t="s">
        <v>70</v>
      </c>
      <c r="C68" t="s">
        <v>62</v>
      </c>
      <c r="D68" s="7">
        <v>100</v>
      </c>
      <c r="E68" s="7" t="s">
        <v>69</v>
      </c>
    </row>
    <row r="69" spans="1:10" x14ac:dyDescent="0.35">
      <c r="A69" s="10" t="s">
        <v>181</v>
      </c>
      <c r="B69" s="10" t="s">
        <v>68</v>
      </c>
      <c r="C69" s="10" t="s">
        <v>61</v>
      </c>
      <c r="D69" s="11">
        <v>15000</v>
      </c>
      <c r="E69" s="11" t="s">
        <v>67</v>
      </c>
    </row>
    <row r="70" spans="1:10" x14ac:dyDescent="0.35">
      <c r="A70" t="s">
        <v>181</v>
      </c>
      <c r="B70" t="s">
        <v>66</v>
      </c>
      <c r="C70" t="s">
        <v>62</v>
      </c>
      <c r="D70" s="7">
        <v>1259</v>
      </c>
      <c r="E70" s="7" t="s">
        <v>65</v>
      </c>
    </row>
    <row r="71" spans="1:10" x14ac:dyDescent="0.35">
      <c r="A71" s="10" t="s">
        <v>181</v>
      </c>
      <c r="B71" s="10" t="s">
        <v>180</v>
      </c>
      <c r="C71" s="10" t="s">
        <v>183</v>
      </c>
      <c r="D71" s="11">
        <v>256914</v>
      </c>
      <c r="E71" s="11"/>
    </row>
    <row r="72" spans="1:10" x14ac:dyDescent="0.35">
      <c r="A72" s="10" t="s">
        <v>176</v>
      </c>
      <c r="B72" s="10" t="s">
        <v>100</v>
      </c>
      <c r="C72" s="10" t="s">
        <v>61</v>
      </c>
      <c r="D72" s="11">
        <v>4519</v>
      </c>
      <c r="E72" s="11" t="s">
        <v>69</v>
      </c>
      <c r="G72" s="7" t="s">
        <v>17</v>
      </c>
      <c r="H72" t="s">
        <v>2</v>
      </c>
      <c r="I72">
        <f>SUM(D78)-SUM(D81)</f>
        <v>27837</v>
      </c>
      <c r="J72">
        <f t="shared" ref="J72:J80" si="3">I72/10</f>
        <v>2783.7</v>
      </c>
    </row>
    <row r="73" spans="1:10" x14ac:dyDescent="0.35">
      <c r="A73" s="10" t="s">
        <v>176</v>
      </c>
      <c r="B73" s="10" t="s">
        <v>101</v>
      </c>
      <c r="C73" s="10" t="s">
        <v>61</v>
      </c>
      <c r="D73" s="11">
        <v>116390</v>
      </c>
      <c r="E73" s="11" t="s">
        <v>69</v>
      </c>
      <c r="G73" s="7" t="s">
        <v>26</v>
      </c>
      <c r="H73" t="s">
        <v>3</v>
      </c>
      <c r="I73">
        <f>SUM(D81)</f>
        <v>2055</v>
      </c>
      <c r="J73">
        <f t="shared" si="3"/>
        <v>205.5</v>
      </c>
    </row>
    <row r="74" spans="1:10" x14ac:dyDescent="0.35">
      <c r="A74" t="s">
        <v>176</v>
      </c>
      <c r="B74" t="s">
        <v>102</v>
      </c>
      <c r="C74" t="s">
        <v>62</v>
      </c>
      <c r="D74" s="7">
        <v>88174</v>
      </c>
      <c r="E74" s="7" t="s">
        <v>69</v>
      </c>
      <c r="G74" s="7" t="s">
        <v>36</v>
      </c>
      <c r="H74" t="s">
        <v>4</v>
      </c>
      <c r="I74">
        <f>SUM(D84,D92)</f>
        <v>3413</v>
      </c>
      <c r="J74">
        <f t="shared" si="3"/>
        <v>341.3</v>
      </c>
    </row>
    <row r="75" spans="1:10" x14ac:dyDescent="0.35">
      <c r="A75" t="s">
        <v>176</v>
      </c>
      <c r="B75" t="s">
        <v>103</v>
      </c>
      <c r="C75" t="s">
        <v>62</v>
      </c>
      <c r="D75" s="7">
        <v>4521</v>
      </c>
      <c r="E75" s="7" t="s">
        <v>69</v>
      </c>
      <c r="G75" s="7" t="s">
        <v>33</v>
      </c>
      <c r="H75" t="s">
        <v>6</v>
      </c>
      <c r="I75">
        <f>SUM(D72:D73,D77,D85,D87:D89)</f>
        <v>162311</v>
      </c>
      <c r="J75">
        <f t="shared" si="3"/>
        <v>16231.1</v>
      </c>
    </row>
    <row r="76" spans="1:10" x14ac:dyDescent="0.35">
      <c r="A76" t="s">
        <v>176</v>
      </c>
      <c r="B76" t="s">
        <v>104</v>
      </c>
      <c r="C76" t="s">
        <v>62</v>
      </c>
      <c r="D76" s="7">
        <v>23692</v>
      </c>
      <c r="E76" s="7" t="s">
        <v>69</v>
      </c>
      <c r="G76" s="7" t="s">
        <v>13</v>
      </c>
      <c r="H76" t="s">
        <v>7</v>
      </c>
      <c r="I76">
        <f>SUM(D93:D95)</f>
        <v>1241</v>
      </c>
      <c r="J76">
        <f t="shared" si="3"/>
        <v>124.1</v>
      </c>
    </row>
    <row r="77" spans="1:10" x14ac:dyDescent="0.35">
      <c r="A77" s="10" t="s">
        <v>176</v>
      </c>
      <c r="B77" s="10" t="s">
        <v>105</v>
      </c>
      <c r="C77" s="10" t="s">
        <v>61</v>
      </c>
      <c r="D77" s="11">
        <v>20242</v>
      </c>
      <c r="E77" s="11" t="s">
        <v>69</v>
      </c>
      <c r="G77" s="7" t="s">
        <v>184</v>
      </c>
      <c r="H77" t="s">
        <v>8</v>
      </c>
      <c r="I77">
        <f>D83</f>
        <v>20000</v>
      </c>
      <c r="J77">
        <f t="shared" si="3"/>
        <v>2000</v>
      </c>
    </row>
    <row r="78" spans="1:10" x14ac:dyDescent="0.35">
      <c r="A78" s="10" t="s">
        <v>176</v>
      </c>
      <c r="B78" s="10" t="s">
        <v>106</v>
      </c>
      <c r="C78" s="10" t="s">
        <v>61</v>
      </c>
      <c r="D78" s="11">
        <v>29892</v>
      </c>
      <c r="E78" s="11" t="s">
        <v>17</v>
      </c>
      <c r="G78" s="7" t="s">
        <v>50</v>
      </c>
      <c r="H78" t="s">
        <v>9</v>
      </c>
      <c r="I78">
        <f>SUM(D82,D98:D99)-SUM(D83:D85,D87:D89,D92:D95)</f>
        <v>2256</v>
      </c>
      <c r="J78">
        <f t="shared" si="3"/>
        <v>225.6</v>
      </c>
    </row>
    <row r="79" spans="1:10" x14ac:dyDescent="0.35">
      <c r="A79" t="s">
        <v>176</v>
      </c>
      <c r="B79" t="s">
        <v>107</v>
      </c>
      <c r="C79" t="s">
        <v>62</v>
      </c>
      <c r="D79" s="7">
        <v>22370</v>
      </c>
      <c r="E79" s="7" t="s">
        <v>93</v>
      </c>
      <c r="G79" s="7" t="s">
        <v>185</v>
      </c>
      <c r="H79" t="s">
        <v>10</v>
      </c>
      <c r="I79">
        <f>D97</f>
        <v>100000</v>
      </c>
      <c r="J79">
        <f t="shared" si="3"/>
        <v>10000</v>
      </c>
    </row>
    <row r="80" spans="1:10" x14ac:dyDescent="0.35">
      <c r="A80" t="s">
        <v>176</v>
      </c>
      <c r="B80" t="s">
        <v>108</v>
      </c>
      <c r="C80" t="s">
        <v>62</v>
      </c>
      <c r="D80" s="7">
        <v>4379</v>
      </c>
      <c r="E80" s="7" t="s">
        <v>93</v>
      </c>
      <c r="H80" t="s">
        <v>201</v>
      </c>
      <c r="I80">
        <f>D100</f>
        <v>319114</v>
      </c>
      <c r="J80">
        <f t="shared" si="3"/>
        <v>31911.4</v>
      </c>
    </row>
    <row r="81" spans="1:5" x14ac:dyDescent="0.35">
      <c r="A81" t="s">
        <v>176</v>
      </c>
      <c r="B81" t="s">
        <v>109</v>
      </c>
      <c r="C81" t="s">
        <v>62</v>
      </c>
      <c r="D81" s="7">
        <v>2055</v>
      </c>
      <c r="E81" s="7" t="s">
        <v>90</v>
      </c>
    </row>
    <row r="82" spans="1:5" x14ac:dyDescent="0.35">
      <c r="A82" s="10" t="s">
        <v>176</v>
      </c>
      <c r="B82" s="10" t="s">
        <v>110</v>
      </c>
      <c r="C82" s="10" t="s">
        <v>61</v>
      </c>
      <c r="D82" s="11">
        <v>47127</v>
      </c>
      <c r="E82" s="11"/>
    </row>
    <row r="83" spans="1:5" x14ac:dyDescent="0.35">
      <c r="A83" t="s">
        <v>176</v>
      </c>
      <c r="B83" t="s">
        <v>111</v>
      </c>
      <c r="C83" t="s">
        <v>62</v>
      </c>
      <c r="D83" s="7">
        <v>20000</v>
      </c>
      <c r="E83" s="7" t="s">
        <v>88</v>
      </c>
    </row>
    <row r="84" spans="1:5" x14ac:dyDescent="0.35">
      <c r="A84" t="s">
        <v>176</v>
      </c>
      <c r="B84" t="s">
        <v>112</v>
      </c>
      <c r="C84" t="s">
        <v>62</v>
      </c>
      <c r="D84" s="7">
        <v>1365</v>
      </c>
      <c r="E84" s="7" t="s">
        <v>81</v>
      </c>
    </row>
    <row r="85" spans="1:5" x14ac:dyDescent="0.35">
      <c r="A85" t="s">
        <v>176</v>
      </c>
      <c r="B85" t="s">
        <v>113</v>
      </c>
      <c r="C85" t="s">
        <v>62</v>
      </c>
      <c r="D85" s="7">
        <v>19400</v>
      </c>
      <c r="E85" s="7" t="s">
        <v>69</v>
      </c>
    </row>
    <row r="86" spans="1:5" x14ac:dyDescent="0.35">
      <c r="A86" t="s">
        <v>176</v>
      </c>
      <c r="B86" t="s">
        <v>114</v>
      </c>
      <c r="C86" t="s">
        <v>62</v>
      </c>
      <c r="D86" s="7">
        <v>6363</v>
      </c>
    </row>
    <row r="87" spans="1:5" x14ac:dyDescent="0.35">
      <c r="A87" t="s">
        <v>176</v>
      </c>
      <c r="B87" t="s">
        <v>115</v>
      </c>
      <c r="C87" t="s">
        <v>62</v>
      </c>
      <c r="D87" s="7">
        <v>1000</v>
      </c>
      <c r="E87" s="7" t="s">
        <v>69</v>
      </c>
    </row>
    <row r="88" spans="1:5" x14ac:dyDescent="0.35">
      <c r="A88" t="s">
        <v>176</v>
      </c>
      <c r="B88" t="s">
        <v>116</v>
      </c>
      <c r="C88" t="s">
        <v>62</v>
      </c>
      <c r="D88" s="7">
        <v>200</v>
      </c>
      <c r="E88" s="7" t="s">
        <v>69</v>
      </c>
    </row>
    <row r="89" spans="1:5" x14ac:dyDescent="0.35">
      <c r="A89" t="s">
        <v>176</v>
      </c>
      <c r="B89" t="s">
        <v>117</v>
      </c>
      <c r="C89" t="s">
        <v>62</v>
      </c>
      <c r="D89" s="7">
        <v>560</v>
      </c>
      <c r="E89" s="7" t="s">
        <v>69</v>
      </c>
    </row>
    <row r="90" spans="1:5" x14ac:dyDescent="0.35">
      <c r="A90" t="s">
        <v>176</v>
      </c>
      <c r="B90" t="s">
        <v>118</v>
      </c>
      <c r="C90" t="s">
        <v>62</v>
      </c>
      <c r="D90" s="7">
        <v>63</v>
      </c>
      <c r="E90" s="7" t="s">
        <v>65</v>
      </c>
    </row>
    <row r="91" spans="1:5" x14ac:dyDescent="0.35">
      <c r="A91" t="s">
        <v>176</v>
      </c>
      <c r="B91" t="s">
        <v>119</v>
      </c>
      <c r="C91" t="s">
        <v>62</v>
      </c>
      <c r="D91" s="7">
        <v>138</v>
      </c>
      <c r="E91" s="7" t="s">
        <v>65</v>
      </c>
    </row>
    <row r="92" spans="1:5" x14ac:dyDescent="0.35">
      <c r="A92" t="s">
        <v>176</v>
      </c>
      <c r="B92" t="s">
        <v>120</v>
      </c>
      <c r="C92" t="s">
        <v>62</v>
      </c>
      <c r="D92" s="7">
        <v>2048</v>
      </c>
      <c r="E92" s="7" t="s">
        <v>81</v>
      </c>
    </row>
    <row r="93" spans="1:5" x14ac:dyDescent="0.35">
      <c r="A93" t="s">
        <v>176</v>
      </c>
      <c r="B93" t="s">
        <v>121</v>
      </c>
      <c r="C93" t="s">
        <v>62</v>
      </c>
      <c r="D93" s="7">
        <v>318</v>
      </c>
      <c r="E93" s="7" t="s">
        <v>72</v>
      </c>
    </row>
    <row r="94" spans="1:5" x14ac:dyDescent="0.35">
      <c r="A94" t="s">
        <v>176</v>
      </c>
      <c r="B94" t="s">
        <v>122</v>
      </c>
      <c r="C94" t="s">
        <v>62</v>
      </c>
      <c r="D94" s="7">
        <v>502</v>
      </c>
      <c r="E94" s="7" t="s">
        <v>13</v>
      </c>
    </row>
    <row r="95" spans="1:5" x14ac:dyDescent="0.35">
      <c r="A95" t="s">
        <v>176</v>
      </c>
      <c r="B95" t="s">
        <v>123</v>
      </c>
      <c r="C95" t="s">
        <v>62</v>
      </c>
      <c r="D95" s="7">
        <v>421</v>
      </c>
      <c r="E95" s="7" t="s">
        <v>72</v>
      </c>
    </row>
    <row r="96" spans="1:5" x14ac:dyDescent="0.35">
      <c r="A96" t="s">
        <v>176</v>
      </c>
      <c r="B96" t="s">
        <v>124</v>
      </c>
      <c r="C96" t="s">
        <v>62</v>
      </c>
      <c r="D96" s="7">
        <v>14</v>
      </c>
      <c r="E96" s="7" t="s">
        <v>65</v>
      </c>
    </row>
    <row r="97" spans="1:10" x14ac:dyDescent="0.35">
      <c r="A97" s="10" t="s">
        <v>176</v>
      </c>
      <c r="B97" s="10" t="s">
        <v>125</v>
      </c>
      <c r="C97" s="10" t="s">
        <v>61</v>
      </c>
      <c r="D97" s="11">
        <v>100000</v>
      </c>
      <c r="E97" s="11" t="s">
        <v>67</v>
      </c>
    </row>
    <row r="98" spans="1:10" x14ac:dyDescent="0.35">
      <c r="A98" s="10" t="s">
        <v>176</v>
      </c>
      <c r="B98" s="10" t="s">
        <v>126</v>
      </c>
      <c r="C98" s="10" t="s">
        <v>61</v>
      </c>
      <c r="D98" s="11">
        <v>963</v>
      </c>
      <c r="E98" s="11" t="s">
        <v>65</v>
      </c>
    </row>
    <row r="99" spans="1:10" x14ac:dyDescent="0.35">
      <c r="A99" s="10" t="s">
        <v>176</v>
      </c>
      <c r="B99" s="10" t="s">
        <v>127</v>
      </c>
      <c r="C99" s="10" t="s">
        <v>61</v>
      </c>
      <c r="D99" s="11">
        <v>-20</v>
      </c>
      <c r="E99" s="11" t="s">
        <v>65</v>
      </c>
    </row>
    <row r="100" spans="1:10" x14ac:dyDescent="0.35">
      <c r="A100" s="10" t="s">
        <v>176</v>
      </c>
      <c r="B100" s="10" t="s">
        <v>177</v>
      </c>
      <c r="C100" s="10" t="s">
        <v>183</v>
      </c>
      <c r="D100" s="11">
        <v>319114</v>
      </c>
      <c r="E100" s="11"/>
    </row>
    <row r="101" spans="1:10" x14ac:dyDescent="0.35">
      <c r="A101" s="10" t="s">
        <v>175</v>
      </c>
      <c r="B101" s="10" t="s">
        <v>128</v>
      </c>
      <c r="C101" s="10" t="s">
        <v>182</v>
      </c>
      <c r="D101" s="11">
        <v>43581</v>
      </c>
      <c r="E101" s="11" t="s">
        <v>93</v>
      </c>
    </row>
    <row r="102" spans="1:10" x14ac:dyDescent="0.35">
      <c r="A102" s="10" t="s">
        <v>175</v>
      </c>
      <c r="B102" s="10" t="s">
        <v>129</v>
      </c>
      <c r="C102" s="10" t="s">
        <v>61</v>
      </c>
      <c r="D102" s="11">
        <v>16447</v>
      </c>
      <c r="E102" s="11"/>
      <c r="G102" s="7" t="s">
        <v>17</v>
      </c>
      <c r="H102" t="s">
        <v>2</v>
      </c>
      <c r="I102">
        <f>SUM(D101)-SUM(D111,D113,D149,D151)</f>
        <v>25190</v>
      </c>
      <c r="J102">
        <f t="shared" ref="J102:J108" si="4">I102/10</f>
        <v>2519</v>
      </c>
    </row>
    <row r="103" spans="1:10" x14ac:dyDescent="0.35">
      <c r="A103" t="s">
        <v>175</v>
      </c>
      <c r="B103" t="s">
        <v>130</v>
      </c>
      <c r="C103" t="s">
        <v>62</v>
      </c>
      <c r="D103" s="7">
        <v>13011</v>
      </c>
      <c r="G103" s="7" t="s">
        <v>26</v>
      </c>
      <c r="H103" t="s">
        <v>3</v>
      </c>
      <c r="I103">
        <f>D149</f>
        <v>1606</v>
      </c>
      <c r="J103">
        <f t="shared" si="4"/>
        <v>160.6</v>
      </c>
    </row>
    <row r="104" spans="1:10" x14ac:dyDescent="0.35">
      <c r="A104" t="s">
        <v>175</v>
      </c>
      <c r="B104" t="s">
        <v>131</v>
      </c>
      <c r="C104" t="s">
        <v>62</v>
      </c>
      <c r="D104" s="7">
        <v>1071</v>
      </c>
      <c r="G104" s="7" t="s">
        <v>36</v>
      </c>
      <c r="H104" t="s">
        <v>4</v>
      </c>
      <c r="I104">
        <f>SUM(D134,D138)</f>
        <v>4339</v>
      </c>
      <c r="J104">
        <f t="shared" si="4"/>
        <v>433.9</v>
      </c>
    </row>
    <row r="105" spans="1:10" x14ac:dyDescent="0.35">
      <c r="A105" t="s">
        <v>175</v>
      </c>
      <c r="B105" t="s">
        <v>132</v>
      </c>
      <c r="C105" t="s">
        <v>62</v>
      </c>
      <c r="D105" s="7">
        <v>1037</v>
      </c>
      <c r="G105" s="7" t="s">
        <v>33</v>
      </c>
      <c r="H105" t="s">
        <v>6</v>
      </c>
      <c r="I105">
        <f>SUM(D122,D128)-SUM(D124,D127,D134,D136:D138,D158:D161)</f>
        <v>77688</v>
      </c>
      <c r="J105">
        <f t="shared" si="4"/>
        <v>7768.8</v>
      </c>
    </row>
    <row r="106" spans="1:10" x14ac:dyDescent="0.35">
      <c r="A106" t="s">
        <v>175</v>
      </c>
      <c r="B106" t="s">
        <v>133</v>
      </c>
      <c r="C106" t="s">
        <v>62</v>
      </c>
      <c r="D106" s="7">
        <v>71</v>
      </c>
      <c r="G106" s="7" t="s">
        <v>13</v>
      </c>
      <c r="H106" t="s">
        <v>7</v>
      </c>
      <c r="I106">
        <f>SUM(D151:D161)</f>
        <v>1197</v>
      </c>
      <c r="J106">
        <f t="shared" si="4"/>
        <v>119.7</v>
      </c>
    </row>
    <row r="107" spans="1:10" x14ac:dyDescent="0.35">
      <c r="A107" s="10" t="s">
        <v>175</v>
      </c>
      <c r="B107" s="10" t="s">
        <v>134</v>
      </c>
      <c r="C107" s="10" t="s">
        <v>61</v>
      </c>
      <c r="D107" s="11">
        <v>8204</v>
      </c>
      <c r="E107" s="11"/>
      <c r="G107" s="7" t="s">
        <v>184</v>
      </c>
      <c r="H107" t="s">
        <v>8</v>
      </c>
      <c r="I107">
        <f>SUM(D111)</f>
        <v>15000</v>
      </c>
      <c r="J107">
        <f t="shared" si="4"/>
        <v>1500</v>
      </c>
    </row>
    <row r="108" spans="1:10" x14ac:dyDescent="0.35">
      <c r="A108" t="s">
        <v>175</v>
      </c>
      <c r="B108" t="s">
        <v>135</v>
      </c>
      <c r="C108" t="s">
        <v>62</v>
      </c>
      <c r="D108" s="7">
        <v>5736</v>
      </c>
      <c r="G108" s="7" t="s">
        <v>50</v>
      </c>
      <c r="H108" t="s">
        <v>9</v>
      </c>
      <c r="I108">
        <f>D147-SUM(I102:I107)</f>
        <v>66741</v>
      </c>
      <c r="J108">
        <f t="shared" si="4"/>
        <v>6674.1</v>
      </c>
    </row>
    <row r="109" spans="1:10" x14ac:dyDescent="0.35">
      <c r="A109" t="s">
        <v>175</v>
      </c>
      <c r="B109" t="s">
        <v>136</v>
      </c>
      <c r="C109" t="s">
        <v>62</v>
      </c>
      <c r="D109" s="7">
        <v>672</v>
      </c>
      <c r="G109" s="7" t="s">
        <v>185</v>
      </c>
      <c r="H109" t="s">
        <v>10</v>
      </c>
      <c r="I109" t="s">
        <v>5</v>
      </c>
      <c r="J109" s="15" t="s">
        <v>202</v>
      </c>
    </row>
    <row r="110" spans="1:10" x14ac:dyDescent="0.35">
      <c r="A110" s="10" t="s">
        <v>175</v>
      </c>
      <c r="B110" s="10" t="s">
        <v>137</v>
      </c>
      <c r="C110" s="10" t="s">
        <v>61</v>
      </c>
      <c r="D110" s="11">
        <v>17487</v>
      </c>
      <c r="E110" s="11"/>
      <c r="H110" t="s">
        <v>201</v>
      </c>
      <c r="I110">
        <f>D147</f>
        <v>191761</v>
      </c>
      <c r="J110">
        <f>I110/10</f>
        <v>19176.099999999999</v>
      </c>
    </row>
    <row r="111" spans="1:10" x14ac:dyDescent="0.35">
      <c r="A111" t="s">
        <v>175</v>
      </c>
      <c r="B111" t="s">
        <v>138</v>
      </c>
      <c r="C111" t="s">
        <v>62</v>
      </c>
      <c r="D111" s="7">
        <v>15000</v>
      </c>
      <c r="E111" s="7" t="s">
        <v>88</v>
      </c>
    </row>
    <row r="112" spans="1:10" x14ac:dyDescent="0.35">
      <c r="A112" t="s">
        <v>175</v>
      </c>
      <c r="B112" t="s">
        <v>139</v>
      </c>
      <c r="C112" t="s">
        <v>62</v>
      </c>
      <c r="D112" s="7">
        <v>959</v>
      </c>
    </row>
    <row r="113" spans="1:5" x14ac:dyDescent="0.35">
      <c r="A113" s="10" t="s">
        <v>175</v>
      </c>
      <c r="B113" s="10" t="s">
        <v>140</v>
      </c>
      <c r="C113" s="10" t="s">
        <v>61</v>
      </c>
      <c r="D113" s="11">
        <v>1444</v>
      </c>
      <c r="E113" s="11" t="s">
        <v>65</v>
      </c>
    </row>
    <row r="114" spans="1:5" x14ac:dyDescent="0.35">
      <c r="A114" t="s">
        <v>175</v>
      </c>
      <c r="B114" t="s">
        <v>141</v>
      </c>
      <c r="C114" t="s">
        <v>62</v>
      </c>
      <c r="D114" s="7">
        <v>792</v>
      </c>
    </row>
    <row r="115" spans="1:5" x14ac:dyDescent="0.35">
      <c r="A115" s="10" t="s">
        <v>175</v>
      </c>
      <c r="B115" s="10" t="s">
        <v>142</v>
      </c>
      <c r="C115" s="10" t="s">
        <v>182</v>
      </c>
      <c r="D115" s="11">
        <v>116766</v>
      </c>
      <c r="E115" s="11"/>
    </row>
    <row r="116" spans="1:5" x14ac:dyDescent="0.35">
      <c r="A116" s="10" t="s">
        <v>175</v>
      </c>
      <c r="B116" s="10" t="s">
        <v>143</v>
      </c>
      <c r="C116" s="10" t="s">
        <v>61</v>
      </c>
      <c r="D116" s="11">
        <v>28256</v>
      </c>
      <c r="E116" s="11" t="s">
        <v>65</v>
      </c>
    </row>
    <row r="117" spans="1:5" x14ac:dyDescent="0.35">
      <c r="A117" t="s">
        <v>175</v>
      </c>
      <c r="B117" t="s">
        <v>144</v>
      </c>
      <c r="C117" t="s">
        <v>62</v>
      </c>
      <c r="D117" s="7">
        <v>1788</v>
      </c>
    </row>
    <row r="118" spans="1:5" x14ac:dyDescent="0.35">
      <c r="A118" t="s">
        <v>175</v>
      </c>
      <c r="B118" t="s">
        <v>145</v>
      </c>
      <c r="C118" t="s">
        <v>62</v>
      </c>
      <c r="D118" s="7">
        <v>1336</v>
      </c>
    </row>
    <row r="119" spans="1:5" x14ac:dyDescent="0.35">
      <c r="A119" t="s">
        <v>175</v>
      </c>
      <c r="B119" t="s">
        <v>146</v>
      </c>
      <c r="C119" t="s">
        <v>62</v>
      </c>
      <c r="D119" s="7">
        <v>1400</v>
      </c>
    </row>
    <row r="120" spans="1:5" x14ac:dyDescent="0.35">
      <c r="A120" t="s">
        <v>175</v>
      </c>
      <c r="B120" t="s">
        <v>147</v>
      </c>
      <c r="C120" t="s">
        <v>62</v>
      </c>
      <c r="D120" s="7">
        <v>20000</v>
      </c>
    </row>
    <row r="121" spans="1:5" x14ac:dyDescent="0.35">
      <c r="A121" t="s">
        <v>175</v>
      </c>
      <c r="B121" t="s">
        <v>148</v>
      </c>
      <c r="C121" t="s">
        <v>62</v>
      </c>
      <c r="D121" s="7">
        <v>1094</v>
      </c>
    </row>
    <row r="122" spans="1:5" x14ac:dyDescent="0.35">
      <c r="A122" s="10" t="s">
        <v>175</v>
      </c>
      <c r="B122" s="10" t="s">
        <v>149</v>
      </c>
      <c r="C122" s="10" t="s">
        <v>61</v>
      </c>
      <c r="D122" s="11">
        <v>23959</v>
      </c>
      <c r="E122" s="11" t="s">
        <v>33</v>
      </c>
    </row>
    <row r="123" spans="1:5" x14ac:dyDescent="0.35">
      <c r="A123" t="s">
        <v>175</v>
      </c>
      <c r="B123" t="s">
        <v>150</v>
      </c>
      <c r="C123" t="s">
        <v>62</v>
      </c>
      <c r="D123" s="7">
        <v>11485</v>
      </c>
    </row>
    <row r="124" spans="1:5" x14ac:dyDescent="0.35">
      <c r="A124" t="s">
        <v>175</v>
      </c>
      <c r="B124" t="s">
        <v>151</v>
      </c>
      <c r="C124" t="s">
        <v>62</v>
      </c>
      <c r="D124" s="7">
        <v>5000</v>
      </c>
      <c r="E124" s="7" t="s">
        <v>65</v>
      </c>
    </row>
    <row r="125" spans="1:5" x14ac:dyDescent="0.35">
      <c r="A125" t="s">
        <v>175</v>
      </c>
      <c r="B125" t="s">
        <v>152</v>
      </c>
      <c r="C125" t="s">
        <v>62</v>
      </c>
      <c r="D125" s="7">
        <v>2300</v>
      </c>
    </row>
    <row r="126" spans="1:5" x14ac:dyDescent="0.35">
      <c r="A126" t="s">
        <v>175</v>
      </c>
      <c r="B126" t="s">
        <v>153</v>
      </c>
      <c r="C126" t="s">
        <v>62</v>
      </c>
      <c r="D126" s="7">
        <v>2225</v>
      </c>
    </row>
    <row r="127" spans="1:5" x14ac:dyDescent="0.35">
      <c r="A127" t="s">
        <v>175</v>
      </c>
      <c r="B127" t="s">
        <v>154</v>
      </c>
      <c r="C127" t="s">
        <v>62</v>
      </c>
      <c r="D127" s="7">
        <v>150</v>
      </c>
      <c r="E127" s="7" t="s">
        <v>65</v>
      </c>
    </row>
    <row r="128" spans="1:5" x14ac:dyDescent="0.35">
      <c r="A128" s="10" t="s">
        <v>175</v>
      </c>
      <c r="B128" s="10" t="s">
        <v>155</v>
      </c>
      <c r="C128" s="10" t="s">
        <v>61</v>
      </c>
      <c r="D128" s="11">
        <v>64551</v>
      </c>
      <c r="E128" s="11" t="s">
        <v>33</v>
      </c>
    </row>
    <row r="129" spans="1:5" x14ac:dyDescent="0.35">
      <c r="A129" t="s">
        <v>175</v>
      </c>
      <c r="B129" t="s">
        <v>156</v>
      </c>
      <c r="C129" t="s">
        <v>62</v>
      </c>
      <c r="D129" s="7">
        <v>32049</v>
      </c>
    </row>
    <row r="130" spans="1:5" x14ac:dyDescent="0.35">
      <c r="A130" t="s">
        <v>175</v>
      </c>
      <c r="B130" t="s">
        <v>157</v>
      </c>
      <c r="C130" t="s">
        <v>62</v>
      </c>
    </row>
    <row r="131" spans="1:5" x14ac:dyDescent="0.35">
      <c r="A131" t="s">
        <v>175</v>
      </c>
      <c r="B131" t="s">
        <v>158</v>
      </c>
      <c r="C131" t="s">
        <v>62</v>
      </c>
      <c r="D131" s="7">
        <v>10311</v>
      </c>
    </row>
    <row r="132" spans="1:5" x14ac:dyDescent="0.35">
      <c r="A132" t="s">
        <v>175</v>
      </c>
      <c r="B132" t="s">
        <v>159</v>
      </c>
      <c r="C132" t="s">
        <v>62</v>
      </c>
      <c r="D132" s="7">
        <v>515</v>
      </c>
    </row>
    <row r="133" spans="1:5" x14ac:dyDescent="0.35">
      <c r="A133" t="s">
        <v>175</v>
      </c>
      <c r="B133" t="s">
        <v>160</v>
      </c>
      <c r="C133" t="s">
        <v>62</v>
      </c>
      <c r="D133" s="7">
        <v>5430</v>
      </c>
    </row>
    <row r="134" spans="1:5" x14ac:dyDescent="0.35">
      <c r="A134" t="s">
        <v>175</v>
      </c>
      <c r="B134" t="s">
        <v>161</v>
      </c>
      <c r="C134" t="s">
        <v>62</v>
      </c>
      <c r="D134" s="7">
        <v>4199</v>
      </c>
      <c r="E134" s="7" t="s">
        <v>81</v>
      </c>
    </row>
    <row r="135" spans="1:5" x14ac:dyDescent="0.35">
      <c r="A135" t="s">
        <v>175</v>
      </c>
      <c r="B135" t="s">
        <v>162</v>
      </c>
      <c r="C135" t="s">
        <v>62</v>
      </c>
      <c r="D135" s="7">
        <v>650</v>
      </c>
    </row>
    <row r="136" spans="1:5" x14ac:dyDescent="0.35">
      <c r="A136" t="s">
        <v>175</v>
      </c>
      <c r="B136" t="s">
        <v>163</v>
      </c>
      <c r="C136" t="s">
        <v>62</v>
      </c>
      <c r="D136" s="7">
        <v>370</v>
      </c>
      <c r="E136" s="7" t="s">
        <v>65</v>
      </c>
    </row>
    <row r="137" spans="1:5" x14ac:dyDescent="0.35">
      <c r="A137" t="s">
        <v>175</v>
      </c>
      <c r="B137" t="s">
        <v>164</v>
      </c>
      <c r="C137" t="s">
        <v>62</v>
      </c>
      <c r="D137" s="7">
        <v>700</v>
      </c>
      <c r="E137" s="7" t="s">
        <v>65</v>
      </c>
    </row>
    <row r="138" spans="1:5" x14ac:dyDescent="0.35">
      <c r="A138" t="s">
        <v>175</v>
      </c>
      <c r="B138" t="s">
        <v>165</v>
      </c>
      <c r="C138" t="s">
        <v>62</v>
      </c>
      <c r="D138" s="7">
        <v>140</v>
      </c>
      <c r="E138" s="7" t="s">
        <v>81</v>
      </c>
    </row>
    <row r="139" spans="1:5" x14ac:dyDescent="0.35">
      <c r="A139" s="10" t="s">
        <v>175</v>
      </c>
      <c r="B139" s="10" t="s">
        <v>166</v>
      </c>
      <c r="C139" s="10" t="s">
        <v>182</v>
      </c>
      <c r="D139" s="11">
        <v>31414</v>
      </c>
      <c r="E139" s="11" t="s">
        <v>65</v>
      </c>
    </row>
    <row r="140" spans="1:5" x14ac:dyDescent="0.35">
      <c r="A140" s="10" t="s">
        <v>175</v>
      </c>
      <c r="B140" s="10" t="s">
        <v>167</v>
      </c>
      <c r="C140" s="10" t="s">
        <v>61</v>
      </c>
      <c r="D140" s="11">
        <v>20936</v>
      </c>
      <c r="E140" s="11" t="s">
        <v>65</v>
      </c>
    </row>
    <row r="141" spans="1:5" x14ac:dyDescent="0.35">
      <c r="A141" t="s">
        <v>175</v>
      </c>
      <c r="B141" t="s">
        <v>168</v>
      </c>
      <c r="C141" t="s">
        <v>62</v>
      </c>
      <c r="D141" s="7">
        <v>16532</v>
      </c>
    </row>
    <row r="142" spans="1:5" x14ac:dyDescent="0.35">
      <c r="A142" s="10" t="s">
        <v>175</v>
      </c>
      <c r="B142" s="10" t="s">
        <v>169</v>
      </c>
      <c r="C142" s="10" t="s">
        <v>61</v>
      </c>
      <c r="D142" s="11">
        <v>6337</v>
      </c>
      <c r="E142" s="11" t="s">
        <v>65</v>
      </c>
    </row>
    <row r="143" spans="1:5" x14ac:dyDescent="0.35">
      <c r="A143" t="s">
        <v>175</v>
      </c>
      <c r="B143" t="s">
        <v>170</v>
      </c>
      <c r="C143" t="s">
        <v>62</v>
      </c>
      <c r="D143" s="7">
        <v>6057</v>
      </c>
    </row>
    <row r="144" spans="1:5" x14ac:dyDescent="0.35">
      <c r="A144" t="s">
        <v>175</v>
      </c>
      <c r="B144" t="s">
        <v>171</v>
      </c>
      <c r="C144" t="s">
        <v>62</v>
      </c>
      <c r="D144" s="7">
        <v>106</v>
      </c>
    </row>
    <row r="145" spans="1:6" x14ac:dyDescent="0.35">
      <c r="A145" s="10" t="s">
        <v>175</v>
      </c>
      <c r="B145" s="10" t="s">
        <v>172</v>
      </c>
      <c r="C145" s="10" t="s">
        <v>61</v>
      </c>
      <c r="D145" s="11">
        <v>4141</v>
      </c>
      <c r="E145" s="11" t="s">
        <v>65</v>
      </c>
    </row>
    <row r="146" spans="1:6" x14ac:dyDescent="0.35">
      <c r="A146" t="s">
        <v>175</v>
      </c>
      <c r="B146" t="s">
        <v>173</v>
      </c>
      <c r="C146" t="s">
        <v>62</v>
      </c>
      <c r="D146" s="7">
        <v>3017</v>
      </c>
    </row>
    <row r="147" spans="1:6" x14ac:dyDescent="0.35">
      <c r="A147" s="10" t="s">
        <v>175</v>
      </c>
      <c r="B147" s="10" t="s">
        <v>174</v>
      </c>
      <c r="C147" s="10" t="s">
        <v>183</v>
      </c>
      <c r="D147" s="11">
        <v>191761</v>
      </c>
      <c r="E147" s="11"/>
    </row>
    <row r="148" spans="1:6" x14ac:dyDescent="0.35">
      <c r="A148" s="10" t="s">
        <v>200</v>
      </c>
      <c r="B148" s="1" t="s">
        <v>186</v>
      </c>
      <c r="F148" s="5"/>
    </row>
    <row r="149" spans="1:6" x14ac:dyDescent="0.35">
      <c r="A149" s="10" t="s">
        <v>200</v>
      </c>
      <c r="B149" s="6" t="s">
        <v>187</v>
      </c>
      <c r="C149" t="s">
        <v>62</v>
      </c>
      <c r="D149" s="7">
        <v>1606</v>
      </c>
      <c r="E149" s="7" t="s">
        <v>26</v>
      </c>
    </row>
    <row r="150" spans="1:6" x14ac:dyDescent="0.35">
      <c r="A150" s="10" t="s">
        <v>200</v>
      </c>
      <c r="B150" s="14" t="s">
        <v>188</v>
      </c>
      <c r="C150" s="10" t="s">
        <v>182</v>
      </c>
      <c r="D150" s="3"/>
      <c r="E150" s="2"/>
    </row>
    <row r="151" spans="1:6" x14ac:dyDescent="0.35">
      <c r="A151" s="10" t="s">
        <v>200</v>
      </c>
      <c r="B151" s="4" t="s">
        <v>189</v>
      </c>
      <c r="C151" t="s">
        <v>62</v>
      </c>
      <c r="D151" s="3">
        <v>341</v>
      </c>
      <c r="E151" s="3" t="s">
        <v>72</v>
      </c>
      <c r="F151" s="2" t="s">
        <v>93</v>
      </c>
    </row>
    <row r="152" spans="1:6" x14ac:dyDescent="0.35">
      <c r="A152" s="10" t="s">
        <v>200</v>
      </c>
      <c r="B152" s="14" t="s">
        <v>190</v>
      </c>
      <c r="C152" s="10" t="s">
        <v>182</v>
      </c>
      <c r="D152" s="3"/>
      <c r="E152" s="3"/>
      <c r="F152" s="2"/>
    </row>
    <row r="153" spans="1:6" x14ac:dyDescent="0.35">
      <c r="A153" s="10" t="s">
        <v>200</v>
      </c>
      <c r="B153" s="1" t="s">
        <v>191</v>
      </c>
      <c r="C153" s="10" t="s">
        <v>61</v>
      </c>
      <c r="D153" s="3"/>
      <c r="E153" s="3"/>
      <c r="F153" s="2"/>
    </row>
    <row r="154" spans="1:6" x14ac:dyDescent="0.35">
      <c r="A154" s="10" t="s">
        <v>200</v>
      </c>
      <c r="B154" s="4" t="s">
        <v>192</v>
      </c>
      <c r="C154" t="s">
        <v>62</v>
      </c>
      <c r="D154" s="3">
        <v>259</v>
      </c>
      <c r="E154" s="3" t="s">
        <v>72</v>
      </c>
      <c r="F154" s="2" t="s">
        <v>65</v>
      </c>
    </row>
    <row r="155" spans="1:6" x14ac:dyDescent="0.35">
      <c r="A155" s="10" t="s">
        <v>200</v>
      </c>
      <c r="B155" s="4" t="s">
        <v>193</v>
      </c>
      <c r="C155" t="s">
        <v>62</v>
      </c>
      <c r="D155" s="3">
        <v>274</v>
      </c>
      <c r="E155" s="3" t="s">
        <v>72</v>
      </c>
      <c r="F155" s="2" t="s">
        <v>65</v>
      </c>
    </row>
    <row r="156" spans="1:6" x14ac:dyDescent="0.35">
      <c r="A156" s="10" t="s">
        <v>200</v>
      </c>
      <c r="B156" s="4" t="s">
        <v>194</v>
      </c>
      <c r="C156" t="s">
        <v>62</v>
      </c>
      <c r="D156" s="3">
        <v>60</v>
      </c>
      <c r="E156" s="3" t="s">
        <v>72</v>
      </c>
      <c r="F156" s="2" t="s">
        <v>65</v>
      </c>
    </row>
    <row r="157" spans="1:6" x14ac:dyDescent="0.35">
      <c r="A157" s="10" t="s">
        <v>200</v>
      </c>
      <c r="B157" s="1" t="s">
        <v>195</v>
      </c>
      <c r="C157" s="10" t="s">
        <v>61</v>
      </c>
      <c r="D157" s="3"/>
      <c r="E157" s="3"/>
      <c r="F157" s="2"/>
    </row>
    <row r="158" spans="1:6" x14ac:dyDescent="0.35">
      <c r="A158" s="10" t="s">
        <v>200</v>
      </c>
      <c r="B158" s="4" t="s">
        <v>196</v>
      </c>
      <c r="C158" t="s">
        <v>62</v>
      </c>
      <c r="D158" s="3">
        <v>102</v>
      </c>
      <c r="E158" s="3" t="s">
        <v>72</v>
      </c>
      <c r="F158" s="2" t="s">
        <v>69</v>
      </c>
    </row>
    <row r="159" spans="1:6" x14ac:dyDescent="0.35">
      <c r="A159" s="10" t="s">
        <v>200</v>
      </c>
      <c r="B159" s="4" t="s">
        <v>197</v>
      </c>
      <c r="C159" t="s">
        <v>62</v>
      </c>
      <c r="D159" s="3">
        <v>90</v>
      </c>
      <c r="E159" s="3" t="s">
        <v>72</v>
      </c>
      <c r="F159" s="2" t="s">
        <v>69</v>
      </c>
    </row>
    <row r="160" spans="1:6" x14ac:dyDescent="0.35">
      <c r="A160" s="10" t="s">
        <v>200</v>
      </c>
      <c r="B160" s="4" t="s">
        <v>198</v>
      </c>
      <c r="C160" t="s">
        <v>62</v>
      </c>
      <c r="D160" s="3">
        <v>13</v>
      </c>
      <c r="E160" s="3" t="s">
        <v>72</v>
      </c>
      <c r="F160" s="2" t="s">
        <v>69</v>
      </c>
    </row>
    <row r="161" spans="1:6" x14ac:dyDescent="0.35">
      <c r="A161" s="10" t="s">
        <v>200</v>
      </c>
      <c r="B161" s="6" t="s">
        <v>199</v>
      </c>
      <c r="C161" t="s">
        <v>62</v>
      </c>
      <c r="D161" s="12">
        <v>58</v>
      </c>
      <c r="E161" s="12" t="s">
        <v>72</v>
      </c>
      <c r="F161" s="13" t="s">
        <v>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MainTable</vt:lpstr>
      <vt:lpstr>Dataframe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Kenya Amano</dc:creator>
  <cp:lastModifiedBy>Kenya Amano</cp:lastModifiedBy>
  <dcterms:created xsi:type="dcterms:W3CDTF">2021-12-03T21:01:20Z</dcterms:created>
  <dcterms:modified xsi:type="dcterms:W3CDTF">2022-08-25T18:57:27Z</dcterms:modified>
</cp:coreProperties>
</file>